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791" documentId="8_{0FA49647-A2B6-4F56-86E1-2C1E2862E09B}" xr6:coauthVersionLast="47" xr6:coauthVersionMax="47" xr10:uidLastSave="{BBB75A5D-D901-4EB9-8AEE-E0D3C6CEC9C1}"/>
  <bookViews>
    <workbookView xWindow="6120" yWindow="960" windowWidth="37695" windowHeight="1842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Agents'!$A$1:$J$351</definedName>
    <definedName name="ExternalData_3" localSheetId="25" hidden="1">Players!$A$1:$W$4115</definedName>
    <definedName name="ExternalData_4" localSheetId="27" hidden="1">Roster!$A$1:$H$260</definedName>
    <definedName name="ExternalData_5" localSheetId="10" hidden="1">'2023 Rookies'!$A$1:$N$71</definedName>
    <definedName name="ExternalData_7" localSheetId="6" hidden="1">'Good Sheets'!$A$1:$M$662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81" i="15" l="1"/>
  <c r="T131" i="15"/>
  <c r="T196" i="15"/>
  <c r="T78" i="15"/>
  <c r="T200" i="15"/>
  <c r="T22" i="15"/>
  <c r="T85" i="15"/>
  <c r="T139" i="15"/>
  <c r="T112" i="15"/>
  <c r="T201" i="15"/>
  <c r="T171" i="15"/>
  <c r="T44" i="15"/>
  <c r="T141" i="15"/>
  <c r="T134" i="15"/>
  <c r="T142" i="15"/>
  <c r="T99" i="15"/>
  <c r="T115" i="15"/>
  <c r="T121" i="15"/>
  <c r="T29" i="15"/>
  <c r="T155" i="15"/>
  <c r="T125" i="15"/>
  <c r="T250" i="15"/>
  <c r="T198" i="15"/>
  <c r="T255" i="15"/>
  <c r="T69" i="15"/>
  <c r="T21" i="15"/>
  <c r="T41" i="15"/>
  <c r="T111" i="15"/>
  <c r="T221" i="15"/>
  <c r="T81" i="15"/>
  <c r="T113" i="15"/>
  <c r="T160" i="15"/>
  <c r="T184" i="15"/>
  <c r="T84" i="15"/>
  <c r="T252" i="15"/>
  <c r="T127" i="15"/>
  <c r="T199" i="15"/>
  <c r="T217" i="15"/>
  <c r="T225" i="15"/>
  <c r="T256" i="15"/>
  <c r="T34" i="15"/>
  <c r="T207" i="15"/>
  <c r="T101" i="15"/>
  <c r="T165" i="15"/>
  <c r="T242" i="15"/>
  <c r="T259" i="15"/>
  <c r="T133" i="15"/>
  <c r="T138" i="15"/>
  <c r="T61" i="15"/>
  <c r="T231" i="15"/>
  <c r="T65" i="15"/>
  <c r="T70" i="15"/>
  <c r="T114" i="15"/>
  <c r="T194" i="15"/>
  <c r="T109" i="15"/>
  <c r="T143" i="15"/>
  <c r="T94" i="15"/>
  <c r="T123" i="15"/>
  <c r="T68" i="15"/>
  <c r="T205" i="15"/>
  <c r="T6" i="15"/>
  <c r="T226" i="15"/>
  <c r="T197" i="15"/>
  <c r="T222" i="15"/>
  <c r="T172" i="15"/>
  <c r="T108" i="15"/>
  <c r="T23" i="15"/>
  <c r="T120" i="15"/>
  <c r="T216" i="15"/>
  <c r="T52" i="15"/>
  <c r="T13" i="15"/>
  <c r="T246" i="15"/>
  <c r="T220" i="15"/>
  <c r="T186" i="15"/>
  <c r="T82" i="15"/>
  <c r="T47" i="15"/>
  <c r="T177" i="15"/>
  <c r="T253" i="15"/>
  <c r="T233" i="15"/>
  <c r="T166" i="15"/>
  <c r="T258" i="15"/>
  <c r="T183" i="15"/>
  <c r="T145" i="15"/>
  <c r="T195" i="15"/>
  <c r="T152" i="15"/>
  <c r="T208" i="15"/>
  <c r="T64" i="15"/>
  <c r="T40" i="15"/>
  <c r="T157" i="15"/>
  <c r="T224" i="15"/>
  <c r="T42" i="15"/>
  <c r="T180" i="15"/>
  <c r="T30" i="15"/>
  <c r="T45" i="15"/>
  <c r="T11" i="15"/>
  <c r="T19" i="15"/>
  <c r="T206" i="15"/>
  <c r="T3" i="15"/>
  <c r="T136" i="15"/>
  <c r="T219" i="15"/>
  <c r="T48" i="15"/>
  <c r="T119" i="15"/>
  <c r="T188" i="15"/>
  <c r="T218" i="15"/>
  <c r="T86" i="15"/>
  <c r="T240" i="15"/>
  <c r="T173" i="15"/>
  <c r="T55" i="15"/>
  <c r="T167" i="15"/>
  <c r="T175" i="15"/>
  <c r="T229" i="15"/>
  <c r="T116" i="15"/>
  <c r="T202" i="15"/>
  <c r="T174" i="15"/>
  <c r="T243" i="15"/>
  <c r="T148" i="15"/>
  <c r="T257" i="15"/>
  <c r="T230" i="15"/>
  <c r="T228" i="15"/>
  <c r="T249" i="15"/>
  <c r="T28" i="15"/>
  <c r="T97" i="15"/>
  <c r="T71" i="15"/>
  <c r="T151" i="15"/>
  <c r="T190" i="15"/>
  <c r="T17" i="15"/>
  <c r="T129" i="15"/>
  <c r="D110" i="15"/>
  <c r="G110" i="15" s="1"/>
  <c r="P110" i="15" s="1"/>
  <c r="O110" i="15" s="1"/>
  <c r="U110" i="15" s="1"/>
  <c r="D146" i="15"/>
  <c r="G146" i="15" s="1"/>
  <c r="P146" i="15" s="1"/>
  <c r="O146" i="15" s="1"/>
  <c r="Z146" i="15" s="1"/>
  <c r="T146" i="15" s="1"/>
  <c r="T209" i="15"/>
  <c r="T53" i="15"/>
  <c r="T251" i="15"/>
  <c r="D132" i="15"/>
  <c r="T18" i="15"/>
  <c r="T50" i="15"/>
  <c r="D161" i="15"/>
  <c r="G161" i="15"/>
  <c r="P161" i="15" s="1"/>
  <c r="O161" i="15" s="1"/>
  <c r="U161" i="15" s="1"/>
  <c r="T20" i="15"/>
  <c r="T104" i="15"/>
  <c r="T244" i="15"/>
  <c r="T9" i="15"/>
  <c r="T2" i="15"/>
  <c r="D135" i="15"/>
  <c r="G135" i="15" s="1"/>
  <c r="P135" i="15" s="1"/>
  <c r="O135" i="15" s="1"/>
  <c r="U135" i="15" s="1"/>
  <c r="T237" i="15"/>
  <c r="T158" i="15"/>
  <c r="T238" i="15"/>
  <c r="T43" i="15"/>
  <c r="T212" i="15"/>
  <c r="T241" i="15"/>
  <c r="T140" i="15"/>
  <c r="T137" i="15"/>
  <c r="T176" i="15"/>
  <c r="T39" i="15"/>
  <c r="T74" i="15"/>
  <c r="T49" i="15"/>
  <c r="T182" i="15"/>
  <c r="T118" i="15"/>
  <c r="T36" i="15"/>
  <c r="T15" i="15"/>
  <c r="T189" i="15"/>
  <c r="T89" i="15"/>
  <c r="T51" i="15"/>
  <c r="T178" i="15"/>
  <c r="T122" i="15"/>
  <c r="T16" i="15"/>
  <c r="T185" i="15"/>
  <c r="T62" i="15"/>
  <c r="T27" i="15"/>
  <c r="T24" i="15"/>
  <c r="T98" i="15"/>
  <c r="T10" i="15"/>
  <c r="T153" i="15"/>
  <c r="T239" i="15"/>
  <c r="T54" i="15"/>
  <c r="T150" i="15"/>
  <c r="T168" i="15"/>
  <c r="T77" i="15"/>
  <c r="T192" i="15"/>
  <c r="T248" i="15"/>
  <c r="T75" i="15"/>
  <c r="T124" i="15"/>
  <c r="T227" i="15"/>
  <c r="T102" i="15"/>
  <c r="T234" i="15"/>
  <c r="T147" i="15"/>
  <c r="T162" i="15"/>
  <c r="T154" i="15"/>
  <c r="T5" i="15"/>
  <c r="T193" i="15"/>
  <c r="T35" i="15"/>
  <c r="T95" i="15"/>
  <c r="T223" i="15"/>
  <c r="T254" i="15"/>
  <c r="T76" i="15"/>
  <c r="T88" i="15"/>
  <c r="T144" i="15"/>
  <c r="T128" i="15"/>
  <c r="T57" i="15"/>
  <c r="T235" i="15"/>
  <c r="T213" i="15"/>
  <c r="T236" i="15"/>
  <c r="T26" i="15"/>
  <c r="T179" i="15"/>
  <c r="T96" i="15"/>
  <c r="AF21" i="15"/>
  <c r="AF29" i="15"/>
  <c r="D255" i="15"/>
  <c r="H255" i="15" s="1"/>
  <c r="D58" i="15"/>
  <c r="G58" i="15" s="1"/>
  <c r="P58" i="15" s="1"/>
  <c r="O58" i="15" s="1"/>
  <c r="D206" i="15"/>
  <c r="H206" i="15" s="1"/>
  <c r="J206" i="15" s="1"/>
  <c r="L206" i="15" s="1" a="1"/>
  <c r="L206" i="15" s="1"/>
  <c r="E206" i="15"/>
  <c r="I206" i="15" s="1"/>
  <c r="D3" i="15"/>
  <c r="F3" i="15" s="1"/>
  <c r="E3" i="15"/>
  <c r="I3" i="15" s="1"/>
  <c r="D136" i="15"/>
  <c r="G136" i="15" s="1"/>
  <c r="P136" i="15" s="1"/>
  <c r="O136" i="15" s="1"/>
  <c r="U136" i="15" s="1"/>
  <c r="E136" i="15"/>
  <c r="K136" i="15" s="1" a="1"/>
  <c r="K136" i="15" s="1"/>
  <c r="D219" i="15"/>
  <c r="F219" i="15" s="1"/>
  <c r="E219" i="15"/>
  <c r="I219" i="15" s="1"/>
  <c r="D181" i="15"/>
  <c r="H181" i="15" s="1"/>
  <c r="E181" i="15"/>
  <c r="S181" i="15" s="1"/>
  <c r="D131" i="15"/>
  <c r="H131" i="15" s="1"/>
  <c r="E131" i="15"/>
  <c r="S131" i="15" s="1"/>
  <c r="D59" i="15"/>
  <c r="F59" i="15" s="1"/>
  <c r="E59" i="15"/>
  <c r="S59" i="15" s="1"/>
  <c r="D196" i="15"/>
  <c r="F196" i="15" s="1"/>
  <c r="E196" i="15"/>
  <c r="K196" i="15" s="1" a="1"/>
  <c r="K196" i="15" s="1"/>
  <c r="D78" i="15"/>
  <c r="H78" i="15" s="1"/>
  <c r="E78" i="15"/>
  <c r="I78" i="15" s="1"/>
  <c r="D200" i="15"/>
  <c r="F200" i="15" s="1"/>
  <c r="E200" i="15"/>
  <c r="S200" i="15" s="1"/>
  <c r="D22" i="15"/>
  <c r="H22" i="15" s="1"/>
  <c r="J22" i="15" s="1"/>
  <c r="L22" i="15" s="1" a="1"/>
  <c r="L22" i="15" s="1"/>
  <c r="E22" i="15"/>
  <c r="S22" i="15" s="1"/>
  <c r="D85" i="15"/>
  <c r="G85" i="15" s="1"/>
  <c r="E85" i="15"/>
  <c r="K85" i="15" s="1" a="1"/>
  <c r="K85" i="15" s="1"/>
  <c r="D139" i="15"/>
  <c r="G139" i="15" s="1"/>
  <c r="P139" i="15" s="1"/>
  <c r="O139" i="15" s="1"/>
  <c r="E139" i="15"/>
  <c r="K139" i="15" s="1" a="1"/>
  <c r="K139" i="15" s="1"/>
  <c r="E58" i="15"/>
  <c r="K58" i="15" s="1" a="1"/>
  <c r="K58" i="15" s="1"/>
  <c r="D112" i="15"/>
  <c r="E112" i="15"/>
  <c r="K112" i="15" s="1" a="1"/>
  <c r="K112" i="15" s="1"/>
  <c r="D201" i="15"/>
  <c r="H201" i="15" s="1"/>
  <c r="E201" i="15"/>
  <c r="S201" i="15" s="1"/>
  <c r="K201" i="15" a="1"/>
  <c r="K201" i="15" s="1"/>
  <c r="D171" i="15"/>
  <c r="H171" i="15" s="1"/>
  <c r="E171" i="15"/>
  <c r="I171" i="15" s="1"/>
  <c r="K171" i="15" a="1"/>
  <c r="K171" i="15" s="1"/>
  <c r="D37" i="15"/>
  <c r="E37" i="15"/>
  <c r="S37" i="15" s="1"/>
  <c r="D44" i="15"/>
  <c r="H44" i="15" s="1"/>
  <c r="E44" i="15"/>
  <c r="S44" i="15" s="1"/>
  <c r="D141" i="15"/>
  <c r="H141" i="15" s="1"/>
  <c r="E141" i="15"/>
  <c r="I141" i="15" s="1"/>
  <c r="D134" i="15"/>
  <c r="F134" i="15" s="1"/>
  <c r="E134" i="15"/>
  <c r="S134" i="15" s="1"/>
  <c r="D142" i="15"/>
  <c r="H142" i="15" s="1"/>
  <c r="E142" i="15"/>
  <c r="K142" i="15" s="1" a="1"/>
  <c r="K142" i="15" s="1"/>
  <c r="D99" i="15"/>
  <c r="H99" i="15" s="1"/>
  <c r="E99" i="15"/>
  <c r="S99" i="15" s="1"/>
  <c r="D115" i="15"/>
  <c r="F115" i="15" s="1"/>
  <c r="E115" i="15"/>
  <c r="I115" i="15" s="1"/>
  <c r="D92" i="15"/>
  <c r="F92" i="15" s="1"/>
  <c r="E92" i="15"/>
  <c r="S92" i="15" s="1"/>
  <c r="D121" i="15"/>
  <c r="F121" i="15" s="1"/>
  <c r="E121" i="15"/>
  <c r="I121" i="15" s="1"/>
  <c r="D29" i="15"/>
  <c r="F29" i="15" s="1"/>
  <c r="D155" i="15"/>
  <c r="F155" i="15" s="1"/>
  <c r="D125" i="15"/>
  <c r="G125" i="15" s="1"/>
  <c r="D250" i="15"/>
  <c r="D198" i="15"/>
  <c r="F198" i="15" s="1"/>
  <c r="E198" i="15"/>
  <c r="I198" i="15" s="1"/>
  <c r="E255" i="15"/>
  <c r="K255" i="15" s="1" a="1"/>
  <c r="K255" i="15" s="1"/>
  <c r="D69" i="15"/>
  <c r="G69" i="15" s="1"/>
  <c r="P69" i="15" s="1"/>
  <c r="O69" i="15" s="1"/>
  <c r="E69" i="15"/>
  <c r="K69" i="15" s="1" a="1"/>
  <c r="K69" i="15" s="1"/>
  <c r="D21" i="15"/>
  <c r="F21" i="15" s="1"/>
  <c r="E21" i="15"/>
  <c r="I21" i="15" s="1"/>
  <c r="D7" i="15"/>
  <c r="H7" i="15" s="1"/>
  <c r="E7" i="15"/>
  <c r="S7" i="15" s="1"/>
  <c r="D191" i="15"/>
  <c r="F191" i="15" s="1"/>
  <c r="E191" i="15"/>
  <c r="I191" i="15" s="1"/>
  <c r="D38" i="15"/>
  <c r="G38" i="15" s="1"/>
  <c r="P38" i="15" s="1"/>
  <c r="O38" i="15" s="1"/>
  <c r="U38" i="15" s="1"/>
  <c r="E38" i="15"/>
  <c r="S38" i="15" s="1"/>
  <c r="D111" i="15"/>
  <c r="G111" i="15" s="1"/>
  <c r="P111" i="15" s="1"/>
  <c r="O111" i="15" s="1"/>
  <c r="E111" i="15"/>
  <c r="I111" i="15" s="1"/>
  <c r="D41" i="15"/>
  <c r="E41" i="15"/>
  <c r="S41" i="15" s="1"/>
  <c r="D107" i="15"/>
  <c r="G107" i="15" s="1"/>
  <c r="P107" i="15" s="1"/>
  <c r="O107" i="15" s="1"/>
  <c r="E107" i="15"/>
  <c r="K107" i="15" s="1" a="1"/>
  <c r="K107" i="15" s="1"/>
  <c r="D221" i="15"/>
  <c r="E221" i="15"/>
  <c r="K221" i="15" s="1" a="1"/>
  <c r="K221" i="15" s="1"/>
  <c r="D67" i="15"/>
  <c r="F67" i="15" s="1"/>
  <c r="E67" i="15"/>
  <c r="D81" i="15"/>
  <c r="H81" i="15" s="1"/>
  <c r="E81" i="15"/>
  <c r="I81" i="15" s="1"/>
  <c r="D113" i="15"/>
  <c r="F113" i="15" s="1"/>
  <c r="E113" i="15"/>
  <c r="S113" i="15" s="1"/>
  <c r="D160" i="15"/>
  <c r="G160" i="15" s="1"/>
  <c r="P160" i="15" s="1"/>
  <c r="O160" i="15" s="1"/>
  <c r="U160" i="15" s="1"/>
  <c r="E160" i="15"/>
  <c r="I160" i="15" s="1"/>
  <c r="S160" i="15"/>
  <c r="D214" i="15"/>
  <c r="G214" i="15" s="1"/>
  <c r="P214" i="15" s="1"/>
  <c r="O214" i="15" s="1"/>
  <c r="U214" i="15" s="1"/>
  <c r="E214" i="15"/>
  <c r="K214" i="15" s="1" a="1"/>
  <c r="K214" i="15" s="1"/>
  <c r="D184" i="15"/>
  <c r="F184" i="15" s="1"/>
  <c r="E184" i="15"/>
  <c r="K184" i="15" s="1" a="1"/>
  <c r="K184" i="15" s="1"/>
  <c r="D84" i="15"/>
  <c r="H84" i="15" s="1"/>
  <c r="E84" i="15"/>
  <c r="I84" i="15" s="1"/>
  <c r="D252" i="15"/>
  <c r="H252" i="15" s="1"/>
  <c r="E252" i="15"/>
  <c r="S252" i="15" s="1"/>
  <c r="D127" i="15"/>
  <c r="H127" i="15" s="1"/>
  <c r="J127" i="15" s="1"/>
  <c r="L127" i="15" s="1" a="1"/>
  <c r="L127" i="15" s="1"/>
  <c r="E127" i="15"/>
  <c r="I127" i="15" s="1"/>
  <c r="D199" i="15"/>
  <c r="G199" i="15" s="1"/>
  <c r="P199" i="15" s="1"/>
  <c r="O199" i="15" s="1"/>
  <c r="U199" i="15" s="1"/>
  <c r="D217" i="15"/>
  <c r="F217" i="15" s="1"/>
  <c r="D225" i="15"/>
  <c r="H225" i="15" s="1"/>
  <c r="D256" i="15"/>
  <c r="F256" i="15" s="1"/>
  <c r="D34" i="15"/>
  <c r="F34" i="15" s="1"/>
  <c r="D207" i="15"/>
  <c r="G207" i="15" s="1"/>
  <c r="P207" i="15" s="1"/>
  <c r="O207" i="15" s="1"/>
  <c r="Q207" i="15"/>
  <c r="D101" i="15"/>
  <c r="F101" i="15" s="1"/>
  <c r="E101" i="15"/>
  <c r="S101" i="15" s="1"/>
  <c r="D165" i="15"/>
  <c r="F165" i="15" s="1"/>
  <c r="E165" i="15"/>
  <c r="S165" i="15" s="1"/>
  <c r="D242" i="15"/>
  <c r="F242" i="15" s="1"/>
  <c r="E242" i="15"/>
  <c r="I242" i="15" s="1"/>
  <c r="D259" i="15"/>
  <c r="F259" i="15" s="1"/>
  <c r="E259" i="15"/>
  <c r="I259" i="15" s="1"/>
  <c r="D133" i="15"/>
  <c r="F133" i="15" s="1"/>
  <c r="E133" i="15"/>
  <c r="K133" i="15" s="1" a="1"/>
  <c r="K133" i="15" s="1"/>
  <c r="D126" i="15"/>
  <c r="H126" i="15" s="1"/>
  <c r="E126" i="15"/>
  <c r="K126" i="15" s="1" a="1"/>
  <c r="K126" i="15" s="1"/>
  <c r="D138" i="15"/>
  <c r="G138" i="15" s="1"/>
  <c r="P138" i="15" s="1"/>
  <c r="O138" i="15" s="1"/>
  <c r="E138" i="15"/>
  <c r="I138" i="15" s="1"/>
  <c r="D61" i="15"/>
  <c r="G61" i="15" s="1"/>
  <c r="P61" i="15" s="1"/>
  <c r="O61" i="15" s="1"/>
  <c r="E61" i="15"/>
  <c r="I61" i="15" s="1"/>
  <c r="K61" i="15" a="1"/>
  <c r="K61" i="15" s="1"/>
  <c r="D87" i="15"/>
  <c r="F87" i="15" s="1"/>
  <c r="E87" i="15"/>
  <c r="I87" i="15" s="1"/>
  <c r="D231" i="15"/>
  <c r="H231" i="15" s="1"/>
  <c r="E231" i="15"/>
  <c r="K231" i="15" s="1" a="1"/>
  <c r="K231" i="15" s="1"/>
  <c r="D90" i="15"/>
  <c r="H90" i="15" s="1"/>
  <c r="E90" i="15"/>
  <c r="I90" i="15" s="1"/>
  <c r="D65" i="15"/>
  <c r="F65" i="15" s="1"/>
  <c r="E65" i="15"/>
  <c r="I65" i="15" s="1"/>
  <c r="K65" i="15" a="1"/>
  <c r="K65" i="15" s="1"/>
  <c r="D70" i="15"/>
  <c r="F70" i="15" s="1"/>
  <c r="E70" i="15"/>
  <c r="I70" i="15" s="1"/>
  <c r="D114" i="15"/>
  <c r="F114" i="15" s="1"/>
  <c r="E114" i="15"/>
  <c r="K114" i="15" s="1" a="1"/>
  <c r="K114" i="15" s="1"/>
  <c r="D194" i="15"/>
  <c r="F194" i="15" s="1"/>
  <c r="E194" i="15"/>
  <c r="I194" i="15" s="1"/>
  <c r="D73" i="15"/>
  <c r="G73" i="15" s="1"/>
  <c r="P73" i="15" s="1"/>
  <c r="O73" i="15" s="1"/>
  <c r="U73" i="15" s="1"/>
  <c r="E73" i="15"/>
  <c r="S73" i="15" s="1"/>
  <c r="D109" i="15"/>
  <c r="E109" i="15"/>
  <c r="I109" i="15" s="1"/>
  <c r="D143" i="15"/>
  <c r="F143" i="15" s="1"/>
  <c r="E143" i="15"/>
  <c r="S143" i="15" s="1"/>
  <c r="I143" i="15"/>
  <c r="D94" i="15"/>
  <c r="G94" i="15" s="1"/>
  <c r="P94" i="15" s="1"/>
  <c r="O94" i="15" s="1"/>
  <c r="E94" i="15"/>
  <c r="K94" i="15" s="1" a="1"/>
  <c r="K94" i="15" s="1"/>
  <c r="D123" i="15"/>
  <c r="F123" i="15" s="1"/>
  <c r="E123" i="15"/>
  <c r="S123" i="15" s="1"/>
  <c r="D68" i="15"/>
  <c r="H68" i="15" s="1"/>
  <c r="E68" i="15"/>
  <c r="K68" i="15" s="1" a="1"/>
  <c r="K68" i="15" s="1"/>
  <c r="D205" i="15"/>
  <c r="H205" i="15" s="1"/>
  <c r="E205" i="15"/>
  <c r="K205" i="15" s="1" a="1"/>
  <c r="K205" i="15" s="1"/>
  <c r="D6" i="15"/>
  <c r="G6" i="15" s="1"/>
  <c r="E6" i="15"/>
  <c r="S6" i="15" s="1"/>
  <c r="D46" i="15"/>
  <c r="D226" i="15"/>
  <c r="F226" i="15" s="1"/>
  <c r="D197" i="15"/>
  <c r="H197" i="15" s="1"/>
  <c r="D156" i="15"/>
  <c r="F156" i="15" s="1"/>
  <c r="D222" i="15"/>
  <c r="G222" i="15" s="1"/>
  <c r="P222" i="15" s="1"/>
  <c r="O222" i="15" s="1"/>
  <c r="U222" i="15" s="1"/>
  <c r="D172" i="15"/>
  <c r="G172" i="15" s="1"/>
  <c r="D108" i="15"/>
  <c r="H108" i="15" s="1"/>
  <c r="D23" i="15"/>
  <c r="H23" i="15" s="1"/>
  <c r="E23" i="15"/>
  <c r="S23" i="15" s="1"/>
  <c r="D120" i="15"/>
  <c r="F120" i="15" s="1"/>
  <c r="E120" i="15"/>
  <c r="K120" i="15" s="1" a="1"/>
  <c r="K120" i="15" s="1"/>
  <c r="D216" i="15"/>
  <c r="F216" i="15" s="1"/>
  <c r="E216" i="15"/>
  <c r="K216" i="15" s="1" a="1"/>
  <c r="K216" i="15" s="1"/>
  <c r="D52" i="15"/>
  <c r="G52" i="15" s="1"/>
  <c r="P52" i="15" s="1"/>
  <c r="O52" i="15" s="1"/>
  <c r="E52" i="15"/>
  <c r="I52" i="15" s="1"/>
  <c r="D13" i="15"/>
  <c r="E13" i="15"/>
  <c r="I13" i="15" s="1"/>
  <c r="D246" i="15"/>
  <c r="G246" i="15" s="1"/>
  <c r="P246" i="15" s="1"/>
  <c r="O246" i="15" s="1"/>
  <c r="Z246" i="15" s="1"/>
  <c r="E246" i="15"/>
  <c r="S246" i="15" s="1"/>
  <c r="D103" i="15"/>
  <c r="H103" i="15" s="1"/>
  <c r="E103" i="15"/>
  <c r="K103" i="15" s="1" a="1"/>
  <c r="K103" i="15" s="1"/>
  <c r="D33" i="15"/>
  <c r="H33" i="15" s="1"/>
  <c r="E33" i="15"/>
  <c r="I33" i="15" s="1"/>
  <c r="D220" i="15"/>
  <c r="G220" i="15" s="1"/>
  <c r="P220" i="15" s="1"/>
  <c r="O220" i="15" s="1"/>
  <c r="U220" i="15" s="1"/>
  <c r="E220" i="15"/>
  <c r="K220" i="15" s="1" a="1"/>
  <c r="K220" i="15" s="1"/>
  <c r="D186" i="15"/>
  <c r="H186" i="15" s="1"/>
  <c r="E186" i="15"/>
  <c r="S186" i="15" s="1"/>
  <c r="D82" i="15"/>
  <c r="H82" i="15" s="1"/>
  <c r="E82" i="15"/>
  <c r="I82" i="15" s="1"/>
  <c r="D47" i="15"/>
  <c r="F47" i="15" s="1"/>
  <c r="E47" i="15"/>
  <c r="S47" i="15" s="1"/>
  <c r="D177" i="15"/>
  <c r="F177" i="15" s="1"/>
  <c r="E177" i="15"/>
  <c r="S177" i="15" s="1"/>
  <c r="K177" i="15" a="1"/>
  <c r="K177" i="15" s="1"/>
  <c r="D253" i="15"/>
  <c r="G253" i="15" s="1"/>
  <c r="P253" i="15" s="1"/>
  <c r="O253" i="15" s="1"/>
  <c r="E253" i="15"/>
  <c r="S253" i="15" s="1"/>
  <c r="D169" i="15"/>
  <c r="G169" i="15" s="1"/>
  <c r="P169" i="15" s="1"/>
  <c r="O169" i="15" s="1"/>
  <c r="E169" i="15"/>
  <c r="S169" i="15" s="1"/>
  <c r="D233" i="15"/>
  <c r="H233" i="15" s="1"/>
  <c r="E233" i="15"/>
  <c r="I233" i="15" s="1"/>
  <c r="D166" i="15"/>
  <c r="G166" i="15" s="1"/>
  <c r="P166" i="15" s="1"/>
  <c r="O166" i="15" s="1"/>
  <c r="E166" i="15"/>
  <c r="I166" i="15" s="1"/>
  <c r="D258" i="15"/>
  <c r="H258" i="15" s="1"/>
  <c r="J258" i="15" s="1"/>
  <c r="L258" i="15" s="1" a="1"/>
  <c r="L258" i="15" s="1"/>
  <c r="E258" i="15"/>
  <c r="K258" i="15" s="1" a="1"/>
  <c r="K258" i="15" s="1"/>
  <c r="D159" i="15"/>
  <c r="F159" i="15" s="1"/>
  <c r="E159" i="15"/>
  <c r="S159" i="15" s="1"/>
  <c r="D183" i="15"/>
  <c r="G183" i="15" s="1"/>
  <c r="P183" i="15" s="1"/>
  <c r="O183" i="15" s="1"/>
  <c r="E183" i="15"/>
  <c r="S183" i="15" s="1"/>
  <c r="D145" i="15"/>
  <c r="E145" i="15"/>
  <c r="K145" i="15" s="1" a="1"/>
  <c r="K145" i="15" s="1"/>
  <c r="I145" i="15"/>
  <c r="D93" i="15"/>
  <c r="G93" i="15" s="1"/>
  <c r="E93" i="15"/>
  <c r="K93" i="15" s="1" a="1"/>
  <c r="K93" i="15" s="1"/>
  <c r="D195" i="15"/>
  <c r="F195" i="15" s="1"/>
  <c r="E195" i="15"/>
  <c r="I195" i="15" s="1"/>
  <c r="D56" i="15"/>
  <c r="H56" i="15" s="1"/>
  <c r="D152" i="15"/>
  <c r="G152" i="15" s="1"/>
  <c r="Q152" i="15" s="1"/>
  <c r="D208" i="15"/>
  <c r="F208" i="15" s="1"/>
  <c r="D232" i="15"/>
  <c r="F232" i="15" s="1"/>
  <c r="D64" i="15"/>
  <c r="G64" i="15" s="1"/>
  <c r="P64" i="15" s="1"/>
  <c r="O64" i="15" s="1"/>
  <c r="U64" i="15" s="1"/>
  <c r="D40" i="15"/>
  <c r="H40" i="15" s="1"/>
  <c r="D25" i="15"/>
  <c r="F25" i="15" s="1"/>
  <c r="D157" i="15"/>
  <c r="G157" i="15" s="1"/>
  <c r="P157" i="15" s="1"/>
  <c r="O157" i="15" s="1"/>
  <c r="U157" i="15" s="1"/>
  <c r="D224" i="15"/>
  <c r="E224" i="15"/>
  <c r="I224" i="15" s="1"/>
  <c r="D42" i="15"/>
  <c r="G42" i="15" s="1"/>
  <c r="P42" i="15" s="1"/>
  <c r="O42" i="15" s="1"/>
  <c r="E42" i="15"/>
  <c r="I42" i="15" s="1"/>
  <c r="D180" i="15"/>
  <c r="H180" i="15" s="1"/>
  <c r="E180" i="15"/>
  <c r="K180" i="15" s="1" a="1"/>
  <c r="K180" i="15" s="1"/>
  <c r="D30" i="15"/>
  <c r="F30" i="15" s="1"/>
  <c r="E30" i="15"/>
  <c r="K30" i="15" s="1" a="1"/>
  <c r="K30" i="15" s="1"/>
  <c r="D45" i="15"/>
  <c r="G45" i="15" s="1"/>
  <c r="P45" i="15" s="1"/>
  <c r="O45" i="15" s="1"/>
  <c r="E45" i="15"/>
  <c r="S45" i="15" s="1"/>
  <c r="I45" i="15"/>
  <c r="D247" i="15"/>
  <c r="G247" i="15" s="1"/>
  <c r="P247" i="15" s="1"/>
  <c r="O247" i="15" s="1"/>
  <c r="U247" i="15" s="1"/>
  <c r="E247" i="15"/>
  <c r="D8" i="15"/>
  <c r="G8" i="15" s="1"/>
  <c r="P8" i="15" s="1"/>
  <c r="O8" i="15" s="1"/>
  <c r="U8" i="15" s="1"/>
  <c r="E8" i="15"/>
  <c r="K8" i="15" s="1" a="1"/>
  <c r="K8" i="15" s="1"/>
  <c r="D11" i="15"/>
  <c r="G11" i="15" s="1"/>
  <c r="P11" i="15" s="1"/>
  <c r="O11" i="15" s="1"/>
  <c r="U11" i="15" s="1"/>
  <c r="E11" i="15"/>
  <c r="K11" i="15" s="1" a="1"/>
  <c r="K11" i="15" s="1"/>
  <c r="D19" i="15"/>
  <c r="G19" i="15" s="1"/>
  <c r="P19" i="15" s="1"/>
  <c r="O19" i="15" s="1"/>
  <c r="U19" i="15" s="1"/>
  <c r="E19" i="15"/>
  <c r="S19" i="15" s="1"/>
  <c r="D14" i="15"/>
  <c r="F14" i="15" s="1"/>
  <c r="E14" i="15"/>
  <c r="S14" i="15" s="1"/>
  <c r="D48" i="15"/>
  <c r="F48" i="15" s="1"/>
  <c r="E48" i="15"/>
  <c r="K48" i="15" s="1" a="1"/>
  <c r="K48" i="15" s="1"/>
  <c r="D119" i="15"/>
  <c r="G119" i="15" s="1"/>
  <c r="P119" i="15" s="1"/>
  <c r="O119" i="15" s="1"/>
  <c r="E119" i="15"/>
  <c r="I119" i="15" s="1"/>
  <c r="D188" i="15"/>
  <c r="H188" i="15" s="1"/>
  <c r="E188" i="15"/>
  <c r="S188" i="15" s="1"/>
  <c r="D218" i="15"/>
  <c r="H218" i="15" s="1"/>
  <c r="E218" i="15"/>
  <c r="S218" i="15" s="1"/>
  <c r="D86" i="15"/>
  <c r="F86" i="15" s="1"/>
  <c r="E86" i="15"/>
  <c r="S86" i="15" s="1"/>
  <c r="D240" i="15"/>
  <c r="G240" i="15" s="1"/>
  <c r="P240" i="15" s="1"/>
  <c r="O240" i="15" s="1"/>
  <c r="E240" i="15"/>
  <c r="K240" i="15" s="1" a="1"/>
  <c r="K240" i="15" s="1"/>
  <c r="D173" i="15"/>
  <c r="F173" i="15" s="1"/>
  <c r="E173" i="15"/>
  <c r="S173" i="15" s="1"/>
  <c r="D55" i="15"/>
  <c r="G55" i="15" s="1"/>
  <c r="P55" i="15" s="1"/>
  <c r="O55" i="15" s="1"/>
  <c r="U55" i="15" s="1"/>
  <c r="E55" i="15"/>
  <c r="I55" i="15" s="1"/>
  <c r="D167" i="15"/>
  <c r="H167" i="15" s="1"/>
  <c r="E167" i="15"/>
  <c r="I167" i="15" s="1"/>
  <c r="D175" i="15"/>
  <c r="H175" i="15" s="1"/>
  <c r="J175" i="15" s="1"/>
  <c r="L175" i="15" s="1" a="1"/>
  <c r="L175" i="15" s="1"/>
  <c r="E175" i="15"/>
  <c r="S175" i="15" s="1"/>
  <c r="D229" i="15"/>
  <c r="G229" i="15" s="1"/>
  <c r="Q229" i="15" s="1"/>
  <c r="E229" i="15"/>
  <c r="S229" i="15" s="1"/>
  <c r="D116" i="15"/>
  <c r="F116" i="15" s="1"/>
  <c r="E116" i="15"/>
  <c r="S116" i="15" s="1"/>
  <c r="D202" i="15"/>
  <c r="E202" i="15"/>
  <c r="S202" i="15" s="1"/>
  <c r="D174" i="15"/>
  <c r="F174" i="15" s="1"/>
  <c r="E174" i="15"/>
  <c r="I174" i="15" s="1"/>
  <c r="D243" i="15"/>
  <c r="H243" i="15" s="1"/>
  <c r="D148" i="15"/>
  <c r="G148" i="15" s="1"/>
  <c r="P148" i="15" s="1"/>
  <c r="O148" i="15" s="1"/>
  <c r="D211" i="15"/>
  <c r="G211" i="15" s="1"/>
  <c r="P211" i="15" s="1"/>
  <c r="O211" i="15" s="1"/>
  <c r="D163" i="15"/>
  <c r="F163" i="15" s="1"/>
  <c r="D257" i="15"/>
  <c r="G257" i="15" s="1"/>
  <c r="P257" i="15" s="1"/>
  <c r="O257" i="15" s="1"/>
  <c r="D230" i="15"/>
  <c r="F230" i="15" s="1"/>
  <c r="D228" i="15"/>
  <c r="H228" i="15" s="1"/>
  <c r="D249" i="15"/>
  <c r="H249" i="15" s="1"/>
  <c r="E249" i="15"/>
  <c r="S249" i="15" s="1"/>
  <c r="D31" i="15"/>
  <c r="G31" i="15" s="1"/>
  <c r="P31" i="15" s="1"/>
  <c r="O31" i="15" s="1"/>
  <c r="E31" i="15"/>
  <c r="I31" i="15" s="1"/>
  <c r="D12" i="15"/>
  <c r="F12" i="15" s="1"/>
  <c r="E12" i="15"/>
  <c r="S12" i="15" s="1"/>
  <c r="D28" i="15"/>
  <c r="G28" i="15" s="1"/>
  <c r="P28" i="15" s="1"/>
  <c r="O28" i="15" s="1"/>
  <c r="U28" i="15" s="1"/>
  <c r="H28" i="15"/>
  <c r="E28" i="15"/>
  <c r="S28" i="15" s="1"/>
  <c r="D97" i="15"/>
  <c r="G97" i="15" s="1"/>
  <c r="P97" i="15" s="1"/>
  <c r="O97" i="15" s="1"/>
  <c r="E97" i="15"/>
  <c r="K97" i="15" s="1" a="1"/>
  <c r="K97" i="15" s="1"/>
  <c r="D71" i="15"/>
  <c r="E71" i="15"/>
  <c r="I71" i="15" s="1"/>
  <c r="K71" i="15" a="1"/>
  <c r="K71" i="15" s="1"/>
  <c r="D151" i="15"/>
  <c r="H151" i="15" s="1"/>
  <c r="E151" i="15"/>
  <c r="S151" i="15" s="1"/>
  <c r="D190" i="15"/>
  <c r="H190" i="15" s="1"/>
  <c r="E190" i="15"/>
  <c r="I190" i="15" s="1"/>
  <c r="D60" i="15"/>
  <c r="F60" i="15" s="1"/>
  <c r="E60" i="15"/>
  <c r="I60" i="15" s="1"/>
  <c r="D17" i="15"/>
  <c r="G17" i="15" s="1"/>
  <c r="P17" i="15" s="1"/>
  <c r="O17" i="15" s="1"/>
  <c r="U17" i="15" s="1"/>
  <c r="E17" i="15"/>
  <c r="K17" i="15" s="1" a="1"/>
  <c r="K17" i="15" s="1"/>
  <c r="D260" i="15"/>
  <c r="F260" i="15" s="1"/>
  <c r="E260" i="15"/>
  <c r="I260" i="15" s="1"/>
  <c r="D91" i="15"/>
  <c r="H91" i="15" s="1"/>
  <c r="J91" i="15" s="1"/>
  <c r="L91" i="15" s="1" a="1"/>
  <c r="L91" i="15" s="1"/>
  <c r="E91" i="15"/>
  <c r="K91" i="15" s="1" a="1"/>
  <c r="K91" i="15" s="1"/>
  <c r="D129" i="15"/>
  <c r="F129" i="15" s="1"/>
  <c r="E129" i="15"/>
  <c r="I129" i="15" s="1"/>
  <c r="S129" i="15"/>
  <c r="E110" i="15"/>
  <c r="S110" i="15" s="1"/>
  <c r="E146" i="15"/>
  <c r="D209" i="15"/>
  <c r="G209" i="15" s="1"/>
  <c r="E209" i="15"/>
  <c r="K209" i="15" s="1" a="1"/>
  <c r="K209" i="15" s="1"/>
  <c r="D53" i="15"/>
  <c r="G53" i="15" s="1"/>
  <c r="P53" i="15" s="1"/>
  <c r="O53" i="15" s="1"/>
  <c r="U53" i="15" s="1"/>
  <c r="E53" i="15"/>
  <c r="S53" i="15" s="1"/>
  <c r="D251" i="15"/>
  <c r="F251" i="15" s="1"/>
  <c r="E251" i="15"/>
  <c r="I251" i="15" s="1"/>
  <c r="E132" i="15"/>
  <c r="K132" i="15" s="1" a="1"/>
  <c r="K132" i="15" s="1"/>
  <c r="D18" i="15"/>
  <c r="G18" i="15" s="1"/>
  <c r="P18" i="15" s="1"/>
  <c r="O18" i="15" s="1"/>
  <c r="U18" i="15" s="1"/>
  <c r="E18" i="15"/>
  <c r="I18" i="15" s="1"/>
  <c r="D50" i="15"/>
  <c r="F50" i="15" s="1"/>
  <c r="E50" i="15"/>
  <c r="K50" i="15" s="1" a="1"/>
  <c r="K50" i="15" s="1"/>
  <c r="E161" i="15"/>
  <c r="S161" i="15" s="1"/>
  <c r="K161" i="15" a="1"/>
  <c r="K161" i="15" s="1"/>
  <c r="D20" i="15"/>
  <c r="G20" i="15" s="1"/>
  <c r="P20" i="15" s="1"/>
  <c r="O20" i="15" s="1"/>
  <c r="U20" i="15" s="1"/>
  <c r="E20" i="15"/>
  <c r="I20" i="15" s="1"/>
  <c r="D104" i="15"/>
  <c r="G104" i="15" s="1"/>
  <c r="P104" i="15" s="1"/>
  <c r="O104" i="15" s="1"/>
  <c r="E104" i="15"/>
  <c r="D244" i="15"/>
  <c r="H244" i="15" s="1"/>
  <c r="F244" i="15"/>
  <c r="E244" i="15"/>
  <c r="S244" i="15" s="1"/>
  <c r="D32" i="15"/>
  <c r="F32" i="15" s="1"/>
  <c r="E32" i="15"/>
  <c r="S32" i="15" s="1"/>
  <c r="D9" i="15"/>
  <c r="F9" i="15" s="1"/>
  <c r="E9" i="15"/>
  <c r="K9" i="15" s="1" a="1"/>
  <c r="K9" i="15" s="1"/>
  <c r="D2" i="15"/>
  <c r="G2" i="15" s="1"/>
  <c r="P2" i="15" s="1"/>
  <c r="O2" i="15" s="1"/>
  <c r="U2" i="15" s="1"/>
  <c r="E2" i="15"/>
  <c r="S2" i="15" s="1"/>
  <c r="E135" i="15"/>
  <c r="S135" i="15" s="1"/>
  <c r="D237" i="15"/>
  <c r="F237" i="15" s="1"/>
  <c r="E237" i="15"/>
  <c r="K237" i="15" s="1" a="1"/>
  <c r="K237" i="15" s="1"/>
  <c r="S237" i="15"/>
  <c r="D158" i="15"/>
  <c r="H158" i="15" s="1"/>
  <c r="D238" i="15"/>
  <c r="G238" i="15" s="1"/>
  <c r="Q238" i="15" s="1"/>
  <c r="D4" i="15"/>
  <c r="G4" i="15" s="1"/>
  <c r="P4" i="15" s="1"/>
  <c r="O4" i="15" s="1"/>
  <c r="U4" i="15" s="1"/>
  <c r="D105" i="15"/>
  <c r="F105" i="15" s="1"/>
  <c r="D43" i="15"/>
  <c r="G43" i="15" s="1"/>
  <c r="P43" i="15" s="1"/>
  <c r="O43" i="15" s="1"/>
  <c r="D212" i="15"/>
  <c r="D241" i="15"/>
  <c r="G241" i="15" s="1"/>
  <c r="P241" i="15" s="1"/>
  <c r="O241" i="15" s="1"/>
  <c r="U241" i="15" s="1"/>
  <c r="E241" i="15"/>
  <c r="I241" i="15" s="1"/>
  <c r="D215" i="15"/>
  <c r="G215" i="15" s="1"/>
  <c r="E215" i="15"/>
  <c r="S215" i="15" s="1"/>
  <c r="D140" i="15"/>
  <c r="H140" i="15" s="1"/>
  <c r="E140" i="15"/>
  <c r="I140" i="15" s="1"/>
  <c r="D137" i="15"/>
  <c r="F137" i="15" s="1"/>
  <c r="E137" i="15"/>
  <c r="K137" i="15" s="1" a="1"/>
  <c r="K137" i="15" s="1"/>
  <c r="D176" i="15"/>
  <c r="F176" i="15" s="1"/>
  <c r="E176" i="15"/>
  <c r="S176" i="15" s="1"/>
  <c r="D39" i="15"/>
  <c r="G39" i="15" s="1"/>
  <c r="P39" i="15" s="1"/>
  <c r="O39" i="15" s="1"/>
  <c r="U39" i="15" s="1"/>
  <c r="E39" i="15"/>
  <c r="D74" i="15"/>
  <c r="H74" i="15" s="1"/>
  <c r="E74" i="15"/>
  <c r="S74" i="15" s="1"/>
  <c r="D49" i="15"/>
  <c r="E49" i="15"/>
  <c r="I49" i="15" s="1"/>
  <c r="D182" i="15"/>
  <c r="H182" i="15" s="1"/>
  <c r="E182" i="15"/>
  <c r="K182" i="15" s="1" a="1"/>
  <c r="K182" i="15" s="1"/>
  <c r="D83" i="15"/>
  <c r="H83" i="15" s="1"/>
  <c r="E83" i="15"/>
  <c r="I83" i="15" s="1"/>
  <c r="D118" i="15"/>
  <c r="G118" i="15" s="1"/>
  <c r="P118" i="15" s="1"/>
  <c r="O118" i="15" s="1"/>
  <c r="E118" i="15"/>
  <c r="S118" i="15" s="1"/>
  <c r="D210" i="15"/>
  <c r="H210" i="15" s="1"/>
  <c r="E210" i="15"/>
  <c r="I210" i="15" s="1"/>
  <c r="D36" i="15"/>
  <c r="G36" i="15" s="1"/>
  <c r="P36" i="15" s="1"/>
  <c r="O36" i="15" s="1"/>
  <c r="U36" i="15" s="1"/>
  <c r="E36" i="15"/>
  <c r="S36" i="15" s="1"/>
  <c r="D117" i="15"/>
  <c r="H117" i="15" s="1"/>
  <c r="E117" i="15"/>
  <c r="I117" i="15" s="1"/>
  <c r="D15" i="15"/>
  <c r="F15" i="15" s="1"/>
  <c r="E15" i="15"/>
  <c r="K15" i="15" s="1" a="1"/>
  <c r="K15" i="15" s="1"/>
  <c r="D189" i="15"/>
  <c r="E189" i="15"/>
  <c r="I189" i="15" s="1"/>
  <c r="D89" i="15"/>
  <c r="H89" i="15" s="1"/>
  <c r="E89" i="15"/>
  <c r="S89" i="15" s="1"/>
  <c r="D51" i="15"/>
  <c r="H51" i="15" s="1"/>
  <c r="E51" i="15"/>
  <c r="I51" i="15" s="1"/>
  <c r="K51" i="15" a="1"/>
  <c r="K51" i="15" s="1"/>
  <c r="D245" i="15"/>
  <c r="H245" i="15" s="1"/>
  <c r="E245" i="15"/>
  <c r="I245" i="15" s="1"/>
  <c r="D178" i="15"/>
  <c r="H178" i="15" s="1"/>
  <c r="E178" i="15"/>
  <c r="K178" i="15" s="1" a="1"/>
  <c r="K178" i="15" s="1"/>
  <c r="D203" i="15"/>
  <c r="H203" i="15" s="1"/>
  <c r="E203" i="15"/>
  <c r="S203" i="15" s="1"/>
  <c r="D122" i="15"/>
  <c r="G122" i="15" s="1"/>
  <c r="E122" i="15"/>
  <c r="K122" i="15" s="1" a="1"/>
  <c r="K122" i="15" s="1"/>
  <c r="D16" i="15"/>
  <c r="F16" i="15" s="1"/>
  <c r="E16" i="15"/>
  <c r="K16" i="15" s="1" a="1"/>
  <c r="K16" i="15" s="1"/>
  <c r="D185" i="15"/>
  <c r="H185" i="15" s="1"/>
  <c r="D62" i="15"/>
  <c r="F62" i="15" s="1"/>
  <c r="D27" i="15"/>
  <c r="H27" i="15" s="1"/>
  <c r="D24" i="15"/>
  <c r="G24" i="15" s="1"/>
  <c r="P24" i="15" s="1"/>
  <c r="O24" i="15" s="1"/>
  <c r="U24" i="15" s="1"/>
  <c r="D187" i="15"/>
  <c r="F187" i="15" s="1"/>
  <c r="D98" i="15"/>
  <c r="F98" i="15" s="1"/>
  <c r="E98" i="15"/>
  <c r="S98" i="15" s="1"/>
  <c r="D10" i="15"/>
  <c r="F10" i="15" s="1"/>
  <c r="E10" i="15"/>
  <c r="S10" i="15" s="1"/>
  <c r="D153" i="15"/>
  <c r="F153" i="15" s="1"/>
  <c r="E153" i="15"/>
  <c r="I153" i="15" s="1"/>
  <c r="D239" i="15"/>
  <c r="F239" i="15" s="1"/>
  <c r="G239" i="15"/>
  <c r="P239" i="15" s="1"/>
  <c r="O239" i="15" s="1"/>
  <c r="E239" i="15"/>
  <c r="I239" i="15" s="1"/>
  <c r="D54" i="15"/>
  <c r="E54" i="15"/>
  <c r="S54" i="15" s="1"/>
  <c r="D66" i="15"/>
  <c r="G66" i="15" s="1"/>
  <c r="P66" i="15" s="1"/>
  <c r="O66" i="15" s="1"/>
  <c r="E66" i="15"/>
  <c r="S66" i="15" s="1"/>
  <c r="D150" i="15"/>
  <c r="G150" i="15" s="1"/>
  <c r="P150" i="15" s="1"/>
  <c r="O150" i="15" s="1"/>
  <c r="E150" i="15"/>
  <c r="K150" i="15" s="1" a="1"/>
  <c r="K150" i="15" s="1"/>
  <c r="D168" i="15"/>
  <c r="F168" i="15" s="1"/>
  <c r="E168" i="15"/>
  <c r="S168" i="15" s="1"/>
  <c r="D79" i="15"/>
  <c r="G79" i="15" s="1"/>
  <c r="P79" i="15" s="1"/>
  <c r="O79" i="15" s="1"/>
  <c r="U79" i="15" s="1"/>
  <c r="E79" i="15"/>
  <c r="K79" i="15" s="1" a="1"/>
  <c r="K79" i="15" s="1"/>
  <c r="D106" i="15"/>
  <c r="G106" i="15" s="1"/>
  <c r="E106" i="15"/>
  <c r="D77" i="15"/>
  <c r="H77" i="15" s="1"/>
  <c r="E77" i="15"/>
  <c r="S77" i="15" s="1"/>
  <c r="D100" i="15"/>
  <c r="E100" i="15"/>
  <c r="S100" i="15" s="1"/>
  <c r="D130" i="15"/>
  <c r="E130" i="15"/>
  <c r="K130" i="15" s="1" a="1"/>
  <c r="K130" i="15" s="1"/>
  <c r="D192" i="15"/>
  <c r="H192" i="15" s="1"/>
  <c r="E192" i="15"/>
  <c r="I192" i="15" s="1"/>
  <c r="D248" i="15"/>
  <c r="G248" i="15" s="1"/>
  <c r="P248" i="15" s="1"/>
  <c r="O248" i="15" s="1"/>
  <c r="E248" i="15"/>
  <c r="K248" i="15" s="1" a="1"/>
  <c r="K248" i="15" s="1"/>
  <c r="D170" i="15"/>
  <c r="G170" i="15" s="1"/>
  <c r="E170" i="15"/>
  <c r="I170" i="15" s="1"/>
  <c r="D75" i="15"/>
  <c r="G75" i="15" s="1"/>
  <c r="P75" i="15" s="1"/>
  <c r="O75" i="15" s="1"/>
  <c r="E75" i="15"/>
  <c r="I75" i="15" s="1"/>
  <c r="D124" i="15"/>
  <c r="H124" i="15" s="1"/>
  <c r="E124" i="15"/>
  <c r="S124" i="15" s="1"/>
  <c r="D227" i="15"/>
  <c r="H227" i="15" s="1"/>
  <c r="E227" i="15"/>
  <c r="K227" i="15" s="1" a="1"/>
  <c r="K227" i="15" s="1"/>
  <c r="D80" i="15"/>
  <c r="H80" i="15" s="1"/>
  <c r="E80" i="15"/>
  <c r="I80" i="15" s="1"/>
  <c r="D102" i="15"/>
  <c r="G102" i="15" s="1"/>
  <c r="P102" i="15" s="1"/>
  <c r="O102" i="15" s="1"/>
  <c r="E102" i="15"/>
  <c r="I102" i="15" s="1"/>
  <c r="D63" i="15"/>
  <c r="E63" i="15"/>
  <c r="I63" i="15" s="1"/>
  <c r="D234" i="15"/>
  <c r="G234" i="15" s="1"/>
  <c r="P234" i="15" s="1"/>
  <c r="O234" i="15" s="1"/>
  <c r="E234" i="15"/>
  <c r="I234" i="15" s="1"/>
  <c r="D147" i="15"/>
  <c r="G147" i="15" s="1"/>
  <c r="E147" i="15"/>
  <c r="I147" i="15" s="1"/>
  <c r="D162" i="15"/>
  <c r="H162" i="15" s="1"/>
  <c r="E162" i="15"/>
  <c r="I162" i="15" s="1"/>
  <c r="D154" i="15"/>
  <c r="F154" i="15" s="1"/>
  <c r="E154" i="15"/>
  <c r="I154" i="15" s="1"/>
  <c r="D149" i="15"/>
  <c r="H149" i="15" s="1"/>
  <c r="D5" i="15"/>
  <c r="D193" i="15"/>
  <c r="G193" i="15" s="1"/>
  <c r="P193" i="15" s="1"/>
  <c r="O193" i="15" s="1"/>
  <c r="D35" i="15"/>
  <c r="H35" i="15" s="1"/>
  <c r="J35" i="15" s="1"/>
  <c r="L35" i="15" s="1" a="1"/>
  <c r="L35" i="15" s="1"/>
  <c r="D95" i="15"/>
  <c r="F95" i="15" s="1"/>
  <c r="D223" i="15"/>
  <c r="G223" i="15" s="1"/>
  <c r="P223" i="15" s="1"/>
  <c r="O223" i="15" s="1"/>
  <c r="Z223" i="15" s="1"/>
  <c r="D254" i="15"/>
  <c r="F254" i="15" s="1"/>
  <c r="E254" i="15"/>
  <c r="I254" i="15" s="1"/>
  <c r="D76" i="15"/>
  <c r="G76" i="15" s="1"/>
  <c r="P76" i="15" s="1"/>
  <c r="O76" i="15" s="1"/>
  <c r="E76" i="15"/>
  <c r="S76" i="15" s="1"/>
  <c r="D88" i="15"/>
  <c r="F88" i="15" s="1"/>
  <c r="E88" i="15"/>
  <c r="K88" i="15" s="1" a="1"/>
  <c r="K88" i="15" s="1"/>
  <c r="D144" i="15"/>
  <c r="G144" i="15" s="1"/>
  <c r="E144" i="15"/>
  <c r="K144" i="15" s="1" a="1"/>
  <c r="K144" i="15" s="1"/>
  <c r="D128" i="15"/>
  <c r="F128" i="15" s="1"/>
  <c r="E128" i="15"/>
  <c r="K128" i="15" s="1" a="1"/>
  <c r="K128" i="15" s="1"/>
  <c r="D57" i="15"/>
  <c r="E57" i="15"/>
  <c r="I57" i="15" s="1"/>
  <c r="D235" i="15"/>
  <c r="G235" i="15" s="1"/>
  <c r="E235" i="15"/>
  <c r="S235" i="15" s="1"/>
  <c r="D204" i="15"/>
  <c r="H204" i="15" s="1"/>
  <c r="E204" i="15"/>
  <c r="I204" i="15" s="1"/>
  <c r="S204" i="15"/>
  <c r="D213" i="15"/>
  <c r="F213" i="15" s="1"/>
  <c r="E213" i="15"/>
  <c r="K213" i="15" s="1" a="1"/>
  <c r="K213" i="15" s="1"/>
  <c r="D236" i="15"/>
  <c r="H236" i="15" s="1"/>
  <c r="E236" i="15"/>
  <c r="S236" i="15" s="1"/>
  <c r="D164" i="15"/>
  <c r="H164" i="15" s="1"/>
  <c r="E164" i="15"/>
  <c r="S164" i="15" s="1"/>
  <c r="D26" i="15"/>
  <c r="F26" i="15" s="1"/>
  <c r="E26" i="15"/>
  <c r="S26" i="15" s="1"/>
  <c r="D179" i="15"/>
  <c r="F179" i="15" s="1"/>
  <c r="E179" i="15"/>
  <c r="I179" i="15" s="1"/>
  <c r="D72" i="15"/>
  <c r="E72" i="15"/>
  <c r="I72" i="15" s="1"/>
  <c r="D96" i="15"/>
  <c r="H96" i="15" s="1"/>
  <c r="AJ8" i="15"/>
  <c r="AF24" i="15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142" i="43"/>
  <c r="K143" i="43"/>
  <c r="K144" i="43"/>
  <c r="K145" i="43"/>
  <c r="K146" i="43"/>
  <c r="K147" i="43"/>
  <c r="K148" i="43"/>
  <c r="K149" i="43"/>
  <c r="K150" i="43"/>
  <c r="K151" i="43"/>
  <c r="K152" i="43"/>
  <c r="K153" i="43"/>
  <c r="K154" i="43"/>
  <c r="K155" i="43"/>
  <c r="K156" i="43"/>
  <c r="K157" i="43"/>
  <c r="K158" i="43"/>
  <c r="K159" i="43"/>
  <c r="K160" i="43"/>
  <c r="K161" i="43"/>
  <c r="K162" i="43"/>
  <c r="K163" i="43"/>
  <c r="K164" i="43"/>
  <c r="K165" i="43"/>
  <c r="K166" i="43"/>
  <c r="K167" i="43"/>
  <c r="K2" i="43"/>
  <c r="K168" i="43"/>
  <c r="K169" i="43"/>
  <c r="K170" i="43"/>
  <c r="K171" i="43"/>
  <c r="K172" i="43"/>
  <c r="K173" i="43"/>
  <c r="K174" i="43"/>
  <c r="K175" i="43"/>
  <c r="K176" i="43"/>
  <c r="K177" i="43"/>
  <c r="K178" i="43"/>
  <c r="K179" i="43"/>
  <c r="K180" i="43"/>
  <c r="K181" i="43"/>
  <c r="K182" i="43"/>
  <c r="K183" i="43"/>
  <c r="K184" i="43"/>
  <c r="K185" i="43"/>
  <c r="K186" i="43"/>
  <c r="K187" i="43"/>
  <c r="K188" i="43"/>
  <c r="K189" i="43"/>
  <c r="K190" i="43"/>
  <c r="K191" i="43"/>
  <c r="K192" i="43"/>
  <c r="K193" i="43"/>
  <c r="K194" i="43"/>
  <c r="K195" i="43"/>
  <c r="K196" i="43"/>
  <c r="K197" i="43"/>
  <c r="K198" i="43"/>
  <c r="K199" i="43"/>
  <c r="K200" i="43"/>
  <c r="K201" i="43"/>
  <c r="K202" i="43"/>
  <c r="K203" i="43"/>
  <c r="K204" i="43"/>
  <c r="K205" i="43"/>
  <c r="K206" i="43"/>
  <c r="K207" i="43"/>
  <c r="K208" i="43"/>
  <c r="K209" i="43"/>
  <c r="K210" i="43"/>
  <c r="K211" i="43"/>
  <c r="K212" i="43"/>
  <c r="K213" i="43"/>
  <c r="K214" i="43"/>
  <c r="K215" i="43"/>
  <c r="K216" i="43"/>
  <c r="K217" i="43"/>
  <c r="K218" i="43"/>
  <c r="K219" i="43"/>
  <c r="K220" i="43"/>
  <c r="K221" i="43"/>
  <c r="K222" i="43"/>
  <c r="K223" i="43"/>
  <c r="K224" i="43"/>
  <c r="K225" i="43"/>
  <c r="K226" i="43"/>
  <c r="K227" i="43"/>
  <c r="K228" i="43"/>
  <c r="K229" i="43"/>
  <c r="K230" i="43"/>
  <c r="K231" i="43"/>
  <c r="K232" i="43"/>
  <c r="K233" i="43"/>
  <c r="K234" i="43"/>
  <c r="K235" i="43"/>
  <c r="K236" i="43"/>
  <c r="K237" i="43"/>
  <c r="K238" i="43"/>
  <c r="K239" i="43"/>
  <c r="K240" i="43"/>
  <c r="K241" i="43"/>
  <c r="K242" i="43"/>
  <c r="K243" i="43"/>
  <c r="K244" i="43"/>
  <c r="K245" i="43"/>
  <c r="K246" i="43"/>
  <c r="K247" i="43"/>
  <c r="K248" i="43"/>
  <c r="K249" i="43"/>
  <c r="K250" i="43"/>
  <c r="K251" i="43"/>
  <c r="K252" i="43"/>
  <c r="K253" i="43"/>
  <c r="K254" i="43"/>
  <c r="K255" i="43"/>
  <c r="K256" i="43"/>
  <c r="K257" i="43"/>
  <c r="K258" i="43"/>
  <c r="K259" i="43"/>
  <c r="K260" i="43"/>
  <c r="K261" i="43"/>
  <c r="K262" i="43"/>
  <c r="K263" i="43"/>
  <c r="K264" i="43"/>
  <c r="K265" i="43"/>
  <c r="K266" i="43"/>
  <c r="K267" i="43"/>
  <c r="K268" i="43"/>
  <c r="K269" i="43"/>
  <c r="K270" i="43"/>
  <c r="K271" i="43"/>
  <c r="K272" i="43"/>
  <c r="K273" i="43"/>
  <c r="K274" i="43"/>
  <c r="K275" i="43"/>
  <c r="K276" i="43"/>
  <c r="K277" i="43"/>
  <c r="K278" i="43"/>
  <c r="K279" i="43"/>
  <c r="K280" i="43"/>
  <c r="K281" i="43"/>
  <c r="K282" i="43"/>
  <c r="K283" i="43"/>
  <c r="K284" i="43"/>
  <c r="K285" i="43"/>
  <c r="K286" i="43"/>
  <c r="K287" i="43"/>
  <c r="K288" i="43"/>
  <c r="K289" i="43"/>
  <c r="K290" i="43"/>
  <c r="K291" i="43"/>
  <c r="K292" i="43"/>
  <c r="K293" i="43"/>
  <c r="K294" i="43"/>
  <c r="K295" i="43"/>
  <c r="K296" i="43"/>
  <c r="K297" i="43"/>
  <c r="K298" i="43"/>
  <c r="K299" i="43"/>
  <c r="K300" i="43"/>
  <c r="K301" i="43"/>
  <c r="K302" i="43"/>
  <c r="K303" i="43"/>
  <c r="K304" i="43"/>
  <c r="K305" i="43"/>
  <c r="K306" i="43"/>
  <c r="K307" i="43"/>
  <c r="K308" i="43"/>
  <c r="K309" i="43"/>
  <c r="K310" i="43"/>
  <c r="K311" i="43"/>
  <c r="K312" i="43"/>
  <c r="K313" i="43"/>
  <c r="K314" i="43"/>
  <c r="K315" i="43"/>
  <c r="K316" i="43"/>
  <c r="K317" i="43"/>
  <c r="K318" i="43"/>
  <c r="K319" i="43"/>
  <c r="K320" i="43"/>
  <c r="K321" i="43"/>
  <c r="K322" i="43"/>
  <c r="K323" i="43"/>
  <c r="K324" i="43"/>
  <c r="K325" i="43"/>
  <c r="K326" i="43"/>
  <c r="K327" i="43"/>
  <c r="K328" i="43"/>
  <c r="K329" i="43"/>
  <c r="K330" i="43"/>
  <c r="K331" i="43"/>
  <c r="K332" i="43"/>
  <c r="K333" i="43"/>
  <c r="K334" i="43"/>
  <c r="K335" i="43"/>
  <c r="K336" i="43"/>
  <c r="K337" i="43"/>
  <c r="K338" i="43"/>
  <c r="K339" i="43"/>
  <c r="K340" i="43"/>
  <c r="K341" i="43"/>
  <c r="K342" i="43"/>
  <c r="K343" i="43"/>
  <c r="K344" i="43"/>
  <c r="K345" i="43"/>
  <c r="K346" i="43"/>
  <c r="K347" i="43"/>
  <c r="K348" i="43"/>
  <c r="K349" i="43"/>
  <c r="K350" i="43"/>
  <c r="K351" i="43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95" i="15"/>
  <c r="K95" i="15" s="1" a="1"/>
  <c r="K95" i="15" s="1"/>
  <c r="E96" i="15"/>
  <c r="K96" i="15" s="1" a="1"/>
  <c r="K96" i="15" s="1"/>
  <c r="AB124" i="15"/>
  <c r="AB75" i="15"/>
  <c r="AB95" i="15"/>
  <c r="AB248" i="15"/>
  <c r="AB80" i="15"/>
  <c r="AB249" i="15"/>
  <c r="AB100" i="15"/>
  <c r="AB63" i="15"/>
  <c r="AB234" i="15"/>
  <c r="AB245" i="15"/>
  <c r="AB162" i="15"/>
  <c r="AB192" i="15"/>
  <c r="AB254" i="15"/>
  <c r="AB102" i="15"/>
  <c r="AB150" i="15"/>
  <c r="AB236" i="15"/>
  <c r="AB76" i="15"/>
  <c r="AB213" i="15"/>
  <c r="AB115" i="15"/>
  <c r="AB204" i="15"/>
  <c r="AB164" i="15"/>
  <c r="AB96" i="15"/>
  <c r="AB57" i="15"/>
  <c r="AB179" i="15"/>
  <c r="AB82" i="15"/>
  <c r="AB26" i="15"/>
  <c r="AB72" i="15"/>
  <c r="AB88" i="15"/>
  <c r="AB235" i="15"/>
  <c r="AB15" i="15"/>
  <c r="AB94" i="15"/>
  <c r="AB160" i="15"/>
  <c r="E29" i="15"/>
  <c r="I29" i="15" s="1"/>
  <c r="E155" i="15"/>
  <c r="I155" i="15" s="1"/>
  <c r="E125" i="15"/>
  <c r="S125" i="15" s="1"/>
  <c r="E250" i="15"/>
  <c r="I250" i="15" s="1"/>
  <c r="K250" i="15" a="1"/>
  <c r="K250" i="15" s="1"/>
  <c r="E207" i="15"/>
  <c r="S207" i="15" s="1"/>
  <c r="E225" i="15"/>
  <c r="S225" i="15" s="1"/>
  <c r="E256" i="15"/>
  <c r="I256" i="15" s="1"/>
  <c r="E34" i="15"/>
  <c r="S34" i="15" s="1"/>
  <c r="E217" i="15"/>
  <c r="K217" i="15" s="1" a="1"/>
  <c r="K217" i="15" s="1"/>
  <c r="E199" i="15"/>
  <c r="K199" i="15" s="1" a="1"/>
  <c r="K199" i="15" s="1"/>
  <c r="E172" i="15"/>
  <c r="I172" i="15" s="1"/>
  <c r="K172" i="15" a="1"/>
  <c r="K172" i="15" s="1"/>
  <c r="E108" i="15"/>
  <c r="K108" i="15" s="1" a="1"/>
  <c r="K108" i="15" s="1"/>
  <c r="E197" i="15"/>
  <c r="S197" i="15" s="1"/>
  <c r="K197" i="15" a="1"/>
  <c r="K197" i="15" s="1"/>
  <c r="E222" i="15"/>
  <c r="K222" i="15" s="1" a="1"/>
  <c r="K222" i="15" s="1"/>
  <c r="S222" i="15"/>
  <c r="E156" i="15"/>
  <c r="K156" i="15" s="1" a="1"/>
  <c r="K156" i="15" s="1"/>
  <c r="E46" i="15"/>
  <c r="I46" i="15" s="1"/>
  <c r="E226" i="15"/>
  <c r="I226" i="15" s="1"/>
  <c r="K226" i="15" a="1"/>
  <c r="K226" i="15" s="1"/>
  <c r="E64" i="15"/>
  <c r="K64" i="15" s="1" a="1"/>
  <c r="K64" i="15" s="1"/>
  <c r="E25" i="15"/>
  <c r="S25" i="15" s="1"/>
  <c r="E157" i="15"/>
  <c r="I157" i="15" s="1"/>
  <c r="E56" i="15"/>
  <c r="S56" i="15" s="1"/>
  <c r="E152" i="15"/>
  <c r="S152" i="15" s="1"/>
  <c r="E232" i="15"/>
  <c r="E208" i="15"/>
  <c r="S208" i="15" s="1"/>
  <c r="E40" i="15"/>
  <c r="S40" i="15" s="1"/>
  <c r="E228" i="15"/>
  <c r="S228" i="15" s="1"/>
  <c r="E230" i="15"/>
  <c r="I230" i="15" s="1"/>
  <c r="E243" i="15"/>
  <c r="S243" i="15" s="1"/>
  <c r="E211" i="15"/>
  <c r="K211" i="15" s="1" a="1"/>
  <c r="K211" i="15" s="1"/>
  <c r="E148" i="15"/>
  <c r="S148" i="15" s="1"/>
  <c r="E163" i="15"/>
  <c r="K163" i="15" s="1" a="1"/>
  <c r="K163" i="15" s="1"/>
  <c r="E257" i="15"/>
  <c r="S257" i="15" s="1"/>
  <c r="K257" i="15" a="1"/>
  <c r="K257" i="15" s="1"/>
  <c r="E238" i="15"/>
  <c r="I238" i="15" s="1"/>
  <c r="E158" i="15"/>
  <c r="E105" i="15"/>
  <c r="I105" i="15" s="1"/>
  <c r="E212" i="15"/>
  <c r="K212" i="15" s="1" a="1"/>
  <c r="K212" i="15" s="1"/>
  <c r="E4" i="15"/>
  <c r="I4" i="15" s="1"/>
  <c r="S4" i="15"/>
  <c r="E43" i="15"/>
  <c r="S43" i="15" s="1"/>
  <c r="E187" i="15"/>
  <c r="S187" i="15" s="1"/>
  <c r="K187" i="15" a="1"/>
  <c r="K187" i="15" s="1"/>
  <c r="E24" i="15"/>
  <c r="K24" i="15" s="1" a="1"/>
  <c r="K24" i="15" s="1"/>
  <c r="E27" i="15"/>
  <c r="K27" i="15" s="1" a="1"/>
  <c r="K27" i="15" s="1"/>
  <c r="E185" i="15"/>
  <c r="I185" i="15" s="1"/>
  <c r="E62" i="15"/>
  <c r="I62" i="15" s="1"/>
  <c r="E149" i="15"/>
  <c r="I149" i="15" s="1"/>
  <c r="E35" i="15"/>
  <c r="S35" i="15" s="1"/>
  <c r="E193" i="15"/>
  <c r="I193" i="15" s="1"/>
  <c r="E5" i="15"/>
  <c r="K5" i="15" s="1" a="1"/>
  <c r="K5" i="15" s="1"/>
  <c r="E223" i="15"/>
  <c r="S223" i="15" s="1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239" i="15"/>
  <c r="AB244" i="15"/>
  <c r="AB53" i="15"/>
  <c r="AB142" i="15"/>
  <c r="AB209" i="15"/>
  <c r="AB137" i="15"/>
  <c r="AB91" i="15"/>
  <c r="AB190" i="15"/>
  <c r="AB187" i="15"/>
  <c r="AB16" i="15"/>
  <c r="AB54" i="15"/>
  <c r="AB153" i="15"/>
  <c r="AB49" i="15"/>
  <c r="AB24" i="15"/>
  <c r="AB27" i="15"/>
  <c r="AB185" i="15"/>
  <c r="AB66" i="15"/>
  <c r="AB224" i="15"/>
  <c r="AB17" i="15"/>
  <c r="AB62" i="15"/>
  <c r="AB10" i="15"/>
  <c r="AB237" i="15"/>
  <c r="AB36" i="15"/>
  <c r="AB241" i="15"/>
  <c r="AB178" i="15"/>
  <c r="AB189" i="15"/>
  <c r="AB144" i="15"/>
  <c r="AB51" i="15"/>
  <c r="AB98" i="15"/>
  <c r="AB210" i="15"/>
  <c r="AB203" i="15"/>
  <c r="AB182" i="15"/>
  <c r="AB89" i="15"/>
  <c r="AB117" i="15"/>
  <c r="AB168" i="15"/>
  <c r="AB79" i="15"/>
  <c r="AB77" i="15"/>
  <c r="AB149" i="15"/>
  <c r="AB106" i="15"/>
  <c r="AB35" i="15"/>
  <c r="AB147" i="15"/>
  <c r="AB130" i="15"/>
  <c r="AB193" i="15"/>
  <c r="AB5" i="15"/>
  <c r="AB223" i="15"/>
  <c r="AB118" i="15"/>
  <c r="AB170" i="15"/>
  <c r="AB154" i="15"/>
  <c r="AH7" i="15"/>
  <c r="AI7" i="15"/>
  <c r="Q8" i="43"/>
  <c r="AI6" i="15"/>
  <c r="Q7" i="43"/>
  <c r="AG21" i="15"/>
  <c r="AG29" i="15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3" i="15"/>
  <c r="AB23" i="15"/>
  <c r="AB29" i="15"/>
  <c r="AB250" i="15"/>
  <c r="AB85" i="15"/>
  <c r="AB212" i="15"/>
  <c r="AB176" i="15"/>
  <c r="AB138" i="15"/>
  <c r="AB60" i="15"/>
  <c r="AB216" i="15"/>
  <c r="AB78" i="15"/>
  <c r="AB55" i="15"/>
  <c r="AB125" i="15"/>
  <c r="AB156" i="15"/>
  <c r="AB64" i="15"/>
  <c r="AB4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71" i="15"/>
  <c r="AB135" i="15"/>
  <c r="AB253" i="15"/>
  <c r="AB105" i="15"/>
  <c r="AB202" i="15"/>
  <c r="AB163" i="15"/>
  <c r="AB21" i="15"/>
  <c r="AB186" i="15"/>
  <c r="AB129" i="15"/>
  <c r="AB146" i="15"/>
  <c r="AB229" i="15"/>
  <c r="AB109" i="15"/>
  <c r="AB121" i="15"/>
  <c r="AB140" i="15"/>
  <c r="AB41" i="15"/>
  <c r="AB257" i="15"/>
  <c r="AB20" i="15"/>
  <c r="AB215" i="15"/>
  <c r="AB108" i="15"/>
  <c r="AB173" i="15"/>
  <c r="AB14" i="15"/>
  <c r="AB200" i="15"/>
  <c r="AB104" i="15"/>
  <c r="AB99" i="15"/>
  <c r="AB199" i="15"/>
  <c r="AB61" i="15"/>
  <c r="AB39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33" i="15"/>
  <c r="AB42" i="15"/>
  <c r="AB247" i="15"/>
  <c r="AB191" i="15"/>
  <c r="AB4" i="15"/>
  <c r="AB13" i="15"/>
  <c r="AB19" i="15"/>
  <c r="AB159" i="15"/>
  <c r="AB195" i="15"/>
  <c r="AB93" i="15"/>
  <c r="AB256" i="15"/>
  <c r="AB30" i="15"/>
  <c r="AB59" i="15"/>
  <c r="AB184" i="15"/>
  <c r="AB18" i="15"/>
  <c r="AB152" i="15"/>
  <c r="AB258" i="15"/>
  <c r="AB232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84" i="15"/>
  <c r="AB188" i="15"/>
  <c r="AB211" i="15"/>
  <c r="AB45" i="15"/>
  <c r="AB252" i="15"/>
  <c r="AB227" i="15"/>
  <c r="AB58" i="15"/>
  <c r="AB220" i="15"/>
  <c r="AB167" i="15"/>
  <c r="AB28" i="15"/>
  <c r="AB70" i="15"/>
  <c r="AB218" i="15"/>
  <c r="AB69" i="15"/>
  <c r="AB231" i="15"/>
  <c r="AB38" i="15"/>
  <c r="AB222" i="15"/>
  <c r="AB9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233" i="15"/>
  <c r="AB228" i="15"/>
  <c r="AB127" i="15"/>
  <c r="AB259" i="15"/>
  <c r="AB207" i="15"/>
  <c r="AB103" i="15"/>
  <c r="AB131" i="15"/>
  <c r="AB161" i="15"/>
  <c r="AB31" i="15"/>
  <c r="AB169" i="15"/>
  <c r="AB246" i="15"/>
  <c r="AB141" i="15"/>
  <c r="AB174" i="15"/>
  <c r="AB243" i="15"/>
  <c r="AB177" i="15"/>
  <c r="AB123" i="15"/>
  <c r="AB166" i="15"/>
  <c r="AB198" i="15"/>
  <c r="AB68" i="15"/>
  <c r="AB114" i="15"/>
  <c r="AB175" i="15"/>
  <c r="AB32" i="15"/>
  <c r="AB113" i="15"/>
  <c r="AB50" i="15"/>
  <c r="AB133" i="15"/>
  <c r="AB44" i="15"/>
  <c r="AB23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20" i="15"/>
  <c r="AB86" i="15"/>
  <c r="AB171" i="15"/>
  <c r="AB180" i="15"/>
  <c r="AB194" i="15"/>
  <c r="AB107" i="15"/>
  <c r="AB112" i="15"/>
  <c r="AB208" i="15"/>
  <c r="AB22" i="15"/>
  <c r="AB110" i="15"/>
  <c r="AB25" i="15"/>
  <c r="AB136" i="15"/>
  <c r="AB214" i="15"/>
  <c r="AB172" i="15"/>
  <c r="AB217" i="15"/>
  <c r="AB240" i="15"/>
  <c r="AB7" i="15"/>
  <c r="AB157" i="15"/>
  <c r="AB201" i="15"/>
  <c r="AB56" i="15"/>
  <c r="AB139" i="15"/>
  <c r="AB145" i="15"/>
  <c r="AB81" i="15"/>
  <c r="AB92" i="15"/>
  <c r="AB97" i="15"/>
  <c r="AB221" i="15"/>
  <c r="AB43" i="15"/>
  <c r="AB165" i="15"/>
  <c r="AB134" i="15"/>
  <c r="AB148" i="15"/>
  <c r="AB74" i="15"/>
  <c r="AB226" i="15"/>
  <c r="AB6" i="15"/>
  <c r="AB119" i="15"/>
  <c r="AB40" i="15"/>
  <c r="AB158" i="15"/>
  <c r="AB155" i="15"/>
  <c r="AB46" i="15"/>
  <c r="AB126" i="15"/>
  <c r="AB87" i="15"/>
  <c r="AB11" i="15"/>
  <c r="AB101" i="15"/>
  <c r="AB52" i="15"/>
  <c r="AB205" i="15"/>
  <c r="AB197" i="15"/>
  <c r="AB48" i="15"/>
  <c r="AB219" i="15"/>
  <c r="AB225" i="15"/>
  <c r="AB37" i="15"/>
  <c r="AB260" i="15"/>
  <c r="AB2" i="15"/>
  <c r="AB128" i="15"/>
  <c r="AB255" i="15"/>
  <c r="AB34" i="15"/>
  <c r="AB181" i="15"/>
  <c r="AB12" i="15"/>
  <c r="AB132" i="15"/>
  <c r="AB83" i="15"/>
  <c r="AB116" i="15"/>
  <c r="AB67" i="15"/>
  <c r="AB143" i="15"/>
  <c r="AB8" i="15"/>
  <c r="AB122" i="15"/>
  <c r="AB183" i="15"/>
  <c r="AB238" i="15"/>
  <c r="AB206" i="15"/>
  <c r="AB242" i="15"/>
  <c r="AB90" i="15"/>
  <c r="AB251" i="15"/>
  <c r="AB73" i="15"/>
  <c r="AB65" i="15"/>
  <c r="AB151" i="15"/>
  <c r="AB196" i="15"/>
  <c r="AB111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H4" i="15"/>
  <c r="AJ2" i="15"/>
  <c r="AI10" i="15"/>
  <c r="AH10" i="15"/>
  <c r="AI8" i="15"/>
  <c r="AJ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44" i="15"/>
  <c r="N189" i="64"/>
  <c r="N191" i="64"/>
  <c r="N190" i="64"/>
  <c r="L191" i="64"/>
  <c r="L189" i="64"/>
  <c r="L190" i="64"/>
  <c r="Q107" i="15"/>
  <c r="Q196" i="15"/>
  <c r="Q99" i="15"/>
  <c r="Q132" i="15"/>
  <c r="Q9" i="15"/>
  <c r="Q7" i="15"/>
  <c r="Q169" i="15"/>
  <c r="Q210" i="15"/>
  <c r="Q161" i="15"/>
  <c r="Q183" i="15"/>
  <c r="O10" i="58"/>
  <c r="AG24" i="15"/>
  <c r="Q38" i="15"/>
  <c r="Q205" i="15"/>
  <c r="Q110" i="15"/>
  <c r="Q20" i="15"/>
  <c r="Q33" i="15"/>
  <c r="Q139" i="15"/>
  <c r="Q109" i="15"/>
  <c r="Q115" i="15"/>
  <c r="Q119" i="15"/>
  <c r="Q53" i="15"/>
  <c r="Q81" i="15"/>
  <c r="Q83" i="15"/>
  <c r="Q6" i="15"/>
  <c r="Q141" i="15"/>
  <c r="Q160" i="15"/>
  <c r="Q49" i="15"/>
  <c r="Q240" i="15"/>
  <c r="Q233" i="15"/>
  <c r="Q231" i="15"/>
  <c r="Q36" i="15"/>
  <c r="Q79" i="15"/>
  <c r="Q77" i="15"/>
  <c r="Q106" i="15"/>
  <c r="Q181" i="15"/>
  <c r="Q112" i="15"/>
  <c r="Q50" i="15"/>
  <c r="Q76" i="15"/>
  <c r="Q93" i="15"/>
  <c r="Q68" i="15"/>
  <c r="Q114" i="15"/>
  <c r="Q146" i="15"/>
  <c r="Q184" i="15"/>
  <c r="Q142" i="15"/>
  <c r="Q23" i="15"/>
  <c r="Q130" i="15"/>
  <c r="Q213" i="15"/>
  <c r="Q116" i="15"/>
  <c r="Q37" i="15"/>
  <c r="Q85" i="15"/>
  <c r="Q252" i="15"/>
  <c r="Q113" i="15"/>
  <c r="Q21" i="15"/>
  <c r="Q92" i="15"/>
  <c r="Q221" i="15"/>
  <c r="Q57" i="15"/>
  <c r="Q48" i="15"/>
  <c r="Q166" i="15"/>
  <c r="Q2" i="15"/>
  <c r="Q135" i="15"/>
  <c r="Q255" i="15"/>
  <c r="Q104" i="15"/>
  <c r="Q234" i="15"/>
  <c r="Q67" i="15"/>
  <c r="Q136" i="15"/>
  <c r="Q167" i="15"/>
  <c r="Q94" i="15"/>
  <c r="Q82" i="15"/>
  <c r="Q214" i="15"/>
  <c r="Q41" i="15"/>
  <c r="Q73" i="15"/>
  <c r="Q86" i="15"/>
  <c r="Q17" i="15"/>
  <c r="Q206" i="15"/>
  <c r="Q225" i="15"/>
  <c r="Q111" i="15"/>
  <c r="Q182" i="15"/>
  <c r="Q131" i="15"/>
  <c r="Q186" i="15"/>
  <c r="Q159" i="15"/>
  <c r="Q100" i="15"/>
  <c r="Q195" i="15"/>
  <c r="Q14" i="15"/>
  <c r="Q78" i="15"/>
  <c r="Q150" i="15"/>
  <c r="Q102" i="15"/>
  <c r="Q138" i="15"/>
  <c r="Q55" i="15"/>
  <c r="Q63" i="15"/>
  <c r="Q59" i="15"/>
  <c r="Q87" i="15"/>
  <c r="Q220" i="15"/>
  <c r="Q103" i="15"/>
  <c r="K228" i="15" a="1"/>
  <c r="K228" i="15" s="1"/>
  <c r="K219" i="15" a="1"/>
  <c r="K219" i="15" s="1"/>
  <c r="K152" i="15" a="1"/>
  <c r="K152" i="15" s="1"/>
  <c r="Q156" i="15"/>
  <c r="K36" i="15" a="1"/>
  <c r="K36" i="15" s="1"/>
  <c r="K72" i="15" a="1"/>
  <c r="K72" i="15" s="1"/>
  <c r="K242" i="15" a="1"/>
  <c r="K242" i="15" s="1"/>
  <c r="K147" i="15" a="1"/>
  <c r="K147" i="15" s="1"/>
  <c r="Q222" i="15"/>
  <c r="K90" i="15" a="1"/>
  <c r="K90" i="15" s="1"/>
  <c r="Q16" i="15"/>
  <c r="K260" i="15" a="1"/>
  <c r="K260" i="15" s="1"/>
  <c r="K202" i="15" a="1"/>
  <c r="K202" i="15" s="1"/>
  <c r="K174" i="15" a="1"/>
  <c r="K174" i="15" s="1"/>
  <c r="Q24" i="15"/>
  <c r="Q62" i="15"/>
  <c r="Q105" i="15"/>
  <c r="K235" i="15" a="1"/>
  <c r="K235" i="15" s="1"/>
  <c r="Q133" i="15"/>
  <c r="Q108" i="15"/>
  <c r="Q25" i="15"/>
  <c r="Q232" i="15"/>
  <c r="Q148" i="15"/>
  <c r="Q40" i="15"/>
  <c r="Q34" i="15"/>
  <c r="Q4" i="15"/>
  <c r="Q46" i="15"/>
  <c r="Q64" i="15"/>
  <c r="Q27" i="15"/>
  <c r="Q56" i="15"/>
  <c r="T117" i="15"/>
  <c r="Q223" i="15"/>
  <c r="Q43" i="15"/>
  <c r="Q249" i="15"/>
  <c r="Q157" i="15"/>
  <c r="Q29" i="15"/>
  <c r="Q32" i="15"/>
  <c r="T126" i="15"/>
  <c r="T79" i="15"/>
  <c r="T130" i="15"/>
  <c r="T170" i="15"/>
  <c r="T260" i="15"/>
  <c r="T90" i="15"/>
  <c r="T103" i="15"/>
  <c r="T210" i="15"/>
  <c r="T38" i="15"/>
  <c r="T33" i="15"/>
  <c r="T14" i="15"/>
  <c r="Q10" i="15"/>
  <c r="S136" i="15"/>
  <c r="F160" i="15"/>
  <c r="F220" i="15"/>
  <c r="G98" i="15"/>
  <c r="P98" i="15" s="1"/>
  <c r="O98" i="15" s="1"/>
  <c r="U98" i="15" s="1"/>
  <c r="K12" i="15" a="1"/>
  <c r="K12" i="15" s="1"/>
  <c r="K253" i="15" a="1"/>
  <c r="K253" i="15" s="1"/>
  <c r="K98" i="15" a="1"/>
  <c r="K98" i="15" s="1"/>
  <c r="S157" i="15"/>
  <c r="I108" i="15"/>
  <c r="K123" i="15" a="1"/>
  <c r="K123" i="15" s="1"/>
  <c r="K100" i="15" a="1"/>
  <c r="K100" i="15" s="1"/>
  <c r="K176" i="15" a="1"/>
  <c r="K176" i="15" s="1"/>
  <c r="S219" i="15"/>
  <c r="I100" i="15"/>
  <c r="F51" i="15"/>
  <c r="K45" i="15" a="1"/>
  <c r="K45" i="15" s="1"/>
  <c r="S95" i="15"/>
  <c r="K200" i="15" a="1"/>
  <c r="K200" i="15" s="1"/>
  <c r="S199" i="15"/>
  <c r="H247" i="15"/>
  <c r="I6" i="15"/>
  <c r="I152" i="15"/>
  <c r="K129" i="15" a="1"/>
  <c r="K129" i="15" s="1"/>
  <c r="Q3" i="15"/>
  <c r="F248" i="15"/>
  <c r="I79" i="15"/>
  <c r="H85" i="15"/>
  <c r="Q216" i="15"/>
  <c r="Q247" i="15"/>
  <c r="L215" i="43"/>
  <c r="L163" i="43"/>
  <c r="L327" i="43"/>
  <c r="L203" i="43"/>
  <c r="L222" i="43"/>
  <c r="L42" i="43"/>
  <c r="L44" i="43"/>
  <c r="L132" i="43"/>
  <c r="L140" i="43"/>
  <c r="L185" i="43"/>
  <c r="L10" i="43"/>
  <c r="L310" i="43"/>
  <c r="L147" i="43"/>
  <c r="L298" i="43"/>
  <c r="L204" i="43"/>
  <c r="L4" i="43"/>
  <c r="L275" i="43"/>
  <c r="L46" i="43"/>
  <c r="L170" i="43"/>
  <c r="L317" i="43"/>
  <c r="L122" i="43"/>
  <c r="L18" i="43"/>
  <c r="L3" i="43"/>
  <c r="L260" i="43"/>
  <c r="L282" i="43"/>
  <c r="L190" i="43"/>
  <c r="L348" i="43"/>
  <c r="L291" i="43"/>
  <c r="L92" i="43"/>
  <c r="L226" i="43"/>
  <c r="L216" i="43"/>
  <c r="L5" i="43"/>
  <c r="L314" i="43"/>
  <c r="L93" i="43"/>
  <c r="L335" i="43"/>
  <c r="L74" i="43"/>
  <c r="L217" i="43"/>
  <c r="L241" i="43"/>
  <c r="L345" i="43"/>
  <c r="L214" i="43"/>
  <c r="L347" i="43"/>
  <c r="L27" i="43"/>
  <c r="L323" i="43"/>
  <c r="L155" i="43"/>
  <c r="L82" i="43"/>
  <c r="L76" i="43"/>
  <c r="L78" i="43"/>
  <c r="L13" i="43"/>
  <c r="L133" i="43"/>
  <c r="L103" i="43"/>
  <c r="L60" i="43"/>
  <c r="L186" i="43"/>
  <c r="L258" i="43"/>
  <c r="L11" i="43"/>
  <c r="L38" i="43"/>
  <c r="L188" i="43"/>
  <c r="L195" i="43"/>
  <c r="L206" i="43"/>
  <c r="L8" i="43"/>
  <c r="L332" i="43"/>
  <c r="L85" i="43"/>
  <c r="L173" i="43"/>
  <c r="L221" i="43"/>
  <c r="L139" i="43"/>
  <c r="L39" i="43"/>
  <c r="L69" i="43"/>
  <c r="L154" i="43"/>
  <c r="L165" i="43"/>
  <c r="L302" i="43"/>
  <c r="L97" i="43"/>
  <c r="L95" i="43"/>
  <c r="L54" i="43"/>
  <c r="L230" i="43"/>
  <c r="L83" i="43"/>
  <c r="L238" i="43"/>
  <c r="L301" i="43"/>
  <c r="L32" i="43"/>
  <c r="L80" i="43"/>
  <c r="L55" i="43"/>
  <c r="L220" i="43"/>
  <c r="L191" i="43"/>
  <c r="L311" i="43"/>
  <c r="L67" i="43"/>
  <c r="L120" i="43"/>
  <c r="L129" i="43"/>
  <c r="L16" i="43"/>
  <c r="L145" i="43"/>
  <c r="L160" i="43"/>
  <c r="L248" i="43"/>
  <c r="L296" i="43"/>
  <c r="L333" i="43"/>
  <c r="L71" i="43"/>
  <c r="L161" i="43"/>
  <c r="L172" i="43"/>
  <c r="L146" i="43"/>
  <c r="L325" i="43"/>
  <c r="L330" i="43"/>
  <c r="L100" i="43"/>
  <c r="L278" i="43"/>
  <c r="L89" i="43"/>
  <c r="L243" i="43"/>
  <c r="L307" i="43"/>
  <c r="L98" i="43"/>
  <c r="L210" i="43"/>
  <c r="L251" i="43"/>
  <c r="L15" i="43"/>
  <c r="L244" i="43"/>
  <c r="L81" i="43"/>
  <c r="L294" i="43"/>
  <c r="L257" i="43"/>
  <c r="L37" i="43"/>
  <c r="L205" i="43"/>
  <c r="L2" i="43"/>
  <c r="L280" i="43"/>
  <c r="L162" i="43"/>
  <c r="L180" i="43"/>
  <c r="L227" i="43"/>
  <c r="L65" i="43"/>
  <c r="L228" i="43"/>
  <c r="L57" i="43"/>
  <c r="L181" i="43"/>
  <c r="L156" i="43"/>
  <c r="L315" i="43"/>
  <c r="L164" i="43"/>
  <c r="L175" i="43"/>
  <c r="L334" i="43"/>
  <c r="L252" i="43"/>
  <c r="L59" i="43"/>
  <c r="L64" i="43"/>
  <c r="L24" i="43"/>
  <c r="L292" i="43"/>
  <c r="L116" i="43"/>
  <c r="L171" i="43"/>
  <c r="L349" i="43"/>
  <c r="L276" i="43"/>
  <c r="L281" i="43"/>
  <c r="L211" i="43"/>
  <c r="L266" i="43"/>
  <c r="L115" i="43"/>
  <c r="L151" i="43"/>
  <c r="L184" i="43"/>
  <c r="L143" i="43"/>
  <c r="L316" i="43"/>
  <c r="L168" i="43"/>
  <c r="L153" i="43"/>
  <c r="L329" i="43"/>
  <c r="L102" i="43"/>
  <c r="L213" i="43"/>
  <c r="L40" i="43"/>
  <c r="L229" i="43"/>
  <c r="L208" i="43"/>
  <c r="L149" i="43"/>
  <c r="L265" i="43"/>
  <c r="L262" i="43"/>
  <c r="L285" i="43"/>
  <c r="L350" i="43"/>
  <c r="L273" i="43"/>
  <c r="L152" i="43"/>
  <c r="L136" i="43"/>
  <c r="L9" i="43"/>
  <c r="L328" i="43"/>
  <c r="L289" i="43"/>
  <c r="L174" i="43"/>
  <c r="L267" i="43"/>
  <c r="L86" i="43"/>
  <c r="L235" i="43"/>
  <c r="L318" i="43"/>
  <c r="L26" i="43"/>
  <c r="L41" i="43"/>
  <c r="L88" i="43"/>
  <c r="L21" i="43"/>
  <c r="L58" i="43"/>
  <c r="L343" i="43"/>
  <c r="L25" i="43"/>
  <c r="L189" i="43"/>
  <c r="L269" i="43"/>
  <c r="L125" i="43"/>
  <c r="L51" i="43"/>
  <c r="L271" i="43"/>
  <c r="L225" i="43"/>
  <c r="L234" i="43"/>
  <c r="L6" i="43"/>
  <c r="L33" i="43"/>
  <c r="L126" i="43"/>
  <c r="L237" i="43"/>
  <c r="L48" i="43"/>
  <c r="L176" i="43"/>
  <c r="L242" i="43"/>
  <c r="L187" i="43"/>
  <c r="L113" i="43"/>
  <c r="L259" i="43"/>
  <c r="L233" i="43"/>
  <c r="L290" i="43"/>
  <c r="L201" i="43"/>
  <c r="L99" i="43"/>
  <c r="L128" i="43"/>
  <c r="L338" i="43"/>
  <c r="L255" i="43"/>
  <c r="L274" i="43"/>
  <c r="L304" i="43"/>
  <c r="L84" i="43"/>
  <c r="L141" i="43"/>
  <c r="L297" i="43"/>
  <c r="L249" i="43"/>
  <c r="L200" i="43"/>
  <c r="L114" i="43"/>
  <c r="L288" i="43"/>
  <c r="L35" i="43"/>
  <c r="L101" i="43"/>
  <c r="L94" i="43"/>
  <c r="L19" i="43"/>
  <c r="L79" i="43"/>
  <c r="L239" i="43"/>
  <c r="L300" i="43"/>
  <c r="L47" i="43"/>
  <c r="L284" i="43"/>
  <c r="L108" i="43"/>
  <c r="L313" i="43"/>
  <c r="L207" i="43"/>
  <c r="L117" i="43"/>
  <c r="L159" i="43"/>
  <c r="L287" i="43"/>
  <c r="L62" i="43"/>
  <c r="L324" i="43"/>
  <c r="L134" i="43"/>
  <c r="L286" i="43"/>
  <c r="L29" i="43"/>
  <c r="L110" i="43"/>
  <c r="L34" i="43"/>
  <c r="L240" i="43"/>
  <c r="L166" i="43"/>
  <c r="L31" i="43"/>
  <c r="L96" i="43"/>
  <c r="L346" i="43"/>
  <c r="L7" i="43"/>
  <c r="L106" i="43"/>
  <c r="L23" i="43"/>
  <c r="L90" i="43"/>
  <c r="L193" i="43"/>
  <c r="L68" i="43"/>
  <c r="L182" i="43"/>
  <c r="L66" i="43"/>
  <c r="L75" i="43"/>
  <c r="L245" i="43"/>
  <c r="L326" i="43"/>
  <c r="L250" i="43"/>
  <c r="L123" i="43"/>
  <c r="L72" i="43"/>
  <c r="L279" i="43"/>
  <c r="L309" i="43"/>
  <c r="L196" i="43"/>
  <c r="L157" i="43"/>
  <c r="L223" i="43"/>
  <c r="L169" i="43"/>
  <c r="L121" i="43"/>
  <c r="L212" i="43"/>
  <c r="L320" i="43"/>
  <c r="L183" i="43"/>
  <c r="L247" i="43"/>
  <c r="L148" i="43"/>
  <c r="L299" i="43"/>
  <c r="L91" i="43"/>
  <c r="L231" i="43"/>
  <c r="L253" i="43"/>
  <c r="L319" i="43"/>
  <c r="L14" i="43"/>
  <c r="L22" i="43"/>
  <c r="L30" i="43"/>
  <c r="L124" i="43"/>
  <c r="L107" i="43"/>
  <c r="L112" i="43"/>
  <c r="L336" i="43"/>
  <c r="L272" i="43"/>
  <c r="L305" i="43"/>
  <c r="L344" i="43"/>
  <c r="L199" i="43"/>
  <c r="L232" i="43"/>
  <c r="L263" i="43"/>
  <c r="L236" i="43"/>
  <c r="L52" i="43"/>
  <c r="L308" i="43"/>
  <c r="L20" i="43"/>
  <c r="L306" i="43"/>
  <c r="L150" i="43"/>
  <c r="L104" i="43"/>
  <c r="L137" i="43"/>
  <c r="L109" i="43"/>
  <c r="L197" i="43"/>
  <c r="L312" i="43"/>
  <c r="L295" i="43"/>
  <c r="L49" i="43"/>
  <c r="L167" i="43"/>
  <c r="L224" i="43"/>
  <c r="L43" i="43"/>
  <c r="L56" i="43"/>
  <c r="L50" i="43"/>
  <c r="L45" i="43"/>
  <c r="L28" i="43"/>
  <c r="L127" i="43"/>
  <c r="L219" i="43"/>
  <c r="L73" i="43"/>
  <c r="L178" i="43"/>
  <c r="L283" i="43"/>
  <c r="L131" i="43"/>
  <c r="L331" i="43"/>
  <c r="L268" i="43"/>
  <c r="L194" i="43"/>
  <c r="L119" i="43"/>
  <c r="L53" i="43"/>
  <c r="L12" i="43"/>
  <c r="L246" i="43"/>
  <c r="L322" i="43"/>
  <c r="L218" i="43"/>
  <c r="L202" i="43"/>
  <c r="L321" i="43"/>
  <c r="L303" i="43"/>
  <c r="L256" i="43"/>
  <c r="L337" i="43"/>
  <c r="L351" i="43"/>
  <c r="L179" i="43"/>
  <c r="L293" i="43"/>
  <c r="L277" i="43"/>
  <c r="L63" i="43"/>
  <c r="L261" i="43"/>
  <c r="L111" i="43"/>
  <c r="L254" i="43"/>
  <c r="L209" i="43"/>
  <c r="L264" i="43"/>
  <c r="L177" i="43"/>
  <c r="L340" i="43"/>
  <c r="L142" i="43"/>
  <c r="L158" i="43"/>
  <c r="L70" i="43"/>
  <c r="L87" i="43"/>
  <c r="L130" i="43"/>
  <c r="L36" i="43"/>
  <c r="L138" i="43"/>
  <c r="L135" i="43"/>
  <c r="L342" i="43"/>
  <c r="L105" i="43"/>
  <c r="L198" i="43"/>
  <c r="L339" i="43"/>
  <c r="L192" i="43"/>
  <c r="L77" i="43"/>
  <c r="L17" i="43"/>
  <c r="L118" i="43"/>
  <c r="L61" i="43"/>
  <c r="L341" i="43"/>
  <c r="L270" i="43"/>
  <c r="L144" i="43"/>
  <c r="S230" i="15"/>
  <c r="I243" i="15"/>
  <c r="H232" i="15"/>
  <c r="S221" i="15"/>
  <c r="K121" i="15" a="1"/>
  <c r="K121" i="15" s="1"/>
  <c r="I136" i="15"/>
  <c r="K127" i="15" a="1"/>
  <c r="K127" i="15"/>
  <c r="S171" i="15"/>
  <c r="I91" i="15"/>
  <c r="Q95" i="15"/>
  <c r="K246" i="15" a="1"/>
  <c r="K246" i="15" s="1"/>
  <c r="F167" i="15"/>
  <c r="S97" i="15"/>
  <c r="I257" i="15"/>
  <c r="K149" i="15" a="1"/>
  <c r="K149" i="15" s="1"/>
  <c r="K251" i="15" a="1"/>
  <c r="K251" i="15" s="1"/>
  <c r="K140" i="15" a="1"/>
  <c r="K140" i="15" s="1"/>
  <c r="H146" i="15"/>
  <c r="S140" i="15"/>
  <c r="K154" i="15" a="1"/>
  <c r="K154" i="15" s="1"/>
  <c r="Q239" i="15"/>
  <c r="AN4" i="15"/>
  <c r="F192" i="15"/>
  <c r="Q137" i="15"/>
  <c r="Q120" i="15"/>
  <c r="H34" i="15"/>
  <c r="Q19" i="15"/>
  <c r="Q98" i="15"/>
  <c r="P85" i="15"/>
  <c r="O85" i="15" s="1"/>
  <c r="U85" i="15" s="1"/>
  <c r="Q42" i="15"/>
  <c r="F125" i="15"/>
  <c r="H125" i="15"/>
  <c r="G67" i="15"/>
  <c r="P67" i="15" s="1"/>
  <c r="O67" i="15" s="1"/>
  <c r="U67" i="15" s="1"/>
  <c r="Q5" i="15"/>
  <c r="Q15" i="15"/>
  <c r="Q97" i="15"/>
  <c r="Q163" i="15"/>
  <c r="Q8" i="15"/>
  <c r="Q193" i="15"/>
  <c r="Q71" i="15"/>
  <c r="G176" i="15"/>
  <c r="Q176" i="15" s="1"/>
  <c r="H219" i="15"/>
  <c r="Q153" i="15"/>
  <c r="Q74" i="15"/>
  <c r="K194" i="15" a="1"/>
  <c r="K194" i="15" s="1"/>
  <c r="S194" i="15"/>
  <c r="S192" i="15"/>
  <c r="K192" i="15" a="1"/>
  <c r="K192" i="15" s="1"/>
  <c r="K155" i="15" a="1"/>
  <c r="K155" i="15" s="1"/>
  <c r="K146" i="15" a="1"/>
  <c r="K146" i="15" s="1"/>
  <c r="F233" i="15"/>
  <c r="F162" i="15"/>
  <c r="H30" i="15"/>
  <c r="Q117" i="15"/>
  <c r="Q54" i="15"/>
  <c r="I27" i="15"/>
  <c r="K204" i="15" a="1"/>
  <c r="K204" i="15" s="1"/>
  <c r="I181" i="15"/>
  <c r="G189" i="15"/>
  <c r="G27" i="15"/>
  <c r="P27" i="15" s="1"/>
  <c r="O27" i="15" s="1"/>
  <c r="H176" i="15"/>
  <c r="J176" i="15" s="1"/>
  <c r="L176" i="15" s="1" a="1"/>
  <c r="L176" i="15" s="1"/>
  <c r="K22" i="15" a="1"/>
  <c r="K22" i="15" s="1"/>
  <c r="K175" i="15" a="1"/>
  <c r="K175" i="15" s="1"/>
  <c r="Q185" i="15"/>
  <c r="Q11" i="15"/>
  <c r="Q52" i="15"/>
  <c r="Q13" i="15"/>
  <c r="Q70" i="15"/>
  <c r="Q28" i="15"/>
  <c r="Q180" i="15"/>
  <c r="Q58" i="15"/>
  <c r="Q31" i="15"/>
  <c r="Q30" i="15"/>
  <c r="Q66" i="15"/>
  <c r="Q140" i="15"/>
  <c r="T203" i="15"/>
  <c r="T80" i="15"/>
  <c r="T63" i="15"/>
  <c r="T25" i="15"/>
  <c r="T37" i="15"/>
  <c r="T7" i="15"/>
  <c r="T100" i="15"/>
  <c r="T191" i="15"/>
  <c r="T232" i="15"/>
  <c r="T245" i="15"/>
  <c r="T211" i="15"/>
  <c r="T72" i="15"/>
  <c r="T156" i="15"/>
  <c r="T204" i="15"/>
  <c r="T169" i="15"/>
  <c r="T92" i="15"/>
  <c r="T66" i="15"/>
  <c r="T8" i="15"/>
  <c r="T31" i="15"/>
  <c r="T4" i="15"/>
  <c r="T12" i="15"/>
  <c r="H168" i="15" l="1"/>
  <c r="G40" i="15"/>
  <c r="I175" i="15"/>
  <c r="H73" i="15"/>
  <c r="I228" i="15"/>
  <c r="K243" i="15" a="1"/>
  <c r="K243" i="15" s="1"/>
  <c r="S108" i="15"/>
  <c r="I50" i="15"/>
  <c r="F20" i="15"/>
  <c r="J34" i="15"/>
  <c r="L34" i="15" s="1" a="1"/>
  <c r="L34" i="15" s="1"/>
  <c r="K170" i="15" a="1"/>
  <c r="K170" i="15" s="1"/>
  <c r="S58" i="15"/>
  <c r="I161" i="15"/>
  <c r="K76" i="15" a="1"/>
  <c r="K76" i="15" s="1"/>
  <c r="G168" i="15"/>
  <c r="P168" i="15" s="1"/>
  <c r="O168" i="15" s="1"/>
  <c r="S206" i="15"/>
  <c r="G62" i="15"/>
  <c r="K218" i="15" a="1"/>
  <c r="K218" i="15" s="1"/>
  <c r="K241" i="15" a="1"/>
  <c r="K241" i="15" s="1"/>
  <c r="I168" i="15"/>
  <c r="G216" i="15"/>
  <c r="P216" i="15" s="1"/>
  <c r="O216" i="15" s="1"/>
  <c r="U216" i="15" s="1"/>
  <c r="M216" i="15" s="1"/>
  <c r="N216" i="15" s="1"/>
  <c r="K215" i="15" a="1"/>
  <c r="K215" i="15" s="1"/>
  <c r="K206" i="15" a="1"/>
  <c r="K206" i="15" s="1"/>
  <c r="H62" i="15"/>
  <c r="J62" i="15" s="1"/>
  <c r="L62" i="15" s="1" a="1"/>
  <c r="L62" i="15" s="1"/>
  <c r="S121" i="15"/>
  <c r="S210" i="15"/>
  <c r="Q39" i="15"/>
  <c r="H163" i="15"/>
  <c r="H92" i="15"/>
  <c r="J92" i="15" s="1"/>
  <c r="L92" i="15" s="1" a="1"/>
  <c r="L92" i="15" s="1"/>
  <c r="H93" i="15"/>
  <c r="J93" i="15" s="1"/>
  <c r="L93" i="15" s="1" a="1"/>
  <c r="L93" i="15" s="1"/>
  <c r="I85" i="15"/>
  <c r="F236" i="15"/>
  <c r="G123" i="15"/>
  <c r="P123" i="15" s="1"/>
  <c r="O123" i="15" s="1"/>
  <c r="K168" i="15" a="1"/>
  <c r="K168" i="15" s="1"/>
  <c r="H135" i="15"/>
  <c r="W135" i="15" s="1"/>
  <c r="H150" i="15"/>
  <c r="F93" i="15"/>
  <c r="S251" i="15"/>
  <c r="H216" i="15"/>
  <c r="J216" i="15" s="1"/>
  <c r="L216" i="15" s="1" a="1"/>
  <c r="L216" i="15" s="1"/>
  <c r="S96" i="15"/>
  <c r="F75" i="15"/>
  <c r="F136" i="15"/>
  <c r="J28" i="15"/>
  <c r="L28" i="15" s="1" a="1"/>
  <c r="L28" i="15" s="1"/>
  <c r="K233" i="15" a="1"/>
  <c r="K233" i="15" s="1"/>
  <c r="I92" i="15"/>
  <c r="AT92" i="15" s="1"/>
  <c r="G121" i="15"/>
  <c r="P121" i="15" s="1"/>
  <c r="O121" i="15" s="1"/>
  <c r="U121" i="15" s="1"/>
  <c r="G232" i="15"/>
  <c r="P232" i="15" s="1"/>
  <c r="O232" i="15" s="1"/>
  <c r="U232" i="15" s="1"/>
  <c r="J146" i="15"/>
  <c r="L146" i="15" s="1" a="1"/>
  <c r="L146" i="15" s="1"/>
  <c r="S3" i="15"/>
  <c r="K40" i="15" a="1"/>
  <c r="K40" i="15" s="1"/>
  <c r="F111" i="15"/>
  <c r="K92" i="15" a="1"/>
  <c r="K92" i="15" s="1"/>
  <c r="F238" i="15"/>
  <c r="G206" i="15"/>
  <c r="P206" i="15" s="1"/>
  <c r="O206" i="15" s="1"/>
  <c r="U206" i="15" s="1"/>
  <c r="F40" i="15"/>
  <c r="H136" i="15"/>
  <c r="W136" i="15" s="1"/>
  <c r="S138" i="15"/>
  <c r="F206" i="15"/>
  <c r="F135" i="15"/>
  <c r="G3" i="15"/>
  <c r="P3" i="15" s="1"/>
  <c r="O3" i="15" s="1"/>
  <c r="H111" i="15"/>
  <c r="W111" i="15" s="1"/>
  <c r="I169" i="15"/>
  <c r="K13" i="15" a="1"/>
  <c r="K13" i="15" s="1"/>
  <c r="H120" i="15"/>
  <c r="J120" i="15" s="1"/>
  <c r="L120" i="15" s="1" a="1"/>
  <c r="L120" i="15" s="1"/>
  <c r="K3" i="15" a="1"/>
  <c r="K3" i="15" s="1"/>
  <c r="F94" i="15"/>
  <c r="I22" i="15"/>
  <c r="F76" i="15"/>
  <c r="I197" i="15"/>
  <c r="H238" i="15"/>
  <c r="J238" i="15" s="1"/>
  <c r="L238" i="15" s="1" a="1"/>
  <c r="L238" i="15" s="1"/>
  <c r="S233" i="15"/>
  <c r="Q253" i="15"/>
  <c r="J190" i="15"/>
  <c r="L190" i="15" s="1" a="1"/>
  <c r="L190" i="15" s="1"/>
  <c r="K41" i="15" a="1"/>
  <c r="K41" i="15" s="1"/>
  <c r="I94" i="15"/>
  <c r="S111" i="15"/>
  <c r="S94" i="15"/>
  <c r="H121" i="15"/>
  <c r="J121" i="15" s="1"/>
  <c r="L121" i="15" s="1" a="1"/>
  <c r="L121" i="15" s="1"/>
  <c r="H3" i="15"/>
  <c r="J3" i="15" s="1"/>
  <c r="L3" i="15" s="1" a="1"/>
  <c r="L3" i="15" s="1"/>
  <c r="S163" i="15"/>
  <c r="G26" i="15"/>
  <c r="P26" i="15" s="1"/>
  <c r="O26" i="15" s="1"/>
  <c r="I96" i="15"/>
  <c r="AT94" i="15" s="1"/>
  <c r="G255" i="15"/>
  <c r="P255" i="15" s="1"/>
  <c r="O255" i="15" s="1"/>
  <c r="I95" i="15"/>
  <c r="K169" i="15" a="1"/>
  <c r="K169" i="15" s="1"/>
  <c r="I36" i="15"/>
  <c r="S52" i="15"/>
  <c r="K124" i="15" a="1"/>
  <c r="K124" i="15" s="1"/>
  <c r="J247" i="15"/>
  <c r="L247" i="15" s="1" a="1"/>
  <c r="L247" i="15" s="1"/>
  <c r="G120" i="15"/>
  <c r="P120" i="15" s="1"/>
  <c r="O120" i="15" s="1"/>
  <c r="Z120" i="15" s="1"/>
  <c r="K148" i="15" a="1"/>
  <c r="K148" i="15" s="1"/>
  <c r="Q75" i="15"/>
  <c r="K33" i="15" a="1"/>
  <c r="K33" i="15" s="1"/>
  <c r="K6" i="15" a="1"/>
  <c r="K6" i="15" s="1"/>
  <c r="F150" i="15"/>
  <c r="H200" i="15"/>
  <c r="J200" i="15" s="1"/>
  <c r="L200" i="15" s="1" a="1"/>
  <c r="L200" i="15" s="1"/>
  <c r="S120" i="15"/>
  <c r="F152" i="15"/>
  <c r="S107" i="15"/>
  <c r="F58" i="15"/>
  <c r="I58" i="15"/>
  <c r="I28" i="15"/>
  <c r="I123" i="15"/>
  <c r="S139" i="15"/>
  <c r="H152" i="15"/>
  <c r="J152" i="15" s="1"/>
  <c r="L152" i="15" s="1" a="1"/>
  <c r="L152" i="15" s="1"/>
  <c r="I107" i="15"/>
  <c r="H58" i="15"/>
  <c r="F68" i="15"/>
  <c r="I217" i="15"/>
  <c r="K138" i="15" a="1"/>
  <c r="K138" i="15" s="1"/>
  <c r="F252" i="15"/>
  <c r="I177" i="15"/>
  <c r="I17" i="15"/>
  <c r="S150" i="15"/>
  <c r="H75" i="15"/>
  <c r="G164" i="15"/>
  <c r="P164" i="15" s="1"/>
  <c r="O164" i="15" s="1"/>
  <c r="Z164" i="15" s="1"/>
  <c r="T164" i="15" s="1"/>
  <c r="I164" i="15"/>
  <c r="I12" i="15"/>
  <c r="Q61" i="15"/>
  <c r="J150" i="15"/>
  <c r="L150" i="15" s="1" a="1"/>
  <c r="L150" i="15" s="1"/>
  <c r="K99" i="15" a="1"/>
  <c r="K99" i="15" s="1"/>
  <c r="G50" i="15"/>
  <c r="P50" i="15" s="1"/>
  <c r="O50" i="15" s="1"/>
  <c r="I48" i="15"/>
  <c r="I139" i="15"/>
  <c r="I9" i="15"/>
  <c r="AT87" i="15" s="1"/>
  <c r="S172" i="15"/>
  <c r="G252" i="15"/>
  <c r="P252" i="15" s="1"/>
  <c r="O252" i="15" s="1"/>
  <c r="Z252" i="15" s="1"/>
  <c r="I120" i="15"/>
  <c r="J96" i="15"/>
  <c r="L96" i="15" s="1" a="1"/>
  <c r="L96" i="15" s="1"/>
  <c r="G92" i="15"/>
  <c r="P92" i="15" s="1"/>
  <c r="O92" i="15" s="1"/>
  <c r="H76" i="15"/>
  <c r="J76" i="15" s="1"/>
  <c r="L76" i="15" s="1" a="1"/>
  <c r="L76" i="15" s="1"/>
  <c r="I150" i="15"/>
  <c r="S85" i="15"/>
  <c r="K111" i="15" a="1"/>
  <c r="K111" i="15" s="1"/>
  <c r="K164" i="15" a="1"/>
  <c r="K164" i="15" s="1"/>
  <c r="H94" i="15"/>
  <c r="H50" i="15"/>
  <c r="G83" i="15"/>
  <c r="P83" i="15" s="1"/>
  <c r="O83" i="15" s="1"/>
  <c r="U83" i="15" s="1"/>
  <c r="I93" i="15"/>
  <c r="I124" i="15"/>
  <c r="K52" i="15" a="1"/>
  <c r="K52" i="15" s="1"/>
  <c r="F255" i="15"/>
  <c r="J163" i="15"/>
  <c r="L163" i="15" s="1" a="1"/>
  <c r="L163" i="15" s="1"/>
  <c r="S216" i="15"/>
  <c r="S217" i="15"/>
  <c r="I41" i="15"/>
  <c r="H123" i="15"/>
  <c r="J123" i="15" s="1"/>
  <c r="L123" i="15" s="1" a="1"/>
  <c r="L123" i="15" s="1"/>
  <c r="I216" i="15"/>
  <c r="F89" i="15"/>
  <c r="I137" i="15"/>
  <c r="I98" i="15"/>
  <c r="F27" i="15"/>
  <c r="K47" i="15" a="1"/>
  <c r="K47" i="15" s="1"/>
  <c r="F73" i="15"/>
  <c r="H187" i="15"/>
  <c r="J187" i="15" s="1"/>
  <c r="L187" i="15" s="1" a="1"/>
  <c r="L187" i="15" s="1"/>
  <c r="S260" i="15"/>
  <c r="G129" i="15"/>
  <c r="P129" i="15" s="1"/>
  <c r="O129" i="15" s="1"/>
  <c r="U129" i="15" s="1"/>
  <c r="I184" i="15"/>
  <c r="I16" i="15"/>
  <c r="K84" i="15" a="1"/>
  <c r="K84" i="15" s="1"/>
  <c r="J243" i="15"/>
  <c r="L243" i="15" s="1" a="1"/>
  <c r="L243" i="15" s="1"/>
  <c r="J33" i="15"/>
  <c r="L33" i="15" s="1" a="1"/>
  <c r="L33" i="15" s="1"/>
  <c r="F31" i="15"/>
  <c r="K20" i="15" a="1"/>
  <c r="K20" i="15" s="1"/>
  <c r="K234" i="15" a="1"/>
  <c r="K234" i="15" s="1"/>
  <c r="J210" i="15"/>
  <c r="L210" i="15" s="1" a="1"/>
  <c r="L210" i="15" s="1"/>
  <c r="G88" i="15"/>
  <c r="G185" i="15"/>
  <c r="P185" i="15" s="1"/>
  <c r="O185" i="15" s="1"/>
  <c r="U185" i="15" s="1"/>
  <c r="F222" i="15"/>
  <c r="I73" i="15"/>
  <c r="S20" i="15"/>
  <c r="S48" i="15"/>
  <c r="G187" i="15"/>
  <c r="P187" i="15" s="1"/>
  <c r="O187" i="15" s="1"/>
  <c r="K31" i="15" a="1"/>
  <c r="K31" i="15" s="1"/>
  <c r="S79" i="15"/>
  <c r="S17" i="15"/>
  <c r="K118" i="15" a="1"/>
  <c r="K118" i="15" s="1"/>
  <c r="H31" i="15"/>
  <c r="J31" i="15" s="1"/>
  <c r="L31" i="15" s="1" a="1"/>
  <c r="L31" i="15" s="1"/>
  <c r="H20" i="15"/>
  <c r="W20" i="15" s="1"/>
  <c r="H88" i="15"/>
  <c r="J88" i="15" s="1"/>
  <c r="L88" i="15" s="1" a="1"/>
  <c r="L88" i="15" s="1"/>
  <c r="S16" i="15"/>
  <c r="S63" i="15"/>
  <c r="H86" i="15"/>
  <c r="I231" i="15"/>
  <c r="F79" i="15"/>
  <c r="S8" i="15"/>
  <c r="I173" i="15"/>
  <c r="I8" i="15"/>
  <c r="I199" i="15"/>
  <c r="S142" i="15"/>
  <c r="G81" i="15"/>
  <c r="P81" i="15" s="1"/>
  <c r="O81" i="15" s="1"/>
  <c r="U81" i="15" s="1"/>
  <c r="M81" i="15" s="1"/>
  <c r="N81" i="15" s="1"/>
  <c r="V81" i="15" s="1"/>
  <c r="G228" i="15"/>
  <c r="P228" i="15" s="1"/>
  <c r="O228" i="15" s="1"/>
  <c r="Z228" i="15" s="1"/>
  <c r="S126" i="15"/>
  <c r="I133" i="15"/>
  <c r="I207" i="15"/>
  <c r="G154" i="15"/>
  <c r="P154" i="15" s="1"/>
  <c r="O154" i="15" s="1"/>
  <c r="U154" i="15" s="1"/>
  <c r="K249" i="15" a="1"/>
  <c r="K249" i="15" s="1"/>
  <c r="S84" i="15"/>
  <c r="H129" i="15"/>
  <c r="J129" i="15" s="1"/>
  <c r="L129" i="15" s="1" a="1"/>
  <c r="L129" i="15" s="1"/>
  <c r="S184" i="15"/>
  <c r="I134" i="15"/>
  <c r="H211" i="15"/>
  <c r="G200" i="15"/>
  <c r="P200" i="15" s="1"/>
  <c r="O200" i="15" s="1"/>
  <c r="U200" i="15" s="1"/>
  <c r="S133" i="15"/>
  <c r="I19" i="15"/>
  <c r="F52" i="15"/>
  <c r="K210" i="15" a="1"/>
  <c r="K210" i="15" s="1"/>
  <c r="S88" i="15"/>
  <c r="F247" i="15"/>
  <c r="H79" i="15"/>
  <c r="J79" i="15" s="1"/>
  <c r="L79" i="15" s="1" a="1"/>
  <c r="L79" i="15" s="1"/>
  <c r="I211" i="15"/>
  <c r="I200" i="15"/>
  <c r="S211" i="15"/>
  <c r="F22" i="15"/>
  <c r="F108" i="15"/>
  <c r="K4" i="15" a="1"/>
  <c r="K4" i="15" s="1"/>
  <c r="S91" i="15"/>
  <c r="F44" i="15"/>
  <c r="F164" i="15"/>
  <c r="S234" i="15"/>
  <c r="K162" i="15" a="1"/>
  <c r="K162" i="15" s="1"/>
  <c r="I88" i="15"/>
  <c r="K179" i="15" a="1"/>
  <c r="K179" i="15" s="1"/>
  <c r="S144" i="15"/>
  <c r="G156" i="15"/>
  <c r="P156" i="15" s="1"/>
  <c r="O156" i="15" s="1"/>
  <c r="I163" i="15"/>
  <c r="G103" i="15"/>
  <c r="P103" i="15" s="1"/>
  <c r="O103" i="15" s="1"/>
  <c r="H65" i="15"/>
  <c r="J65" i="15" s="1"/>
  <c r="L65" i="15" s="1" a="1"/>
  <c r="L65" i="15" s="1"/>
  <c r="I218" i="15"/>
  <c r="I183" i="15"/>
  <c r="AT192" i="15" s="1"/>
  <c r="I249" i="15"/>
  <c r="G22" i="15"/>
  <c r="Q22" i="15" s="1"/>
  <c r="F185" i="15"/>
  <c r="H47" i="15"/>
  <c r="J47" i="15" s="1"/>
  <c r="L47" i="15" s="1" a="1"/>
  <c r="L47" i="15" s="1"/>
  <c r="I142" i="15"/>
  <c r="J236" i="15"/>
  <c r="L236" i="15" s="1" a="1"/>
  <c r="L236" i="15" s="1"/>
  <c r="K23" i="15" a="1"/>
  <c r="K23" i="15" s="1"/>
  <c r="I144" i="15"/>
  <c r="H144" i="15"/>
  <c r="J144" i="15" s="1"/>
  <c r="L144" i="15" s="1" a="1"/>
  <c r="L144" i="15" s="1"/>
  <c r="H156" i="15"/>
  <c r="J156" i="15" s="1"/>
  <c r="L156" i="15" s="1" a="1"/>
  <c r="L156" i="15" s="1"/>
  <c r="H257" i="15"/>
  <c r="J257" i="15" s="1"/>
  <c r="L257" i="15" s="1" a="1"/>
  <c r="L257" i="15" s="1"/>
  <c r="I126" i="15"/>
  <c r="S50" i="15"/>
  <c r="S60" i="15"/>
  <c r="S75" i="15"/>
  <c r="I205" i="15"/>
  <c r="I76" i="15"/>
  <c r="S31" i="15"/>
  <c r="F110" i="15"/>
  <c r="G91" i="15"/>
  <c r="K165" i="15" a="1"/>
  <c r="K165" i="15" s="1"/>
  <c r="J162" i="15"/>
  <c r="L162" i="15" s="1" a="1"/>
  <c r="L162" i="15" s="1"/>
  <c r="K195" i="15" a="1"/>
  <c r="K195" i="15" s="1"/>
  <c r="J218" i="15"/>
  <c r="L218" i="15" s="1" a="1"/>
  <c r="L218" i="15" s="1"/>
  <c r="AT91" i="15"/>
  <c r="I240" i="15"/>
  <c r="I47" i="15"/>
  <c r="H104" i="15"/>
  <c r="J104" i="15" s="1"/>
  <c r="L104" i="15" s="1" a="1"/>
  <c r="L104" i="15" s="1"/>
  <c r="J103" i="15"/>
  <c r="L103" i="15" s="1" a="1"/>
  <c r="L103" i="15" s="1"/>
  <c r="H24" i="15"/>
  <c r="W24" i="15" s="1"/>
  <c r="S258" i="15"/>
  <c r="F91" i="15"/>
  <c r="S72" i="15"/>
  <c r="I236" i="15"/>
  <c r="S93" i="15"/>
  <c r="G179" i="15"/>
  <c r="P179" i="15" s="1"/>
  <c r="O179" i="15" s="1"/>
  <c r="U179" i="15" s="1"/>
  <c r="S179" i="15"/>
  <c r="S195" i="15"/>
  <c r="G258" i="15"/>
  <c r="K86" i="15" a="1"/>
  <c r="K86" i="15" s="1"/>
  <c r="K236" i="15" a="1"/>
  <c r="K236" i="15" s="1"/>
  <c r="I128" i="15"/>
  <c r="S109" i="15"/>
  <c r="K225" i="15" a="1"/>
  <c r="K225" i="15" s="1"/>
  <c r="K256" i="15" a="1"/>
  <c r="K256" i="15" s="1"/>
  <c r="AT90" i="15"/>
  <c r="K159" i="15" a="1"/>
  <c r="K159" i="15" s="1"/>
  <c r="S9" i="15"/>
  <c r="G137" i="15"/>
  <c r="P137" i="15" s="1"/>
  <c r="O137" i="15" s="1"/>
  <c r="S65" i="15"/>
  <c r="K259" i="15" a="1"/>
  <c r="K259" i="15" s="1"/>
  <c r="K183" i="15" a="1"/>
  <c r="K183" i="15" s="1"/>
  <c r="I214" i="15"/>
  <c r="I7" i="15"/>
  <c r="J245" i="15"/>
  <c r="L245" i="15" s="1" a="1"/>
  <c r="L245" i="15" s="1"/>
  <c r="S21" i="15"/>
  <c r="F182" i="15"/>
  <c r="I225" i="15"/>
  <c r="G182" i="15"/>
  <c r="P182" i="15" s="1"/>
  <c r="O182" i="15" s="1"/>
  <c r="S149" i="15"/>
  <c r="I208" i="15"/>
  <c r="J233" i="15"/>
  <c r="L233" i="15" s="1" a="1"/>
  <c r="L233" i="15" s="1"/>
  <c r="J68" i="15"/>
  <c r="L68" i="15" s="1" a="1"/>
  <c r="L68" i="15" s="1"/>
  <c r="S13" i="15"/>
  <c r="G233" i="15"/>
  <c r="P233" i="15" s="1"/>
  <c r="O233" i="15" s="1"/>
  <c r="U233" i="15" s="1"/>
  <c r="S198" i="15"/>
  <c r="S15" i="15"/>
  <c r="I253" i="15"/>
  <c r="I221" i="15"/>
  <c r="K190" i="15" a="1"/>
  <c r="K190" i="15" s="1"/>
  <c r="Q246" i="15"/>
  <c r="H137" i="15"/>
  <c r="J137" i="15" s="1"/>
  <c r="L137" i="15" s="1" a="1"/>
  <c r="L137" i="15" s="1"/>
  <c r="G30" i="15"/>
  <c r="P30" i="15" s="1"/>
  <c r="O30" i="15" s="1"/>
  <c r="U30" i="15" s="1"/>
  <c r="G243" i="15"/>
  <c r="G114" i="15"/>
  <c r="P114" i="15" s="1"/>
  <c r="O114" i="15" s="1"/>
  <c r="I74" i="15"/>
  <c r="S27" i="15"/>
  <c r="F243" i="15"/>
  <c r="S119" i="15"/>
  <c r="G89" i="15"/>
  <c r="Q89" i="15" s="1"/>
  <c r="H160" i="15"/>
  <c r="J160" i="15" s="1"/>
  <c r="L160" i="15" s="1" a="1"/>
  <c r="L160" i="15" s="1"/>
  <c r="I40" i="15"/>
  <c r="K117" i="15" a="1"/>
  <c r="K117" i="15" s="1"/>
  <c r="I135" i="15"/>
  <c r="J140" i="15"/>
  <c r="L140" i="15" s="1" a="1"/>
  <c r="L140" i="15" s="1"/>
  <c r="I212" i="15"/>
  <c r="S70" i="15"/>
  <c r="S205" i="15"/>
  <c r="S90" i="15"/>
  <c r="S209" i="15"/>
  <c r="K185" i="15" a="1"/>
  <c r="K185" i="15" s="1"/>
  <c r="K34" i="15" a="1"/>
  <c r="K34" i="15" s="1"/>
  <c r="S259" i="15"/>
  <c r="S166" i="15"/>
  <c r="J141" i="15"/>
  <c r="L141" i="15" s="1" a="1"/>
  <c r="L141" i="15" s="1"/>
  <c r="J232" i="15"/>
  <c r="L232" i="15" s="1" a="1"/>
  <c r="L232" i="15" s="1"/>
  <c r="I69" i="15"/>
  <c r="I237" i="15"/>
  <c r="F39" i="15"/>
  <c r="K141" i="15" a="1"/>
  <c r="K141" i="15" s="1"/>
  <c r="S62" i="15"/>
  <c r="G259" i="15"/>
  <c r="P259" i="15" s="1"/>
  <c r="O259" i="15" s="1"/>
  <c r="Z259" i="15" s="1"/>
  <c r="S256" i="15"/>
  <c r="S212" i="15"/>
  <c r="K119" i="15" a="1"/>
  <c r="K119" i="15" s="1"/>
  <c r="F157" i="15"/>
  <c r="S214" i="15"/>
  <c r="F24" i="15"/>
  <c r="S132" i="15"/>
  <c r="H259" i="15"/>
  <c r="K62" i="15" a="1"/>
  <c r="K62" i="15" s="1"/>
  <c r="F90" i="15"/>
  <c r="G90" i="15"/>
  <c r="Q90" i="15" s="1"/>
  <c r="G192" i="15"/>
  <c r="P192" i="15" s="1"/>
  <c r="O192" i="15" s="1"/>
  <c r="U192" i="15" s="1"/>
  <c r="S242" i="15"/>
  <c r="S141" i="15"/>
  <c r="I118" i="15"/>
  <c r="F138" i="15"/>
  <c r="F146" i="15"/>
  <c r="Q18" i="15"/>
  <c r="K135" i="15" a="1"/>
  <c r="K135" i="15" s="1"/>
  <c r="H248" i="15"/>
  <c r="K2" i="15" a="1"/>
  <c r="K2" i="15" s="1"/>
  <c r="I187" i="15"/>
  <c r="AT185" i="15" s="1"/>
  <c r="I34" i="15"/>
  <c r="K245" i="15" a="1"/>
  <c r="K245" i="15" s="1"/>
  <c r="G237" i="15"/>
  <c r="P237" i="15" s="1"/>
  <c r="O237" i="15" s="1"/>
  <c r="U237" i="15" s="1"/>
  <c r="F117" i="15"/>
  <c r="H234" i="15"/>
  <c r="J234" i="15" s="1"/>
  <c r="F81" i="15"/>
  <c r="I246" i="15"/>
  <c r="I56" i="15"/>
  <c r="S180" i="15"/>
  <c r="I25" i="15"/>
  <c r="F234" i="15"/>
  <c r="F28" i="15"/>
  <c r="S103" i="15"/>
  <c r="I15" i="15"/>
  <c r="S189" i="15"/>
  <c r="I97" i="15"/>
  <c r="AT97" i="15" s="1"/>
  <c r="K110" i="15" a="1"/>
  <c r="K110" i="15" s="1"/>
  <c r="G68" i="15"/>
  <c r="P68" i="15" s="1"/>
  <c r="O68" i="15" s="1"/>
  <c r="U68" i="15" s="1"/>
  <c r="M68" i="15" s="1"/>
  <c r="S114" i="15"/>
  <c r="G117" i="15"/>
  <c r="P117" i="15" s="1"/>
  <c r="O117" i="15" s="1"/>
  <c r="G219" i="15"/>
  <c r="F166" i="15"/>
  <c r="I132" i="15"/>
  <c r="I110" i="15"/>
  <c r="AT81" i="15"/>
  <c r="J108" i="15"/>
  <c r="L108" i="15" s="1" a="1"/>
  <c r="L108" i="15" s="1"/>
  <c r="AT84" i="15"/>
  <c r="K21" i="15" a="1"/>
  <c r="K21" i="15" s="1"/>
  <c r="I43" i="15"/>
  <c r="U146" i="15"/>
  <c r="F158" i="15"/>
  <c r="F103" i="15"/>
  <c r="I176" i="15"/>
  <c r="S147" i="15"/>
  <c r="H39" i="15"/>
  <c r="J39" i="15" s="1"/>
  <c r="L39" i="15" s="1" a="1"/>
  <c r="L39" i="15" s="1"/>
  <c r="I213" i="15"/>
  <c r="S185" i="15"/>
  <c r="H148" i="15"/>
  <c r="J148" i="15" s="1"/>
  <c r="L148" i="15" s="1" a="1"/>
  <c r="L148" i="15" s="1"/>
  <c r="H154" i="15"/>
  <c r="J154" i="15" s="1"/>
  <c r="L154" i="15" s="1" a="1"/>
  <c r="L154" i="15" s="1"/>
  <c r="G65" i="15"/>
  <c r="G155" i="15"/>
  <c r="P155" i="15" s="1"/>
  <c r="O155" i="15" s="1"/>
  <c r="Z155" i="15" s="1"/>
  <c r="K25" i="15" a="1"/>
  <c r="K25" i="15" s="1"/>
  <c r="I114" i="15"/>
  <c r="H18" i="15"/>
  <c r="J18" i="15" s="1"/>
  <c r="L18" i="15" s="1" a="1"/>
  <c r="L18" i="15" s="1"/>
  <c r="H70" i="15"/>
  <c r="J70" i="15" s="1"/>
  <c r="L70" i="15" s="1" a="1"/>
  <c r="L70" i="15" s="1"/>
  <c r="I103" i="15"/>
  <c r="G29" i="15"/>
  <c r="P29" i="15" s="1"/>
  <c r="O29" i="15" s="1"/>
  <c r="G158" i="15"/>
  <c r="I130" i="15"/>
  <c r="K101" i="15" a="1"/>
  <c r="K101" i="15" s="1"/>
  <c r="K70" i="15" a="1"/>
  <c r="K70" i="15" s="1"/>
  <c r="J225" i="15"/>
  <c r="L225" i="15" s="1" a="1"/>
  <c r="L225" i="15" s="1"/>
  <c r="K43" i="15" a="1"/>
  <c r="K43" i="15" s="1"/>
  <c r="K7" i="15" a="1"/>
  <c r="K7" i="15" s="1"/>
  <c r="I116" i="15"/>
  <c r="AT83" i="15"/>
  <c r="F205" i="15"/>
  <c r="K56" i="15" a="1"/>
  <c r="K56" i="15" s="1"/>
  <c r="H237" i="15"/>
  <c r="K208" i="15" a="1"/>
  <c r="K208" i="15" s="1"/>
  <c r="S69" i="15"/>
  <c r="S117" i="15"/>
  <c r="S71" i="15"/>
  <c r="I235" i="15"/>
  <c r="I37" i="15"/>
  <c r="K63" i="15" a="1"/>
  <c r="K63" i="15" s="1"/>
  <c r="H155" i="15"/>
  <c r="J155" i="15" s="1"/>
  <c r="L155" i="15" s="1" a="1"/>
  <c r="L155" i="15" s="1"/>
  <c r="K116" i="15" a="1"/>
  <c r="K116" i="15" s="1"/>
  <c r="G70" i="15"/>
  <c r="P70" i="15" s="1"/>
  <c r="O70" i="15" s="1"/>
  <c r="F207" i="15"/>
  <c r="K74" i="15" a="1"/>
  <c r="K74" i="15" s="1"/>
  <c r="S137" i="15"/>
  <c r="H29" i="15"/>
  <c r="J29" i="15" s="1"/>
  <c r="L29" i="15" s="1" a="1"/>
  <c r="L29" i="15" s="1"/>
  <c r="S213" i="15"/>
  <c r="I2" i="15"/>
  <c r="I77" i="15"/>
  <c r="K157" i="15" a="1"/>
  <c r="K157" i="15" s="1"/>
  <c r="K189" i="15" a="1"/>
  <c r="K189" i="15" s="1"/>
  <c r="P170" i="15"/>
  <c r="O170" i="15" s="1"/>
  <c r="U170" i="15" s="1"/>
  <c r="Q170" i="15"/>
  <c r="U234" i="15"/>
  <c r="U111" i="15"/>
  <c r="H170" i="15"/>
  <c r="J170" i="15" s="1"/>
  <c r="I178" i="15"/>
  <c r="I215" i="15"/>
  <c r="I244" i="15"/>
  <c r="I209" i="15"/>
  <c r="I202" i="15"/>
  <c r="AT195" i="15" s="1"/>
  <c r="J188" i="15"/>
  <c r="L188" i="15" s="1" a="1"/>
  <c r="L188" i="15" s="1"/>
  <c r="I186" i="15"/>
  <c r="AT184" i="15" s="1"/>
  <c r="J81" i="15"/>
  <c r="L81" i="15" s="1" a="1"/>
  <c r="L81" i="15" s="1"/>
  <c r="I148" i="15"/>
  <c r="S128" i="15"/>
  <c r="AI12" i="15"/>
  <c r="AG33" i="15" s="1"/>
  <c r="J83" i="15"/>
  <c r="L83" i="15" s="1" a="1"/>
  <c r="L83" i="15" s="1"/>
  <c r="J186" i="15"/>
  <c r="L186" i="15" s="1" a="1"/>
  <c r="L186" i="15" s="1"/>
  <c r="H67" i="15"/>
  <c r="W67" i="15" s="1"/>
  <c r="K203" i="15" a="1"/>
  <c r="K203" i="15" s="1"/>
  <c r="Q26" i="15"/>
  <c r="I229" i="15"/>
  <c r="AT78" i="15" s="1"/>
  <c r="F203" i="15"/>
  <c r="K28" i="15" a="1"/>
  <c r="K28" i="15" s="1"/>
  <c r="S145" i="15"/>
  <c r="S153" i="15"/>
  <c r="K78" i="15" a="1"/>
  <c r="K78" i="15" s="1"/>
  <c r="K252" i="15" a="1"/>
  <c r="K252" i="15" s="1"/>
  <c r="K37" i="15" a="1"/>
  <c r="K37" i="15" s="1"/>
  <c r="G245" i="15"/>
  <c r="Q245" i="15" s="1"/>
  <c r="I182" i="15"/>
  <c r="K73" i="15" a="1"/>
  <c r="K73" i="15" s="1"/>
  <c r="I252" i="15"/>
  <c r="K131" i="15" a="1"/>
  <c r="K131" i="15" s="1"/>
  <c r="G78" i="15"/>
  <c r="P78" i="15" s="1"/>
  <c r="O78" i="15" s="1"/>
  <c r="U78" i="15" s="1"/>
  <c r="J203" i="15"/>
  <c r="L203" i="15" s="1" a="1"/>
  <c r="L203" i="15" s="1"/>
  <c r="F199" i="15"/>
  <c r="Q45" i="15"/>
  <c r="I66" i="15"/>
  <c r="K188" i="15" a="1"/>
  <c r="K188" i="15" s="1"/>
  <c r="G174" i="15"/>
  <c r="S178" i="15"/>
  <c r="F144" i="15"/>
  <c r="F170" i="15"/>
  <c r="F147" i="15"/>
  <c r="K53" i="15" a="1"/>
  <c r="K53" i="15" s="1"/>
  <c r="S193" i="15"/>
  <c r="S162" i="15"/>
  <c r="K229" i="15" a="1"/>
  <c r="K229" i="15" s="1"/>
  <c r="J40" i="15"/>
  <c r="L40" i="15" s="1" a="1"/>
  <c r="L40" i="15" s="1"/>
  <c r="I112" i="15"/>
  <c r="K66" i="15" a="1"/>
  <c r="K66" i="15" s="1"/>
  <c r="K77" i="15" a="1"/>
  <c r="K77" i="15" s="1"/>
  <c r="G180" i="15"/>
  <c r="P180" i="15" s="1"/>
  <c r="O180" i="15" s="1"/>
  <c r="U180" i="15" s="1"/>
  <c r="H147" i="15"/>
  <c r="J147" i="15" s="1"/>
  <c r="L147" i="15" s="1" a="1"/>
  <c r="L147" i="15" s="1"/>
  <c r="S127" i="15"/>
  <c r="I131" i="15"/>
  <c r="J73" i="15"/>
  <c r="L73" i="15" s="1" a="1"/>
  <c r="L73" i="15" s="1"/>
  <c r="F180" i="15"/>
  <c r="S61" i="15"/>
  <c r="H209" i="15"/>
  <c r="J209" i="15" s="1"/>
  <c r="L209" i="15" s="1" a="1"/>
  <c r="L209" i="15" s="1"/>
  <c r="F74" i="15"/>
  <c r="S55" i="15"/>
  <c r="I180" i="15"/>
  <c r="I54" i="15"/>
  <c r="F209" i="15"/>
  <c r="I255" i="15"/>
  <c r="I188" i="15"/>
  <c r="K82" i="15" a="1"/>
  <c r="K82" i="15" s="1"/>
  <c r="I99" i="15"/>
  <c r="S78" i="15"/>
  <c r="S155" i="15"/>
  <c r="F82" i="15"/>
  <c r="I222" i="15"/>
  <c r="S82" i="15"/>
  <c r="K44" i="15" a="1"/>
  <c r="K44" i="15" s="1"/>
  <c r="Q200" i="15"/>
  <c r="H106" i="15"/>
  <c r="J106" i="15" s="1"/>
  <c r="L106" i="15" s="1" a="1"/>
  <c r="L106" i="15" s="1"/>
  <c r="F228" i="15"/>
  <c r="J205" i="15"/>
  <c r="L205" i="15" s="1" a="1"/>
  <c r="L205" i="15" s="1"/>
  <c r="J23" i="15"/>
  <c r="L23" i="15" s="1" a="1"/>
  <c r="L23" i="15" s="1"/>
  <c r="Q199" i="15"/>
  <c r="K207" i="15" a="1"/>
  <c r="K207" i="15" s="1"/>
  <c r="I227" i="15"/>
  <c r="J56" i="15"/>
  <c r="L56" i="15" s="1" a="1"/>
  <c r="L56" i="15" s="1"/>
  <c r="G82" i="15"/>
  <c r="P82" i="15" s="1"/>
  <c r="O82" i="15" s="1"/>
  <c r="U82" i="15" s="1"/>
  <c r="H174" i="15"/>
  <c r="J142" i="15"/>
  <c r="L142" i="15" s="1" a="1"/>
  <c r="L142" i="15" s="1"/>
  <c r="K186" i="15" a="1"/>
  <c r="K186" i="15" s="1"/>
  <c r="F218" i="15"/>
  <c r="F197" i="15"/>
  <c r="F78" i="15"/>
  <c r="K198" i="15" a="1"/>
  <c r="K198" i="15" s="1"/>
  <c r="G203" i="15"/>
  <c r="S81" i="15"/>
  <c r="I64" i="15"/>
  <c r="I203" i="15"/>
  <c r="S255" i="15"/>
  <c r="J44" i="15"/>
  <c r="L44" i="15" s="1" a="1"/>
  <c r="L44" i="15" s="1"/>
  <c r="K125" i="15" a="1"/>
  <c r="K125" i="15" s="1"/>
  <c r="G198" i="15"/>
  <c r="P198" i="15" s="1"/>
  <c r="O198" i="15" s="1"/>
  <c r="G218" i="15"/>
  <c r="P218" i="15" s="1"/>
  <c r="O218" i="15" s="1"/>
  <c r="W218" i="15" s="1"/>
  <c r="F69" i="15"/>
  <c r="I30" i="15"/>
  <c r="I23" i="15"/>
  <c r="G44" i="15"/>
  <c r="P44" i="15" s="1"/>
  <c r="O44" i="15" s="1"/>
  <c r="U44" i="15" s="1"/>
  <c r="S170" i="15"/>
  <c r="S224" i="15"/>
  <c r="Q123" i="15"/>
  <c r="S250" i="15"/>
  <c r="I151" i="15"/>
  <c r="K113" i="15" a="1"/>
  <c r="K113" i="15" s="1"/>
  <c r="K143" i="15" a="1"/>
  <c r="K143" i="15" s="1"/>
  <c r="S174" i="15"/>
  <c r="S30" i="15"/>
  <c r="S154" i="15"/>
  <c r="K54" i="15" a="1"/>
  <c r="K54" i="15" s="1"/>
  <c r="I44" i="15"/>
  <c r="Q69" i="15"/>
  <c r="Q154" i="15"/>
  <c r="I53" i="15"/>
  <c r="F45" i="15"/>
  <c r="Q172" i="15"/>
  <c r="P172" i="15"/>
  <c r="O172" i="15" s="1"/>
  <c r="U172" i="15" s="1"/>
  <c r="J228" i="15"/>
  <c r="L228" i="15" s="1" a="1"/>
  <c r="L228" i="15" s="1"/>
  <c r="U257" i="15"/>
  <c r="Z257" i="15"/>
  <c r="Z148" i="15"/>
  <c r="U148" i="15"/>
  <c r="H32" i="15"/>
  <c r="J32" i="15" s="1"/>
  <c r="L32" i="15" s="1" a="1"/>
  <c r="L32" i="15" s="1"/>
  <c r="S64" i="15"/>
  <c r="I14" i="15"/>
  <c r="F245" i="15"/>
  <c r="S245" i="15"/>
  <c r="J227" i="15"/>
  <c r="L227" i="15" s="1" a="1"/>
  <c r="L227" i="15" s="1"/>
  <c r="J7" i="15"/>
  <c r="L7" i="15" s="1" a="1"/>
  <c r="L7" i="15" s="1"/>
  <c r="J131" i="15"/>
  <c r="L131" i="15" s="1" a="1"/>
  <c r="L131" i="15" s="1"/>
  <c r="F148" i="15"/>
  <c r="H220" i="15"/>
  <c r="G191" i="15"/>
  <c r="S33" i="15"/>
  <c r="S231" i="15"/>
  <c r="S112" i="15"/>
  <c r="K10" i="15" a="1"/>
  <c r="K10" i="15" s="1"/>
  <c r="S57" i="15"/>
  <c r="J149" i="15"/>
  <c r="L149" i="15" s="1" a="1"/>
  <c r="L149" i="15" s="1"/>
  <c r="S240" i="15"/>
  <c r="F61" i="15"/>
  <c r="G113" i="15"/>
  <c r="P113" i="15" s="1"/>
  <c r="O113" i="15" s="1"/>
  <c r="U113" i="15" s="1"/>
  <c r="K181" i="15" a="1"/>
  <c r="K181" i="15" s="1"/>
  <c r="Z247" i="15"/>
  <c r="T247" i="15" s="1"/>
  <c r="K75" i="15" a="1"/>
  <c r="K75" i="15" s="1"/>
  <c r="K115" i="15" a="1"/>
  <c r="K115" i="15" s="1"/>
  <c r="H223" i="15"/>
  <c r="J223" i="15" s="1"/>
  <c r="L223" i="15" s="1" a="1"/>
  <c r="L223" i="15" s="1"/>
  <c r="F211" i="15"/>
  <c r="K193" i="15" a="1"/>
  <c r="K193" i="15" s="1"/>
  <c r="K57" i="15" a="1"/>
  <c r="K57" i="15" s="1"/>
  <c r="K81" i="15" a="1"/>
  <c r="K81" i="15" s="1"/>
  <c r="K134" i="15" a="1"/>
  <c r="K134" i="15" s="1"/>
  <c r="J181" i="15"/>
  <c r="L181" i="15" s="1" a="1"/>
  <c r="L181" i="15" s="1"/>
  <c r="G23" i="15"/>
  <c r="P23" i="15" s="1"/>
  <c r="O23" i="15" s="1"/>
  <c r="W23" i="15" s="1"/>
  <c r="M206" i="15"/>
  <c r="N206" i="15" s="1"/>
  <c r="F186" i="15"/>
  <c r="G204" i="15"/>
  <c r="W204" i="15" s="1"/>
  <c r="X204" i="15" s="1"/>
  <c r="I10" i="15"/>
  <c r="H196" i="15"/>
  <c r="J196" i="15" s="1"/>
  <c r="L196" i="15" s="1" a="1"/>
  <c r="L196" i="15" s="1"/>
  <c r="K80" i="15" a="1"/>
  <c r="K80" i="15" s="1"/>
  <c r="Z199" i="15"/>
  <c r="G34" i="15"/>
  <c r="P34" i="15" s="1"/>
  <c r="O34" i="15" s="1"/>
  <c r="U34" i="15" s="1"/>
  <c r="M34" i="15" s="1"/>
  <c r="G163" i="15"/>
  <c r="P163" i="15" s="1"/>
  <c r="O163" i="15" s="1"/>
  <c r="U163" i="15" s="1"/>
  <c r="G208" i="15"/>
  <c r="G33" i="15"/>
  <c r="P33" i="15" s="1"/>
  <c r="O33" i="15" s="1"/>
  <c r="U33" i="15" s="1"/>
  <c r="I101" i="15"/>
  <c r="K55" i="15" a="1"/>
  <c r="K55" i="15" s="1"/>
  <c r="S105" i="15"/>
  <c r="H215" i="15"/>
  <c r="J215" i="15" s="1"/>
  <c r="L215" i="15" s="1" a="1"/>
  <c r="L215" i="15" s="1"/>
  <c r="S182" i="15"/>
  <c r="U75" i="15"/>
  <c r="J74" i="15"/>
  <c r="L74" i="15" s="1" a="1"/>
  <c r="L74" i="15" s="1"/>
  <c r="H110" i="15"/>
  <c r="U69" i="15"/>
  <c r="J99" i="15"/>
  <c r="L99" i="15" s="1" a="1"/>
  <c r="L99" i="15" s="1"/>
  <c r="J244" i="15"/>
  <c r="L244" i="15" s="1" a="1"/>
  <c r="L244" i="15" s="1"/>
  <c r="J151" i="15"/>
  <c r="L151" i="15" s="1" a="1"/>
  <c r="L151" i="15" s="1"/>
  <c r="K38" i="15" a="1"/>
  <c r="K38" i="15" s="1"/>
  <c r="F171" i="15"/>
  <c r="K167" i="15" a="1"/>
  <c r="K167" i="15" s="1"/>
  <c r="I165" i="15"/>
  <c r="G230" i="15"/>
  <c r="F204" i="15"/>
  <c r="G196" i="15"/>
  <c r="P196" i="15" s="1"/>
  <c r="O196" i="15" s="1"/>
  <c r="U196" i="15" s="1"/>
  <c r="G197" i="15"/>
  <c r="S226" i="15"/>
  <c r="I38" i="15"/>
  <c r="K224" i="15" a="1"/>
  <c r="K224" i="15" s="1"/>
  <c r="J80" i="15"/>
  <c r="L80" i="15" s="1" a="1"/>
  <c r="L80" i="15" s="1"/>
  <c r="P90" i="15"/>
  <c r="O90" i="15" s="1"/>
  <c r="Z90" i="15" s="1"/>
  <c r="AA90" i="15" s="1"/>
  <c r="S241" i="15"/>
  <c r="K42" i="15" a="1"/>
  <c r="K42" i="15" s="1"/>
  <c r="G14" i="15"/>
  <c r="P14" i="15" s="1"/>
  <c r="O14" i="15" s="1"/>
  <c r="U14" i="15" s="1"/>
  <c r="S80" i="15"/>
  <c r="F33" i="15"/>
  <c r="Q187" i="15"/>
  <c r="H230" i="15"/>
  <c r="J230" i="15" s="1"/>
  <c r="L230" i="15" s="1" a="1"/>
  <c r="L230" i="15" s="1"/>
  <c r="G95" i="15"/>
  <c r="P95" i="15" s="1"/>
  <c r="O95" i="15" s="1"/>
  <c r="U95" i="15" s="1"/>
  <c r="K244" i="15" a="1"/>
  <c r="K244" i="15" s="1"/>
  <c r="H102" i="15"/>
  <c r="J102" i="15" s="1"/>
  <c r="L102" i="15" s="1" a="1"/>
  <c r="L102" i="15" s="1"/>
  <c r="J126" i="15"/>
  <c r="L126" i="15" s="1" a="1"/>
  <c r="L126" i="15" s="1"/>
  <c r="W206" i="15"/>
  <c r="S5" i="15"/>
  <c r="G213" i="15"/>
  <c r="P213" i="15" s="1"/>
  <c r="O213" i="15" s="1"/>
  <c r="U213" i="15" s="1"/>
  <c r="G151" i="15"/>
  <c r="I201" i="15"/>
  <c r="F55" i="15"/>
  <c r="K153" i="15" a="1"/>
  <c r="K153" i="15" s="1"/>
  <c r="G51" i="15"/>
  <c r="W51" i="15" s="1"/>
  <c r="I5" i="15"/>
  <c r="F102" i="15"/>
  <c r="I125" i="15"/>
  <c r="H213" i="15"/>
  <c r="J213" i="15" s="1"/>
  <c r="L213" i="15" s="1" a="1"/>
  <c r="L213" i="15" s="1"/>
  <c r="H21" i="15"/>
  <c r="J21" i="15" s="1"/>
  <c r="I113" i="15"/>
  <c r="K160" i="15" a="1"/>
  <c r="K160" i="15" s="1"/>
  <c r="I59" i="15"/>
  <c r="K46" i="15" a="1"/>
  <c r="K46" i="15" s="1"/>
  <c r="S51" i="15"/>
  <c r="K151" i="15" a="1"/>
  <c r="K151" i="15" s="1"/>
  <c r="K166" i="15" a="1"/>
  <c r="K166" i="15" s="1"/>
  <c r="S190" i="15"/>
  <c r="G108" i="15"/>
  <c r="P108" i="15" s="1"/>
  <c r="O108" i="15" s="1"/>
  <c r="U108" i="15" s="1"/>
  <c r="S42" i="15"/>
  <c r="K102" i="15" a="1"/>
  <c r="K102" i="15" s="1"/>
  <c r="H254" i="15"/>
  <c r="S167" i="15"/>
  <c r="G254" i="15"/>
  <c r="F215" i="15"/>
  <c r="G244" i="15"/>
  <c r="Q244" i="15" s="1"/>
  <c r="Z220" i="15"/>
  <c r="F227" i="15"/>
  <c r="H55" i="15"/>
  <c r="W55" i="15" s="1"/>
  <c r="U45" i="15"/>
  <c r="U52" i="15"/>
  <c r="J201" i="15"/>
  <c r="L201" i="15" s="1" a="1"/>
  <c r="L201" i="15" s="1"/>
  <c r="S102" i="15"/>
  <c r="F257" i="15"/>
  <c r="N152" i="15"/>
  <c r="H214" i="15"/>
  <c r="J214" i="15" s="1"/>
  <c r="L214" i="15" s="1" a="1"/>
  <c r="L214" i="15" s="1"/>
  <c r="H173" i="15"/>
  <c r="J173" i="15" s="1"/>
  <c r="L173" i="15" s="1" a="1"/>
  <c r="L173" i="15" s="1"/>
  <c r="J58" i="15"/>
  <c r="L58" i="15" s="1" a="1"/>
  <c r="L58" i="15" s="1"/>
  <c r="F151" i="15"/>
  <c r="K238" i="15" a="1"/>
  <c r="K238" i="15" s="1"/>
  <c r="S227" i="15"/>
  <c r="S156" i="15"/>
  <c r="G171" i="15"/>
  <c r="I86" i="15"/>
  <c r="H229" i="15"/>
  <c r="Q168" i="15"/>
  <c r="G227" i="15"/>
  <c r="Q227" i="15" s="1"/>
  <c r="H14" i="15"/>
  <c r="J14" i="15" s="1"/>
  <c r="L14" i="15" s="1" a="1"/>
  <c r="L14" i="15" s="1"/>
  <c r="S238" i="15"/>
  <c r="G173" i="15"/>
  <c r="Q173" i="15" s="1"/>
  <c r="H166" i="15"/>
  <c r="J166" i="15" s="1"/>
  <c r="L166" i="15" s="1" a="1"/>
  <c r="L166" i="15" s="1"/>
  <c r="K105" i="15" a="1"/>
  <c r="K105" i="15" s="1"/>
  <c r="S11" i="15"/>
  <c r="F258" i="15"/>
  <c r="F214" i="15"/>
  <c r="H208" i="15"/>
  <c r="J208" i="15" s="1"/>
  <c r="L208" i="15" s="1" a="1"/>
  <c r="L208" i="15" s="1"/>
  <c r="S239" i="15"/>
  <c r="I11" i="15"/>
  <c r="I156" i="15"/>
  <c r="K173" i="15" a="1"/>
  <c r="K173" i="15" s="1"/>
  <c r="F23" i="15"/>
  <c r="S115" i="15"/>
  <c r="S46" i="15"/>
  <c r="I35" i="15"/>
  <c r="K35" i="15" a="1"/>
  <c r="K35" i="15" s="1"/>
  <c r="F223" i="15"/>
  <c r="S83" i="15"/>
  <c r="I196" i="15"/>
  <c r="J192" i="15"/>
  <c r="L192" i="15" s="1" a="1"/>
  <c r="L192" i="15" s="1"/>
  <c r="U66" i="15"/>
  <c r="U31" i="15"/>
  <c r="M31" i="15" s="1"/>
  <c r="N31" i="15" s="1"/>
  <c r="V31" i="15" s="1"/>
  <c r="AT85" i="15"/>
  <c r="G115" i="15"/>
  <c r="P115" i="15" s="1"/>
  <c r="O115" i="15" s="1"/>
  <c r="K223" i="15" a="1"/>
  <c r="K223" i="15" s="1"/>
  <c r="K83" i="15" a="1"/>
  <c r="K83" i="15" s="1"/>
  <c r="W146" i="15"/>
  <c r="S87" i="15"/>
  <c r="H95" i="15"/>
  <c r="J95" i="15" s="1"/>
  <c r="L95" i="15" s="1" a="1"/>
  <c r="L95" i="15" s="1"/>
  <c r="K14" i="15" a="1"/>
  <c r="K14" i="15" s="1"/>
  <c r="K19" i="15" a="1"/>
  <c r="K19" i="15" s="1"/>
  <c r="H48" i="15"/>
  <c r="J48" i="15" s="1"/>
  <c r="L48" i="15" s="1" a="1"/>
  <c r="L48" i="15" s="1"/>
  <c r="J255" i="15"/>
  <c r="L255" i="15" s="1" a="1"/>
  <c r="L255" i="15" s="1"/>
  <c r="I159" i="15"/>
  <c r="Q228" i="15"/>
  <c r="G167" i="15"/>
  <c r="P167" i="15" s="1"/>
  <c r="O167" i="15" s="1"/>
  <c r="Z167" i="15" s="1"/>
  <c r="K109" i="15" a="1"/>
  <c r="K109" i="15" s="1"/>
  <c r="K191" i="15" a="1"/>
  <c r="K191" i="15" s="1"/>
  <c r="F38" i="15"/>
  <c r="Q257" i="15"/>
  <c r="H191" i="15"/>
  <c r="J191" i="15" s="1"/>
  <c r="L191" i="15" s="1" a="1"/>
  <c r="L191" i="15" s="1"/>
  <c r="Q118" i="15"/>
  <c r="S191" i="15"/>
  <c r="K87" i="15" a="1"/>
  <c r="K87" i="15" s="1"/>
  <c r="H38" i="15"/>
  <c r="J38" i="15" s="1"/>
  <c r="L38" i="15" s="1" a="1"/>
  <c r="L38" i="15" s="1"/>
  <c r="H222" i="15"/>
  <c r="K59" i="15" a="1"/>
  <c r="K59" i="15" s="1"/>
  <c r="I223" i="15"/>
  <c r="G32" i="15"/>
  <c r="P32" i="15" s="1"/>
  <c r="O32" i="15" s="1"/>
  <c r="U32" i="15" s="1"/>
  <c r="J167" i="15"/>
  <c r="L167" i="15" s="1" a="1"/>
  <c r="L167" i="15" s="1"/>
  <c r="K239" i="15" a="1"/>
  <c r="K239" i="15" s="1"/>
  <c r="S196" i="15"/>
  <c r="G25" i="15"/>
  <c r="P25" i="15" s="1"/>
  <c r="O25" i="15" s="1"/>
  <c r="U25" i="15" s="1"/>
  <c r="G186" i="15"/>
  <c r="P186" i="15" s="1"/>
  <c r="O186" i="15" s="1"/>
  <c r="W186" i="15" s="1"/>
  <c r="H207" i="15"/>
  <c r="H115" i="15"/>
  <c r="J115" i="15" s="1"/>
  <c r="L115" i="15" s="1" a="1"/>
  <c r="L115" i="15" s="1"/>
  <c r="I258" i="15"/>
  <c r="G159" i="15"/>
  <c r="P159" i="15" s="1"/>
  <c r="O159" i="15" s="1"/>
  <c r="U159" i="15" s="1"/>
  <c r="J249" i="15"/>
  <c r="L249" i="15" s="1" a="1"/>
  <c r="L249" i="15" s="1"/>
  <c r="J180" i="15"/>
  <c r="L180" i="15" s="1" a="1"/>
  <c r="L180" i="15" s="1"/>
  <c r="Q235" i="15"/>
  <c r="P235" i="15"/>
  <c r="O235" i="15" s="1"/>
  <c r="U235" i="15" s="1"/>
  <c r="P209" i="15"/>
  <c r="O209" i="15" s="1"/>
  <c r="Q209" i="15"/>
  <c r="P144" i="15"/>
  <c r="O144" i="15" s="1"/>
  <c r="Z144" i="15" s="1"/>
  <c r="Q144" i="15"/>
  <c r="J185" i="15"/>
  <c r="L185" i="15" s="1" a="1"/>
  <c r="L185" i="15" s="1"/>
  <c r="J252" i="15"/>
  <c r="L252" i="15" s="1" a="1"/>
  <c r="L252" i="15" s="1"/>
  <c r="W252" i="15"/>
  <c r="X252" i="15" s="1"/>
  <c r="P147" i="15"/>
  <c r="O147" i="15" s="1"/>
  <c r="Q147" i="15"/>
  <c r="Z150" i="15"/>
  <c r="U150" i="15"/>
  <c r="W150" i="15"/>
  <c r="J117" i="15"/>
  <c r="L117" i="15" s="1" a="1"/>
  <c r="L117" i="15" s="1"/>
  <c r="P93" i="15"/>
  <c r="O93" i="15" s="1"/>
  <c r="U93" i="15" s="1"/>
  <c r="M93" i="15" s="1"/>
  <c r="N93" i="15" s="1"/>
  <c r="V93" i="15" s="1"/>
  <c r="P125" i="15"/>
  <c r="O125" i="15" s="1"/>
  <c r="Z125" i="15" s="1"/>
  <c r="Q125" i="15"/>
  <c r="U119" i="15"/>
  <c r="Z119" i="15"/>
  <c r="J178" i="15"/>
  <c r="L178" i="15" s="1" a="1"/>
  <c r="L178" i="15" s="1"/>
  <c r="H256" i="15"/>
  <c r="F140" i="15"/>
  <c r="F225" i="15"/>
  <c r="G188" i="15"/>
  <c r="Q188" i="15" s="1"/>
  <c r="Q164" i="15"/>
  <c r="H195" i="15"/>
  <c r="J195" i="15" s="1"/>
  <c r="L195" i="15" s="1" a="1"/>
  <c r="L195" i="15" s="1"/>
  <c r="G225" i="15"/>
  <c r="P225" i="15" s="1"/>
  <c r="O225" i="15" s="1"/>
  <c r="W225" i="15" s="1"/>
  <c r="G178" i="15"/>
  <c r="F201" i="15"/>
  <c r="F127" i="15"/>
  <c r="F106" i="15"/>
  <c r="F2" i="15"/>
  <c r="G77" i="15"/>
  <c r="P77" i="15" s="1"/>
  <c r="O77" i="15" s="1"/>
  <c r="U77" i="15" s="1"/>
  <c r="G124" i="15"/>
  <c r="Z222" i="15"/>
  <c r="G181" i="15"/>
  <c r="P181" i="15" s="1"/>
  <c r="O181" i="15" s="1"/>
  <c r="U181" i="15" s="1"/>
  <c r="H98" i="15"/>
  <c r="W98" i="15" s="1"/>
  <c r="W85" i="15"/>
  <c r="G140" i="15"/>
  <c r="P140" i="15" s="1"/>
  <c r="O140" i="15" s="1"/>
  <c r="W140" i="15" s="1"/>
  <c r="H36" i="15"/>
  <c r="F178" i="15"/>
  <c r="Q237" i="15"/>
  <c r="F77" i="15"/>
  <c r="G128" i="15"/>
  <c r="F124" i="15"/>
  <c r="G80" i="15"/>
  <c r="W80" i="15" s="1"/>
  <c r="H118" i="15"/>
  <c r="W118" i="15" s="1"/>
  <c r="G126" i="15"/>
  <c r="F99" i="15"/>
  <c r="H177" i="15"/>
  <c r="J177" i="15" s="1"/>
  <c r="L177" i="15" s="1" a="1"/>
  <c r="L177" i="15" s="1"/>
  <c r="H128" i="15"/>
  <c r="J24" i="15"/>
  <c r="L24" i="15" s="1" a="1"/>
  <c r="L24" i="15" s="1"/>
  <c r="F229" i="15"/>
  <c r="F126" i="15"/>
  <c r="F56" i="15"/>
  <c r="H169" i="15"/>
  <c r="H45" i="15"/>
  <c r="J45" i="15" s="1"/>
  <c r="L45" i="15" s="1" a="1"/>
  <c r="L45" i="15" s="1"/>
  <c r="G127" i="15"/>
  <c r="Q127" i="15" s="1"/>
  <c r="H157" i="15"/>
  <c r="J157" i="15" s="1"/>
  <c r="L157" i="15" s="1" a="1"/>
  <c r="L157" i="15" s="1"/>
  <c r="H159" i="15"/>
  <c r="J159" i="15" s="1"/>
  <c r="G35" i="15"/>
  <c r="Q35" i="15" s="1"/>
  <c r="H239" i="15"/>
  <c r="J239" i="15" s="1"/>
  <c r="L239" i="15" s="1" a="1"/>
  <c r="L239" i="15" s="1"/>
  <c r="G256" i="15"/>
  <c r="F7" i="15"/>
  <c r="G59" i="15"/>
  <c r="P59" i="15" s="1"/>
  <c r="O59" i="15" s="1"/>
  <c r="U59" i="15" s="1"/>
  <c r="F118" i="15"/>
  <c r="F175" i="15"/>
  <c r="G194" i="15"/>
  <c r="H253" i="15"/>
  <c r="J253" i="15" s="1"/>
  <c r="L253" i="15" s="1" a="1"/>
  <c r="L253" i="15" s="1"/>
  <c r="F210" i="15"/>
  <c r="G9" i="15"/>
  <c r="P9" i="15" s="1"/>
  <c r="O9" i="15" s="1"/>
  <c r="U9" i="15" s="1"/>
  <c r="H113" i="15"/>
  <c r="H61" i="15"/>
  <c r="H26" i="15"/>
  <c r="J26" i="15" s="1"/>
  <c r="L26" i="15" s="1" a="1"/>
  <c r="L26" i="15" s="1"/>
  <c r="G217" i="15"/>
  <c r="Q217" i="15" s="1"/>
  <c r="H199" i="15"/>
  <c r="W199" i="15" s="1"/>
  <c r="X199" i="15" s="1"/>
  <c r="G7" i="15"/>
  <c r="P7" i="15" s="1"/>
  <c r="O7" i="15" s="1"/>
  <c r="W7" i="15" s="1"/>
  <c r="G175" i="15"/>
  <c r="W175" i="15" s="1"/>
  <c r="X175" i="15" s="1"/>
  <c r="G48" i="15"/>
  <c r="P48" i="15" s="1"/>
  <c r="O48" i="15" s="1"/>
  <c r="U48" i="15" s="1"/>
  <c r="G56" i="15"/>
  <c r="P56" i="15" s="1"/>
  <c r="O56" i="15" s="1"/>
  <c r="H153" i="15"/>
  <c r="G153" i="15"/>
  <c r="P153" i="15" s="1"/>
  <c r="O153" i="15" s="1"/>
  <c r="Z153" i="15" s="1"/>
  <c r="G86" i="15"/>
  <c r="P86" i="15" s="1"/>
  <c r="O86" i="15" s="1"/>
  <c r="U86" i="15" s="1"/>
  <c r="F80" i="15"/>
  <c r="H59" i="15"/>
  <c r="H217" i="15"/>
  <c r="J217" i="15" s="1"/>
  <c r="L217" i="15" s="1" a="1"/>
  <c r="L217" i="15" s="1"/>
  <c r="W73" i="15"/>
  <c r="F253" i="15"/>
  <c r="Q241" i="15"/>
  <c r="Z154" i="15"/>
  <c r="G205" i="15"/>
  <c r="P205" i="15" s="1"/>
  <c r="O205" i="15" s="1"/>
  <c r="W205" i="15" s="1"/>
  <c r="X205" i="15" s="1"/>
  <c r="Q248" i="15"/>
  <c r="H194" i="15"/>
  <c r="J194" i="15" s="1"/>
  <c r="L194" i="15" s="1" a="1"/>
  <c r="L194" i="15" s="1"/>
  <c r="F36" i="15"/>
  <c r="F188" i="15"/>
  <c r="H235" i="15"/>
  <c r="G21" i="15"/>
  <c r="P21" i="15" s="1"/>
  <c r="O21" i="15" s="1"/>
  <c r="U21" i="15" s="1"/>
  <c r="W123" i="15"/>
  <c r="H2" i="15"/>
  <c r="W2" i="15" s="1"/>
  <c r="H9" i="15"/>
  <c r="J9" i="15" s="1"/>
  <c r="L9" i="15" s="1" a="1"/>
  <c r="L9" i="15" s="1"/>
  <c r="J237" i="15"/>
  <c r="L237" i="15" s="1" a="1"/>
  <c r="L237" i="15" s="1"/>
  <c r="W79" i="15"/>
  <c r="W187" i="15"/>
  <c r="H138" i="15"/>
  <c r="J138" i="15" s="1"/>
  <c r="L138" i="15" s="1" a="1"/>
  <c r="L138" i="15" s="1"/>
  <c r="F235" i="15"/>
  <c r="G99" i="15"/>
  <c r="P99" i="15" s="1"/>
  <c r="O99" i="15" s="1"/>
  <c r="U99" i="15" s="1"/>
  <c r="M99" i="15" s="1"/>
  <c r="H69" i="15"/>
  <c r="F169" i="15"/>
  <c r="G195" i="15"/>
  <c r="P195" i="15" s="1"/>
  <c r="O195" i="15" s="1"/>
  <c r="H52" i="15"/>
  <c r="J52" i="15" s="1"/>
  <c r="L52" i="15" s="1" a="1"/>
  <c r="L52" i="15" s="1"/>
  <c r="Z170" i="15"/>
  <c r="F18" i="15"/>
  <c r="H114" i="15"/>
  <c r="J114" i="15" s="1"/>
  <c r="L114" i="15" s="1" a="1"/>
  <c r="L114" i="15" s="1"/>
  <c r="G201" i="15"/>
  <c r="F83" i="15"/>
  <c r="F181" i="15"/>
  <c r="U43" i="15"/>
  <c r="J84" i="15"/>
  <c r="L84" i="15" s="1" a="1"/>
  <c r="L84" i="15" s="1"/>
  <c r="U107" i="15"/>
  <c r="U187" i="15"/>
  <c r="U50" i="15"/>
  <c r="Q122" i="15"/>
  <c r="P122" i="15"/>
  <c r="O122" i="15" s="1"/>
  <c r="W83" i="15"/>
  <c r="U97" i="15"/>
  <c r="Z97" i="15"/>
  <c r="J90" i="15"/>
  <c r="L90" i="15" s="1" a="1"/>
  <c r="L90" i="15" s="1"/>
  <c r="N90" i="15"/>
  <c r="W90" i="15"/>
  <c r="X90" i="15" s="1"/>
  <c r="J248" i="15"/>
  <c r="L248" i="15" s="1" a="1"/>
  <c r="L248" i="15" s="1"/>
  <c r="G15" i="15"/>
  <c r="P15" i="15" s="1"/>
  <c r="O15" i="15" s="1"/>
  <c r="U15" i="15" s="1"/>
  <c r="H15" i="15"/>
  <c r="J15" i="15" s="1"/>
  <c r="L15" i="15" s="1" a="1"/>
  <c r="L15" i="15" s="1"/>
  <c r="P238" i="15"/>
  <c r="O238" i="15" s="1"/>
  <c r="U211" i="15"/>
  <c r="M79" i="15"/>
  <c r="N79" i="15" s="1"/>
  <c r="V79" i="15" s="1"/>
  <c r="J204" i="15"/>
  <c r="L204" i="15" s="1" a="1"/>
  <c r="L204" i="15" s="1"/>
  <c r="G47" i="15"/>
  <c r="P47" i="15" s="1"/>
  <c r="O47" i="15" s="1"/>
  <c r="W47" i="15" s="1"/>
  <c r="X47" i="15" s="1"/>
  <c r="Z123" i="15"/>
  <c r="U123" i="15"/>
  <c r="M123" i="15" s="1"/>
  <c r="N123" i="15" s="1"/>
  <c r="H66" i="15"/>
  <c r="J66" i="15" s="1"/>
  <c r="L66" i="15" s="1" a="1"/>
  <c r="L66" i="15" s="1"/>
  <c r="H161" i="15"/>
  <c r="J161" i="15" s="1"/>
  <c r="L161" i="15" s="1" a="1"/>
  <c r="L161" i="15" s="1"/>
  <c r="F161" i="15"/>
  <c r="G132" i="15"/>
  <c r="P132" i="15" s="1"/>
  <c r="O132" i="15" s="1"/>
  <c r="F132" i="15"/>
  <c r="H132" i="15"/>
  <c r="F66" i="15"/>
  <c r="F35" i="15"/>
  <c r="H25" i="15"/>
  <c r="J25" i="15" s="1"/>
  <c r="L25" i="15" s="1" a="1"/>
  <c r="L25" i="15" s="1"/>
  <c r="J231" i="15"/>
  <c r="L231" i="15" s="1" a="1"/>
  <c r="L231" i="15" s="1"/>
  <c r="G142" i="15"/>
  <c r="P142" i="15" s="1"/>
  <c r="O142" i="15" s="1"/>
  <c r="F142" i="15"/>
  <c r="U240" i="15"/>
  <c r="F221" i="15"/>
  <c r="H221" i="15"/>
  <c r="G221" i="15"/>
  <c r="P221" i="15" s="1"/>
  <c r="O221" i="15" s="1"/>
  <c r="H139" i="15"/>
  <c r="J139" i="15" s="1"/>
  <c r="L139" i="15" s="1" a="1"/>
  <c r="L139" i="15" s="1"/>
  <c r="F139" i="15"/>
  <c r="H112" i="15"/>
  <c r="J112" i="15" s="1"/>
  <c r="L112" i="15" s="1" a="1"/>
  <c r="L112" i="15" s="1"/>
  <c r="G112" i="15"/>
  <c r="P112" i="15" s="1"/>
  <c r="O112" i="15" s="1"/>
  <c r="Z200" i="15"/>
  <c r="W223" i="15"/>
  <c r="W211" i="15"/>
  <c r="J211" i="15"/>
  <c r="L211" i="15" s="1" a="1"/>
  <c r="L211" i="15" s="1"/>
  <c r="H193" i="15"/>
  <c r="J193" i="15" s="1"/>
  <c r="L193" i="15" s="1" a="1"/>
  <c r="L193" i="15" s="1"/>
  <c r="F193" i="15"/>
  <c r="W77" i="15"/>
  <c r="J77" i="15"/>
  <c r="L77" i="15" s="1" a="1"/>
  <c r="L77" i="15" s="1"/>
  <c r="U239" i="15"/>
  <c r="F202" i="15"/>
  <c r="H202" i="15"/>
  <c r="N202" i="15" s="1"/>
  <c r="G202" i="15"/>
  <c r="P202" i="15" s="1"/>
  <c r="O202" i="15" s="1"/>
  <c r="H198" i="15"/>
  <c r="H134" i="15"/>
  <c r="G134" i="15"/>
  <c r="F63" i="15"/>
  <c r="H63" i="15"/>
  <c r="J63" i="15" s="1"/>
  <c r="L63" i="15" s="1" a="1"/>
  <c r="L63" i="15" s="1"/>
  <c r="G63" i="15"/>
  <c r="P63" i="15" s="1"/>
  <c r="O63" i="15" s="1"/>
  <c r="U63" i="15" s="1"/>
  <c r="G74" i="15"/>
  <c r="P74" i="15" s="1"/>
  <c r="O74" i="15" s="1"/>
  <c r="U74" i="15" s="1"/>
  <c r="H5" i="15"/>
  <c r="J5" i="15" s="1"/>
  <c r="L5" i="15" s="1" a="1"/>
  <c r="L5" i="15" s="1"/>
  <c r="G5" i="15"/>
  <c r="P5" i="15" s="1"/>
  <c r="O5" i="15" s="1"/>
  <c r="U5" i="15" s="1"/>
  <c r="F5" i="15"/>
  <c r="H8" i="15"/>
  <c r="F8" i="15"/>
  <c r="G84" i="15"/>
  <c r="F84" i="15"/>
  <c r="J125" i="15"/>
  <c r="L125" i="15" s="1" a="1"/>
  <c r="L125" i="15" s="1"/>
  <c r="W248" i="15"/>
  <c r="H19" i="15"/>
  <c r="H42" i="15"/>
  <c r="J42" i="15" s="1"/>
  <c r="L42" i="15" s="1" a="1"/>
  <c r="L42" i="15" s="1"/>
  <c r="F96" i="15"/>
  <c r="G96" i="15"/>
  <c r="Z166" i="15"/>
  <c r="U166" i="15"/>
  <c r="H250" i="15"/>
  <c r="F250" i="15"/>
  <c r="G250" i="15"/>
  <c r="F130" i="15"/>
  <c r="G130" i="15"/>
  <c r="P130" i="15" s="1"/>
  <c r="O130" i="15" s="1"/>
  <c r="Z130" i="15" s="1"/>
  <c r="H130" i="15"/>
  <c r="G100" i="15"/>
  <c r="P100" i="15" s="1"/>
  <c r="O100" i="15" s="1"/>
  <c r="U100" i="15" s="1"/>
  <c r="H100" i="15"/>
  <c r="F100" i="15"/>
  <c r="G149" i="15"/>
  <c r="F149" i="15"/>
  <c r="M18" i="15"/>
  <c r="N18" i="15" s="1"/>
  <c r="V18" i="15" s="1"/>
  <c r="G116" i="15"/>
  <c r="P116" i="15" s="1"/>
  <c r="O116" i="15" s="1"/>
  <c r="H116" i="15"/>
  <c r="J116" i="15" s="1"/>
  <c r="G143" i="15"/>
  <c r="H143" i="15"/>
  <c r="H242" i="15"/>
  <c r="J242" i="15" s="1"/>
  <c r="G242" i="15"/>
  <c r="H107" i="15"/>
  <c r="F107" i="15"/>
  <c r="F131" i="15"/>
  <c r="P243" i="15"/>
  <c r="O243" i="15" s="1"/>
  <c r="U243" i="15" s="1"/>
  <c r="Q243" i="15"/>
  <c r="Q211" i="15"/>
  <c r="H72" i="15"/>
  <c r="F72" i="15"/>
  <c r="G72" i="15"/>
  <c r="F231" i="15"/>
  <c r="G231" i="15"/>
  <c r="P231" i="15" s="1"/>
  <c r="O231" i="15" s="1"/>
  <c r="W231" i="15" s="1"/>
  <c r="X231" i="15" s="1"/>
  <c r="G184" i="15"/>
  <c r="P184" i="15" s="1"/>
  <c r="O184" i="15" s="1"/>
  <c r="H184" i="15"/>
  <c r="G54" i="15"/>
  <c r="P54" i="15" s="1"/>
  <c r="O54" i="15" s="1"/>
  <c r="H54" i="15"/>
  <c r="J54" i="15" s="1"/>
  <c r="L54" i="15" s="1" a="1"/>
  <c r="L54" i="15" s="1"/>
  <c r="F54" i="15"/>
  <c r="P229" i="15"/>
  <c r="O229" i="15" s="1"/>
  <c r="H12" i="15"/>
  <c r="J12" i="15" s="1"/>
  <c r="L12" i="15" s="1" a="1"/>
  <c r="L12" i="15" s="1"/>
  <c r="G12" i="15"/>
  <c r="J197" i="15"/>
  <c r="L197" i="15" s="1" a="1"/>
  <c r="L197" i="15" s="1"/>
  <c r="G165" i="15"/>
  <c r="Q165" i="15" s="1"/>
  <c r="H165" i="15"/>
  <c r="J165" i="15" s="1"/>
  <c r="L165" i="15" s="1" a="1"/>
  <c r="L165" i="15" s="1"/>
  <c r="H179" i="15"/>
  <c r="G226" i="15"/>
  <c r="Q226" i="15" s="1"/>
  <c r="H226" i="15"/>
  <c r="N226" i="15" s="1"/>
  <c r="G109" i="15"/>
  <c r="P109" i="15" s="1"/>
  <c r="O109" i="15" s="1"/>
  <c r="F109" i="15"/>
  <c r="H109" i="15"/>
  <c r="G87" i="15"/>
  <c r="P87" i="15" s="1"/>
  <c r="O87" i="15" s="1"/>
  <c r="H87" i="15"/>
  <c r="J87" i="15" s="1"/>
  <c r="L87" i="15" s="1" a="1"/>
  <c r="L87" i="15" s="1"/>
  <c r="J124" i="15"/>
  <c r="L124" i="15" s="1" a="1"/>
  <c r="L124" i="15" s="1"/>
  <c r="G251" i="15"/>
  <c r="H251" i="15"/>
  <c r="U169" i="15"/>
  <c r="Z169" i="15"/>
  <c r="F46" i="15"/>
  <c r="H46" i="15"/>
  <c r="J46" i="15" s="1"/>
  <c r="L46" i="15" s="1" a="1"/>
  <c r="L46" i="15" s="1"/>
  <c r="G46" i="15"/>
  <c r="P46" i="15" s="1"/>
  <c r="O46" i="15" s="1"/>
  <c r="U46" i="15" s="1"/>
  <c r="H101" i="15"/>
  <c r="G101" i="15"/>
  <c r="N204" i="15"/>
  <c r="J82" i="15"/>
  <c r="J51" i="15"/>
  <c r="L51" i="15" s="1" a="1"/>
  <c r="L51" i="15" s="1"/>
  <c r="Q215" i="15"/>
  <c r="P215" i="15"/>
  <c r="O215" i="15" s="1"/>
  <c r="AN9" i="15" s="1"/>
  <c r="F17" i="15"/>
  <c r="H17" i="15"/>
  <c r="W247" i="15"/>
  <c r="P176" i="15"/>
  <c r="O176" i="15" s="1"/>
  <c r="W176" i="15" s="1"/>
  <c r="F112" i="15"/>
  <c r="J78" i="15"/>
  <c r="L78" i="15" s="1" a="1"/>
  <c r="L78" i="15" s="1"/>
  <c r="H183" i="15"/>
  <c r="J183" i="15" s="1"/>
  <c r="L183" i="15" s="1" a="1"/>
  <c r="L183" i="15" s="1"/>
  <c r="F183" i="15"/>
  <c r="G60" i="15"/>
  <c r="H60" i="15"/>
  <c r="G249" i="15"/>
  <c r="P249" i="15" s="1"/>
  <c r="O249" i="15" s="1"/>
  <c r="U249" i="15" s="1"/>
  <c r="F249" i="15"/>
  <c r="F6" i="15"/>
  <c r="H6" i="15"/>
  <c r="J6" i="15" s="1"/>
  <c r="L6" i="15" s="1" a="1"/>
  <c r="L6" i="15" s="1"/>
  <c r="H16" i="15"/>
  <c r="J16" i="15" s="1"/>
  <c r="L16" i="15" s="1" a="1"/>
  <c r="L16" i="15" s="1"/>
  <c r="G16" i="15"/>
  <c r="P16" i="15" s="1"/>
  <c r="O16" i="15" s="1"/>
  <c r="U16" i="15" s="1"/>
  <c r="F224" i="15"/>
  <c r="G224" i="15"/>
  <c r="H224" i="15"/>
  <c r="J224" i="15" s="1"/>
  <c r="L224" i="15" s="1" a="1"/>
  <c r="L224" i="15" s="1"/>
  <c r="F122" i="15"/>
  <c r="H122" i="15"/>
  <c r="J122" i="15" s="1"/>
  <c r="L122" i="15" s="1" a="1"/>
  <c r="L122" i="15" s="1"/>
  <c r="Q179" i="15"/>
  <c r="M73" i="15"/>
  <c r="U246" i="15"/>
  <c r="W164" i="15"/>
  <c r="J164" i="15"/>
  <c r="L164" i="15" s="1" a="1"/>
  <c r="L164" i="15" s="1"/>
  <c r="H241" i="15"/>
  <c r="W241" i="15" s="1"/>
  <c r="F241" i="15"/>
  <c r="H53" i="15"/>
  <c r="F53" i="15"/>
  <c r="F19" i="15"/>
  <c r="F42" i="15"/>
  <c r="W3" i="15"/>
  <c r="J182" i="15"/>
  <c r="L182" i="15" s="1" a="1"/>
  <c r="L182" i="15" s="1"/>
  <c r="U207" i="15"/>
  <c r="H49" i="15"/>
  <c r="J49" i="15" s="1"/>
  <c r="L49" i="15" s="1" a="1"/>
  <c r="L49" i="15" s="1"/>
  <c r="F49" i="15"/>
  <c r="G49" i="15"/>
  <c r="P49" i="15" s="1"/>
  <c r="O49" i="15" s="1"/>
  <c r="U49" i="15" s="1"/>
  <c r="G212" i="15"/>
  <c r="F212" i="15"/>
  <c r="H212" i="15"/>
  <c r="J212" i="15" s="1"/>
  <c r="F13" i="15"/>
  <c r="H13" i="15"/>
  <c r="G13" i="15"/>
  <c r="P13" i="15" s="1"/>
  <c r="O13" i="15" s="1"/>
  <c r="U13" i="15" s="1"/>
  <c r="H11" i="15"/>
  <c r="J11" i="15" s="1"/>
  <c r="L11" i="15" s="1" a="1"/>
  <c r="L11" i="15" s="1"/>
  <c r="F11" i="15"/>
  <c r="G131" i="15"/>
  <c r="P131" i="15" s="1"/>
  <c r="O131" i="15" s="1"/>
  <c r="F4" i="15"/>
  <c r="M247" i="15"/>
  <c r="H4" i="15"/>
  <c r="F189" i="15"/>
  <c r="H189" i="15"/>
  <c r="F43" i="15"/>
  <c r="H43" i="15"/>
  <c r="F104" i="15"/>
  <c r="G177" i="15"/>
  <c r="N175" i="15"/>
  <c r="J86" i="15"/>
  <c r="G105" i="15"/>
  <c r="P105" i="15" s="1"/>
  <c r="O105" i="15" s="1"/>
  <c r="H105" i="15"/>
  <c r="U252" i="15"/>
  <c r="G162" i="15"/>
  <c r="G190" i="15"/>
  <c r="F190" i="15"/>
  <c r="U70" i="15"/>
  <c r="Z196" i="15"/>
  <c r="U182" i="15"/>
  <c r="U27" i="15"/>
  <c r="U117" i="15"/>
  <c r="L21" i="15" a="1"/>
  <c r="L21" i="15" s="1"/>
  <c r="U104" i="15"/>
  <c r="Z104" i="15"/>
  <c r="M28" i="15"/>
  <c r="N28" i="15" s="1"/>
  <c r="V28" i="15" s="1"/>
  <c r="S158" i="15"/>
  <c r="K158" i="15" a="1"/>
  <c r="K158" i="15" s="1"/>
  <c r="I158" i="15"/>
  <c r="J158" i="15"/>
  <c r="L158" i="15" s="1" a="1"/>
  <c r="L158" i="15" s="1"/>
  <c r="Q218" i="15"/>
  <c r="U114" i="15"/>
  <c r="M148" i="15"/>
  <c r="N148" i="15" s="1"/>
  <c r="V148" i="15" s="1"/>
  <c r="U26" i="15"/>
  <c r="U90" i="15"/>
  <c r="U102" i="15"/>
  <c r="Z102" i="15"/>
  <c r="P22" i="15"/>
  <c r="O22" i="15" s="1"/>
  <c r="Z255" i="15"/>
  <c r="U255" i="15"/>
  <c r="H71" i="15"/>
  <c r="G71" i="15"/>
  <c r="P71" i="15" s="1"/>
  <c r="O71" i="15" s="1"/>
  <c r="F71" i="15"/>
  <c r="F37" i="15"/>
  <c r="H37" i="15"/>
  <c r="G37" i="15"/>
  <c r="P37" i="15" s="1"/>
  <c r="O37" i="15" s="1"/>
  <c r="W31" i="15"/>
  <c r="Q47" i="15"/>
  <c r="M121" i="15"/>
  <c r="N121" i="15" s="1"/>
  <c r="V121" i="15" s="1"/>
  <c r="U183" i="15"/>
  <c r="P189" i="15"/>
  <c r="O189" i="15" s="1"/>
  <c r="Q189" i="15"/>
  <c r="U138" i="15"/>
  <c r="U61" i="15"/>
  <c r="W27" i="15"/>
  <c r="J27" i="15"/>
  <c r="L27" i="15" s="1" a="1"/>
  <c r="L27" i="15" s="1"/>
  <c r="W94" i="15"/>
  <c r="J94" i="15"/>
  <c r="L94" i="15" s="1" a="1"/>
  <c r="L94" i="15" s="1"/>
  <c r="J20" i="15"/>
  <c r="U156" i="15"/>
  <c r="Z156" i="15"/>
  <c r="W112" i="15"/>
  <c r="P6" i="15"/>
  <c r="O6" i="15" s="1"/>
  <c r="U29" i="15"/>
  <c r="W52" i="15"/>
  <c r="P62" i="15"/>
  <c r="O62" i="15" s="1"/>
  <c r="W28" i="15"/>
  <c r="U3" i="15"/>
  <c r="W192" i="15"/>
  <c r="X192" i="15" s="1"/>
  <c r="J85" i="15"/>
  <c r="L85" i="15" s="1" a="1"/>
  <c r="L85" i="15" s="1"/>
  <c r="U76" i="15"/>
  <c r="W76" i="15"/>
  <c r="U58" i="15"/>
  <c r="W58" i="15"/>
  <c r="AN7" i="15"/>
  <c r="W152" i="15"/>
  <c r="X152" i="15" s="1"/>
  <c r="P152" i="15"/>
  <c r="O152" i="15" s="1"/>
  <c r="U103" i="15"/>
  <c r="Z103" i="15"/>
  <c r="M32" i="15"/>
  <c r="Z139" i="15"/>
  <c r="U139" i="15"/>
  <c r="Q198" i="15"/>
  <c r="P158" i="15"/>
  <c r="O158" i="15" s="1"/>
  <c r="Q158" i="15"/>
  <c r="W168" i="15"/>
  <c r="J168" i="15"/>
  <c r="L168" i="15" s="1" a="1"/>
  <c r="L168" i="15" s="1"/>
  <c r="U168" i="15"/>
  <c r="Z168" i="15"/>
  <c r="W75" i="15"/>
  <c r="J75" i="15"/>
  <c r="Z193" i="15"/>
  <c r="U193" i="15"/>
  <c r="W148" i="15"/>
  <c r="W104" i="15"/>
  <c r="W30" i="15"/>
  <c r="P203" i="15"/>
  <c r="O203" i="15" s="1"/>
  <c r="W203" i="15" s="1"/>
  <c r="X203" i="15" s="1"/>
  <c r="Q203" i="15"/>
  <c r="F145" i="15"/>
  <c r="G145" i="15"/>
  <c r="H145" i="15"/>
  <c r="J219" i="15"/>
  <c r="L219" i="15" s="1" a="1"/>
  <c r="L219" i="15" s="1"/>
  <c r="U92" i="15"/>
  <c r="W92" i="15"/>
  <c r="I106" i="15"/>
  <c r="K106" i="15" a="1"/>
  <c r="K106" i="15" s="1"/>
  <c r="S106" i="15"/>
  <c r="U115" i="15"/>
  <c r="U42" i="15"/>
  <c r="J50" i="15"/>
  <c r="W50" i="15"/>
  <c r="P40" i="15"/>
  <c r="O40" i="15" s="1"/>
  <c r="W40" i="15" s="1"/>
  <c r="J259" i="15"/>
  <c r="J30" i="15"/>
  <c r="J135" i="15"/>
  <c r="L135" i="15" s="1" a="1"/>
  <c r="L135" i="15" s="1"/>
  <c r="P106" i="15"/>
  <c r="O106" i="15" s="1"/>
  <c r="G57" i="15"/>
  <c r="P57" i="15" s="1"/>
  <c r="O57" i="15" s="1"/>
  <c r="F57" i="15"/>
  <c r="H57" i="15"/>
  <c r="K104" i="15" a="1"/>
  <c r="K104" i="15" s="1"/>
  <c r="S104" i="15"/>
  <c r="I104" i="15"/>
  <c r="I122" i="15"/>
  <c r="S122" i="15"/>
  <c r="W103" i="15"/>
  <c r="F119" i="15"/>
  <c r="H119" i="15"/>
  <c r="W255" i="15"/>
  <c r="X255" i="15" s="1"/>
  <c r="U118" i="15"/>
  <c r="Z118" i="15"/>
  <c r="S18" i="15"/>
  <c r="K18" i="15" a="1"/>
  <c r="K18" i="15" s="1"/>
  <c r="U94" i="15"/>
  <c r="Z94" i="15"/>
  <c r="J171" i="15"/>
  <c r="L171" i="15" s="1" a="1"/>
  <c r="L171" i="15" s="1"/>
  <c r="W120" i="15"/>
  <c r="U120" i="15"/>
  <c r="F172" i="15"/>
  <c r="H172" i="15"/>
  <c r="G133" i="15"/>
  <c r="P133" i="15" s="1"/>
  <c r="O133" i="15" s="1"/>
  <c r="H133" i="15"/>
  <c r="U248" i="15"/>
  <c r="Z248" i="15"/>
  <c r="I89" i="15"/>
  <c r="K89" i="15" a="1"/>
  <c r="K89" i="15" s="1"/>
  <c r="H260" i="15"/>
  <c r="G260" i="15"/>
  <c r="Z253" i="15"/>
  <c r="U253" i="15"/>
  <c r="I24" i="15"/>
  <c r="AT98" i="15" s="1"/>
  <c r="S24" i="15"/>
  <c r="G210" i="15"/>
  <c r="I146" i="15"/>
  <c r="S146" i="15"/>
  <c r="H64" i="15"/>
  <c r="F64" i="15"/>
  <c r="K232" i="15" a="1"/>
  <c r="K232" i="15" s="1"/>
  <c r="I232" i="15"/>
  <c r="S232" i="15"/>
  <c r="S68" i="15"/>
  <c r="I68" i="15"/>
  <c r="H41" i="15"/>
  <c r="G41" i="15"/>
  <c r="P41" i="15" s="1"/>
  <c r="O41" i="15" s="1"/>
  <c r="J89" i="15"/>
  <c r="L89" i="15" s="1" a="1"/>
  <c r="L89" i="15" s="1"/>
  <c r="I220" i="15"/>
  <c r="AT79" i="15" s="1"/>
  <c r="S220" i="15"/>
  <c r="F141" i="15"/>
  <c r="G141" i="15"/>
  <c r="P141" i="15" s="1"/>
  <c r="O141" i="15" s="1"/>
  <c r="F85" i="15"/>
  <c r="I26" i="15"/>
  <c r="K26" i="15" a="1"/>
  <c r="K26" i="15" s="1"/>
  <c r="F97" i="15"/>
  <c r="H97" i="15"/>
  <c r="I32" i="15"/>
  <c r="K32" i="15" a="1"/>
  <c r="K32" i="15" s="1"/>
  <c r="K49" i="15" a="1"/>
  <c r="K49" i="15" s="1"/>
  <c r="S49" i="15"/>
  <c r="I39" i="15"/>
  <c r="S39" i="15"/>
  <c r="K39" i="15" a="1"/>
  <c r="K39" i="15" s="1"/>
  <c r="F240" i="15"/>
  <c r="H240" i="15"/>
  <c r="I67" i="15"/>
  <c r="S67" i="15"/>
  <c r="K67" i="15" a="1"/>
  <c r="K67" i="15" s="1"/>
  <c r="M166" i="15"/>
  <c r="N166" i="15" s="1"/>
  <c r="F41" i="15"/>
  <c r="S254" i="15"/>
  <c r="K254" i="15" a="1"/>
  <c r="K254" i="15" s="1"/>
  <c r="G10" i="15"/>
  <c r="P10" i="15" s="1"/>
  <c r="O10" i="15" s="1"/>
  <c r="H10" i="15"/>
  <c r="K60" i="15" a="1"/>
  <c r="K60" i="15" s="1"/>
  <c r="F246" i="15"/>
  <c r="H246" i="15"/>
  <c r="K29" i="15" a="1"/>
  <c r="K29" i="15" s="1"/>
  <c r="S29" i="15"/>
  <c r="U223" i="15"/>
  <c r="I248" i="15"/>
  <c r="S248" i="15"/>
  <c r="K247" i="15" a="1"/>
  <c r="K247" i="15" s="1"/>
  <c r="I247" i="15"/>
  <c r="S247" i="15"/>
  <c r="S130" i="15"/>
  <c r="K230" i="15" a="1"/>
  <c r="K230" i="15" s="1"/>
  <c r="G236" i="15"/>
  <c r="W232" i="15" l="1"/>
  <c r="Q121" i="15"/>
  <c r="M160" i="15"/>
  <c r="N160" i="15" s="1"/>
  <c r="W121" i="15"/>
  <c r="W228" i="15"/>
  <c r="X228" i="15" s="1"/>
  <c r="W62" i="15"/>
  <c r="U228" i="15"/>
  <c r="N200" i="15"/>
  <c r="V200" i="15" s="1"/>
  <c r="W18" i="15"/>
  <c r="M129" i="15"/>
  <c r="N129" i="15" s="1"/>
  <c r="V129" i="15" s="1"/>
  <c r="Z121" i="15"/>
  <c r="AA121" i="15" s="1"/>
  <c r="W229" i="15"/>
  <c r="X229" i="15" s="1"/>
  <c r="W38" i="15"/>
  <c r="M252" i="15"/>
  <c r="N252" i="15" s="1"/>
  <c r="AA252" i="15" s="1"/>
  <c r="W160" i="15"/>
  <c r="W238" i="15"/>
  <c r="X238" i="15" s="1"/>
  <c r="AT101" i="15"/>
  <c r="W185" i="15"/>
  <c r="W216" i="15"/>
  <c r="W81" i="15"/>
  <c r="W117" i="15"/>
  <c r="M150" i="15"/>
  <c r="N150" i="15" s="1"/>
  <c r="AA150" i="15" s="1"/>
  <c r="W200" i="15"/>
  <c r="X200" i="15" s="1"/>
  <c r="Y200" i="15" s="1"/>
  <c r="M200" i="15"/>
  <c r="U164" i="15"/>
  <c r="AT96" i="15"/>
  <c r="M146" i="15"/>
  <c r="M154" i="15"/>
  <c r="N154" i="15" s="1"/>
  <c r="W163" i="15"/>
  <c r="W106" i="15"/>
  <c r="W138" i="15"/>
  <c r="Z243" i="15"/>
  <c r="J55" i="15"/>
  <c r="L55" i="15" s="1" a="1"/>
  <c r="L55" i="15" s="1"/>
  <c r="W68" i="15"/>
  <c r="Q129" i="15"/>
  <c r="U155" i="15"/>
  <c r="W154" i="15"/>
  <c r="W54" i="15"/>
  <c r="M234" i="15"/>
  <c r="N234" i="15" s="1"/>
  <c r="V234" i="15" s="1"/>
  <c r="AT198" i="15"/>
  <c r="Z192" i="15"/>
  <c r="AA192" i="15" s="1"/>
  <c r="Q192" i="15"/>
  <c r="AT95" i="15"/>
  <c r="J111" i="15"/>
  <c r="M111" i="15" s="1"/>
  <c r="N111" i="15" s="1"/>
  <c r="M44" i="15"/>
  <c r="N44" i="15" s="1"/>
  <c r="V44" i="15" s="1"/>
  <c r="J136" i="15"/>
  <c r="L136" i="15" s="1" a="1"/>
  <c r="L136" i="15" s="1"/>
  <c r="W180" i="15"/>
  <c r="W65" i="15"/>
  <c r="AT89" i="15"/>
  <c r="Z129" i="15"/>
  <c r="Q155" i="15"/>
  <c r="W129" i="15"/>
  <c r="W239" i="15"/>
  <c r="N99" i="15"/>
  <c r="V99" i="15" s="1"/>
  <c r="U259" i="15"/>
  <c r="Q258" i="15"/>
  <c r="P258" i="15"/>
  <c r="O258" i="15" s="1"/>
  <c r="Q259" i="15"/>
  <c r="W156" i="15"/>
  <c r="Q88" i="15"/>
  <c r="P88" i="15"/>
  <c r="O88" i="15" s="1"/>
  <c r="W74" i="15"/>
  <c r="N194" i="15"/>
  <c r="N73" i="15"/>
  <c r="V73" i="15" s="1"/>
  <c r="W70" i="15"/>
  <c r="W29" i="15"/>
  <c r="W155" i="15"/>
  <c r="M257" i="15"/>
  <c r="N257" i="15" s="1"/>
  <c r="AA257" i="15" s="1"/>
  <c r="W243" i="15"/>
  <c r="W237" i="15"/>
  <c r="J226" i="15"/>
  <c r="L226" i="15" s="1" a="1"/>
  <c r="L226" i="15" s="1"/>
  <c r="W259" i="15"/>
  <c r="X259" i="15" s="1"/>
  <c r="P89" i="15"/>
  <c r="O89" i="15" s="1"/>
  <c r="U89" i="15" s="1"/>
  <c r="M89" i="15" s="1"/>
  <c r="N89" i="15" s="1"/>
  <c r="V89" i="15" s="1"/>
  <c r="W181" i="15"/>
  <c r="J98" i="15"/>
  <c r="L98" i="15" s="1" a="1"/>
  <c r="L98" i="15" s="1"/>
  <c r="W257" i="15"/>
  <c r="X257" i="15" s="1"/>
  <c r="M228" i="15"/>
  <c r="N228" i="15" s="1"/>
  <c r="AA228" i="15" s="1"/>
  <c r="W147" i="15"/>
  <c r="M192" i="15"/>
  <c r="N192" i="15" s="1"/>
  <c r="Y192" i="15" s="1"/>
  <c r="W258" i="15"/>
  <c r="X258" i="15" s="1"/>
  <c r="Z179" i="15"/>
  <c r="P173" i="15"/>
  <c r="O173" i="15" s="1"/>
  <c r="Z173" i="15" s="1"/>
  <c r="W182" i="15"/>
  <c r="M21" i="15"/>
  <c r="N21" i="15" s="1"/>
  <c r="P91" i="15"/>
  <c r="O91" i="15" s="1"/>
  <c r="Q91" i="15"/>
  <c r="M78" i="15"/>
  <c r="N78" i="15" s="1"/>
  <c r="V78" i="15" s="1"/>
  <c r="AT80" i="15"/>
  <c r="W45" i="15"/>
  <c r="P244" i="15"/>
  <c r="O244" i="15" s="1"/>
  <c r="W244" i="15" s="1"/>
  <c r="X244" i="15" s="1"/>
  <c r="AT88" i="15"/>
  <c r="AA154" i="15"/>
  <c r="W39" i="15"/>
  <c r="AT196" i="15"/>
  <c r="Y175" i="15"/>
  <c r="Y204" i="15"/>
  <c r="AT93" i="15"/>
  <c r="M39" i="15"/>
  <c r="W78" i="15"/>
  <c r="M83" i="15"/>
  <c r="N83" i="15" s="1"/>
  <c r="V83" i="15" s="1"/>
  <c r="Q219" i="15"/>
  <c r="P219" i="15"/>
  <c r="O219" i="15" s="1"/>
  <c r="M232" i="15"/>
  <c r="N232" i="15" s="1"/>
  <c r="V232" i="15" s="1"/>
  <c r="N34" i="15"/>
  <c r="V34" i="15" s="1"/>
  <c r="W234" i="15"/>
  <c r="W213" i="15"/>
  <c r="W215" i="15"/>
  <c r="M9" i="15"/>
  <c r="N9" i="15" s="1"/>
  <c r="V9" i="15" s="1"/>
  <c r="P217" i="15"/>
  <c r="O217" i="15" s="1"/>
  <c r="W217" i="15" s="1"/>
  <c r="J199" i="15"/>
  <c r="L199" i="15" s="1" a="1"/>
  <c r="L199" i="15" s="1"/>
  <c r="W166" i="15"/>
  <c r="W14" i="15"/>
  <c r="P65" i="15"/>
  <c r="O65" i="15" s="1"/>
  <c r="U65" i="15" s="1"/>
  <c r="M65" i="15" s="1"/>
  <c r="N65" i="15" s="1"/>
  <c r="V65" i="15" s="1"/>
  <c r="Q65" i="15"/>
  <c r="M66" i="15"/>
  <c r="N66" i="15" s="1"/>
  <c r="V66" i="15" s="1"/>
  <c r="W33" i="15"/>
  <c r="N39" i="15"/>
  <c r="V39" i="15" s="1"/>
  <c r="N146" i="15"/>
  <c r="V146" i="15" s="1"/>
  <c r="W233" i="15"/>
  <c r="P165" i="15"/>
  <c r="O165" i="15" s="1"/>
  <c r="U165" i="15" s="1"/>
  <c r="M161" i="15"/>
  <c r="N161" i="15" s="1"/>
  <c r="V161" i="15" s="1"/>
  <c r="Y152" i="15"/>
  <c r="N247" i="15"/>
  <c r="AA247" i="15" s="1"/>
  <c r="U125" i="15"/>
  <c r="P127" i="15"/>
  <c r="O127" i="15" s="1"/>
  <c r="W127" i="15" s="1"/>
  <c r="W44" i="15"/>
  <c r="W161" i="15"/>
  <c r="AT82" i="15"/>
  <c r="AF33" i="15"/>
  <c r="Q2" i="43" s="1"/>
  <c r="Q9" i="43" s="1"/>
  <c r="P151" i="15"/>
  <c r="O151" i="15" s="1"/>
  <c r="Q151" i="15"/>
  <c r="P197" i="15"/>
  <c r="O197" i="15" s="1"/>
  <c r="Q197" i="15"/>
  <c r="AN2" i="15"/>
  <c r="W151" i="15"/>
  <c r="W144" i="15"/>
  <c r="P256" i="15"/>
  <c r="O256" i="15" s="1"/>
  <c r="Q256" i="15"/>
  <c r="J174" i="15"/>
  <c r="L174" i="15" s="1" a="1"/>
  <c r="L174" i="15" s="1"/>
  <c r="N174" i="15"/>
  <c r="P201" i="15"/>
  <c r="O201" i="15" s="1"/>
  <c r="W201" i="15" s="1"/>
  <c r="X201" i="15" s="1"/>
  <c r="Q201" i="15"/>
  <c r="P230" i="15"/>
  <c r="O230" i="15" s="1"/>
  <c r="Q230" i="15"/>
  <c r="P149" i="15"/>
  <c r="O149" i="15" s="1"/>
  <c r="Q149" i="15"/>
  <c r="L234" i="15" a="1"/>
  <c r="L234" i="15" s="1"/>
  <c r="W174" i="15"/>
  <c r="X174" i="15" s="1"/>
  <c r="P60" i="15"/>
  <c r="O60" i="15" s="1"/>
  <c r="W60" i="15" s="1"/>
  <c r="Q60" i="15"/>
  <c r="P251" i="15"/>
  <c r="O251" i="15" s="1"/>
  <c r="Z251" i="15" s="1"/>
  <c r="Q251" i="15"/>
  <c r="Z172" i="15"/>
  <c r="P124" i="15"/>
  <c r="O124" i="15" s="1"/>
  <c r="Q124" i="15"/>
  <c r="P174" i="15"/>
  <c r="O174" i="15" s="1"/>
  <c r="Q174" i="15"/>
  <c r="P177" i="15"/>
  <c r="O177" i="15" s="1"/>
  <c r="U177" i="15" s="1"/>
  <c r="M177" i="15" s="1"/>
  <c r="N177" i="15" s="1"/>
  <c r="Q177" i="15"/>
  <c r="W184" i="15"/>
  <c r="P191" i="15"/>
  <c r="O191" i="15" s="1"/>
  <c r="U191" i="15" s="1"/>
  <c r="M191" i="15" s="1"/>
  <c r="N191" i="15" s="1"/>
  <c r="V191" i="15" s="1"/>
  <c r="Q191" i="15"/>
  <c r="V154" i="15"/>
  <c r="M14" i="15"/>
  <c r="N14" i="15" s="1"/>
  <c r="V14" i="15" s="1"/>
  <c r="J67" i="15"/>
  <c r="P245" i="15"/>
  <c r="O245" i="15" s="1"/>
  <c r="P171" i="15"/>
  <c r="O171" i="15" s="1"/>
  <c r="Z171" i="15" s="1"/>
  <c r="Q171" i="15"/>
  <c r="J256" i="15"/>
  <c r="L256" i="15" s="1" a="1"/>
  <c r="L256" i="15" s="1"/>
  <c r="U130" i="15"/>
  <c r="U209" i="15"/>
  <c r="W66" i="15"/>
  <c r="W34" i="15"/>
  <c r="W170" i="15"/>
  <c r="W21" i="15"/>
  <c r="M196" i="15"/>
  <c r="N196" i="15" s="1"/>
  <c r="V196" i="15" s="1"/>
  <c r="W108" i="15"/>
  <c r="W114" i="15"/>
  <c r="AN6" i="15"/>
  <c r="W157" i="15"/>
  <c r="P126" i="15"/>
  <c r="O126" i="15" s="1"/>
  <c r="U126" i="15" s="1"/>
  <c r="Q126" i="15"/>
  <c r="U153" i="15"/>
  <c r="Q202" i="15"/>
  <c r="W209" i="15"/>
  <c r="W125" i="15"/>
  <c r="X125" i="15" s="1"/>
  <c r="W32" i="15"/>
  <c r="U144" i="15"/>
  <c r="J2" i="15"/>
  <c r="L2" i="15" s="1" a="1"/>
  <c r="L2" i="15" s="1"/>
  <c r="W82" i="15"/>
  <c r="W197" i="15"/>
  <c r="X197" i="15" s="1"/>
  <c r="P80" i="15"/>
  <c r="O80" i="15" s="1"/>
  <c r="Q80" i="15"/>
  <c r="W196" i="15"/>
  <c r="W171" i="15"/>
  <c r="N32" i="15"/>
  <c r="V32" i="15" s="1"/>
  <c r="V192" i="15"/>
  <c r="W26" i="15"/>
  <c r="W9" i="15"/>
  <c r="P51" i="15"/>
  <c r="O51" i="15" s="1"/>
  <c r="U51" i="15" s="1"/>
  <c r="M51" i="15" s="1"/>
  <c r="N51" i="15" s="1"/>
  <c r="V51" i="15" s="1"/>
  <c r="Q51" i="15"/>
  <c r="P12" i="15"/>
  <c r="O12" i="15" s="1"/>
  <c r="Q12" i="15"/>
  <c r="W183" i="15"/>
  <c r="V206" i="15"/>
  <c r="J128" i="15"/>
  <c r="L128" i="15" s="1" a="1"/>
  <c r="L128" i="15" s="1"/>
  <c r="W110" i="15"/>
  <c r="J110" i="15"/>
  <c r="W99" i="15"/>
  <c r="W191" i="15"/>
  <c r="X191" i="15" s="1"/>
  <c r="U186" i="15"/>
  <c r="M186" i="15" s="1"/>
  <c r="N186" i="15" s="1"/>
  <c r="V186" i="15" s="1"/>
  <c r="J189" i="15"/>
  <c r="L189" i="15" s="1" a="1"/>
  <c r="L189" i="15" s="1"/>
  <c r="W214" i="15"/>
  <c r="M15" i="15"/>
  <c r="N15" i="15" s="1"/>
  <c r="V15" i="15" s="1"/>
  <c r="W46" i="15"/>
  <c r="W189" i="15"/>
  <c r="W253" i="15"/>
  <c r="X253" i="15" s="1"/>
  <c r="U167" i="15"/>
  <c r="M167" i="15" s="1"/>
  <c r="N167" i="15" s="1"/>
  <c r="W95" i="15"/>
  <c r="AN11" i="15"/>
  <c r="J222" i="15"/>
  <c r="W222" i="15"/>
  <c r="W159" i="15"/>
  <c r="M214" i="15"/>
  <c r="N214" i="15" s="1"/>
  <c r="W167" i="15"/>
  <c r="U23" i="15"/>
  <c r="M23" i="15" s="1"/>
  <c r="N23" i="15" s="1"/>
  <c r="Q178" i="15"/>
  <c r="M157" i="15"/>
  <c r="N157" i="15" s="1"/>
  <c r="V157" i="15" s="1"/>
  <c r="P208" i="15"/>
  <c r="O208" i="15" s="1"/>
  <c r="Q208" i="15"/>
  <c r="W207" i="15"/>
  <c r="J207" i="15"/>
  <c r="L207" i="15" s="1" a="1"/>
  <c r="L207" i="15" s="1"/>
  <c r="P178" i="15"/>
  <c r="O178" i="15" s="1"/>
  <c r="Z178" i="15" s="1"/>
  <c r="P254" i="15"/>
  <c r="O254" i="15" s="1"/>
  <c r="Q254" i="15"/>
  <c r="W115" i="15"/>
  <c r="J220" i="15"/>
  <c r="W220" i="15"/>
  <c r="N242" i="15"/>
  <c r="J229" i="15"/>
  <c r="L229" i="15" s="1" a="1"/>
  <c r="L229" i="15" s="1"/>
  <c r="J254" i="15"/>
  <c r="L254" i="15" s="1" a="1"/>
  <c r="L254" i="15" s="1"/>
  <c r="U112" i="15"/>
  <c r="P227" i="15"/>
  <c r="O227" i="15" s="1"/>
  <c r="AO10" i="15" s="1"/>
  <c r="W230" i="15"/>
  <c r="X230" i="15" s="1"/>
  <c r="P204" i="15"/>
  <c r="O204" i="15" s="1"/>
  <c r="Q204" i="15"/>
  <c r="W177" i="15"/>
  <c r="W102" i="15"/>
  <c r="M170" i="15"/>
  <c r="N170" i="15" s="1"/>
  <c r="L170" i="15" a="1"/>
  <c r="L170" i="15" s="1"/>
  <c r="W59" i="15"/>
  <c r="J59" i="15"/>
  <c r="P128" i="15"/>
  <c r="O128" i="15" s="1"/>
  <c r="W128" i="15" s="1"/>
  <c r="X128" i="15" s="1"/>
  <c r="Q128" i="15"/>
  <c r="U225" i="15"/>
  <c r="J118" i="15"/>
  <c r="L118" i="15" s="1" a="1"/>
  <c r="L118" i="15" s="1"/>
  <c r="J153" i="15"/>
  <c r="L153" i="15" s="1" a="1"/>
  <c r="L153" i="15" s="1"/>
  <c r="W153" i="15"/>
  <c r="Z147" i="15"/>
  <c r="U147" i="15"/>
  <c r="M147" i="15" s="1"/>
  <c r="N147" i="15" s="1"/>
  <c r="Q194" i="15"/>
  <c r="P194" i="15"/>
  <c r="O194" i="15" s="1"/>
  <c r="W36" i="15"/>
  <c r="J36" i="15"/>
  <c r="M38" i="15"/>
  <c r="N38" i="15" s="1"/>
  <c r="V38" i="15" s="1"/>
  <c r="P175" i="15"/>
  <c r="O175" i="15" s="1"/>
  <c r="Q175" i="15"/>
  <c r="P35" i="15"/>
  <c r="O35" i="15" s="1"/>
  <c r="U35" i="15" s="1"/>
  <c r="M35" i="15" s="1"/>
  <c r="N35" i="15" s="1"/>
  <c r="V35" i="15" s="1"/>
  <c r="W194" i="15"/>
  <c r="X194" i="15" s="1"/>
  <c r="Y194" i="15" s="1"/>
  <c r="J184" i="15"/>
  <c r="L184" i="15" s="1" a="1"/>
  <c r="L184" i="15" s="1"/>
  <c r="M77" i="15"/>
  <c r="N77" i="15" s="1"/>
  <c r="V77" i="15" s="1"/>
  <c r="W235" i="15"/>
  <c r="J235" i="15"/>
  <c r="L235" i="15" s="1" a="1"/>
  <c r="L235" i="15" s="1"/>
  <c r="Z225" i="15"/>
  <c r="AN10" i="15"/>
  <c r="W63" i="15"/>
  <c r="P188" i="15"/>
  <c r="O188" i="15" s="1"/>
  <c r="W188" i="15" s="1"/>
  <c r="W49" i="15"/>
  <c r="AA123" i="15"/>
  <c r="W12" i="15"/>
  <c r="W169" i="15"/>
  <c r="J169" i="15"/>
  <c r="L169" i="15" s="1" a="1"/>
  <c r="L169" i="15" s="1"/>
  <c r="M24" i="15"/>
  <c r="N24" i="15" s="1"/>
  <c r="V24" i="15" s="1"/>
  <c r="U87" i="15"/>
  <c r="M87" i="15" s="1"/>
  <c r="N87" i="15" s="1"/>
  <c r="AO6" i="15"/>
  <c r="W11" i="15"/>
  <c r="W6" i="15"/>
  <c r="J61" i="15"/>
  <c r="L61" i="15" s="1" a="1"/>
  <c r="L61" i="15" s="1"/>
  <c r="W61" i="15"/>
  <c r="M85" i="15"/>
  <c r="N85" i="15" s="1"/>
  <c r="V85" i="15" s="1"/>
  <c r="J113" i="15"/>
  <c r="L113" i="15" s="1" a="1"/>
  <c r="L113" i="15" s="1"/>
  <c r="W113" i="15"/>
  <c r="W25" i="15"/>
  <c r="W149" i="15"/>
  <c r="W69" i="15"/>
  <c r="J69" i="15"/>
  <c r="M45" i="15"/>
  <c r="N45" i="15" s="1"/>
  <c r="V45" i="15" s="1"/>
  <c r="W93" i="15"/>
  <c r="M52" i="15"/>
  <c r="N52" i="15" s="1"/>
  <c r="V52" i="15" s="1"/>
  <c r="W87" i="15"/>
  <c r="AO5" i="15"/>
  <c r="W193" i="15"/>
  <c r="W48" i="15"/>
  <c r="W202" i="15"/>
  <c r="X202" i="15" s="1"/>
  <c r="Y202" i="15" s="1"/>
  <c r="W86" i="15"/>
  <c r="J134" i="15"/>
  <c r="L134" i="15" s="1" a="1"/>
  <c r="L134" i="15" s="1"/>
  <c r="J100" i="15"/>
  <c r="L100" i="15" s="1" a="1"/>
  <c r="L100" i="15" s="1"/>
  <c r="W100" i="15"/>
  <c r="V252" i="15"/>
  <c r="J221" i="15"/>
  <c r="L221" i="15" s="1" a="1"/>
  <c r="L221" i="15" s="1"/>
  <c r="M108" i="15"/>
  <c r="N108" i="15" s="1"/>
  <c r="V108" i="15" s="1"/>
  <c r="J72" i="15"/>
  <c r="L72" i="15" s="1" a="1"/>
  <c r="L72" i="15" s="1"/>
  <c r="W72" i="15"/>
  <c r="X72" i="15" s="1"/>
  <c r="N72" i="15"/>
  <c r="J130" i="15"/>
  <c r="L130" i="15" s="1" a="1"/>
  <c r="L130" i="15" s="1"/>
  <c r="W130" i="15"/>
  <c r="Z122" i="15"/>
  <c r="U122" i="15"/>
  <c r="M122" i="15" s="1"/>
  <c r="N122" i="15" s="1"/>
  <c r="Q72" i="15"/>
  <c r="P72" i="15"/>
  <c r="O72" i="15" s="1"/>
  <c r="U72" i="15" s="1"/>
  <c r="W221" i="15"/>
  <c r="Z221" i="15"/>
  <c r="U221" i="15"/>
  <c r="Z205" i="15"/>
  <c r="U205" i="15"/>
  <c r="M205" i="15" s="1"/>
  <c r="N205" i="15" s="1"/>
  <c r="L82" i="15" a="1"/>
  <c r="L82" i="15" s="1"/>
  <c r="M82" i="15"/>
  <c r="N82" i="15" s="1"/>
  <c r="V82" i="15" s="1"/>
  <c r="P212" i="15"/>
  <c r="O212" i="15" s="1"/>
  <c r="W212" i="15" s="1"/>
  <c r="Q212" i="15"/>
  <c r="W5" i="15"/>
  <c r="J4" i="15"/>
  <c r="W4" i="15"/>
  <c r="P250" i="15"/>
  <c r="O250" i="15" s="1"/>
  <c r="Q250" i="15"/>
  <c r="W198" i="15"/>
  <c r="J198" i="15"/>
  <c r="L198" i="15" s="1" a="1"/>
  <c r="L198" i="15" s="1"/>
  <c r="W139" i="15"/>
  <c r="P101" i="15"/>
  <c r="O101" i="15" s="1"/>
  <c r="U101" i="15" s="1"/>
  <c r="Q101" i="15"/>
  <c r="Q84" i="15"/>
  <c r="P84" i="15"/>
  <c r="O84" i="15" s="1"/>
  <c r="U142" i="15"/>
  <c r="Z142" i="15"/>
  <c r="M11" i="15"/>
  <c r="N11" i="15" s="1"/>
  <c r="V11" i="15" s="1"/>
  <c r="J179" i="15"/>
  <c r="L179" i="15" s="1" a="1"/>
  <c r="L179" i="15" s="1"/>
  <c r="W179" i="15"/>
  <c r="X179" i="15" s="1"/>
  <c r="W15" i="15"/>
  <c r="P226" i="15"/>
  <c r="O226" i="15" s="1"/>
  <c r="U226" i="15" s="1"/>
  <c r="W226" i="15"/>
  <c r="X226" i="15" s="1"/>
  <c r="Y226" i="15" s="1"/>
  <c r="J202" i="15"/>
  <c r="L202" i="15" s="1" a="1"/>
  <c r="L202" i="15" s="1"/>
  <c r="W105" i="15"/>
  <c r="J105" i="15"/>
  <c r="L105" i="15" s="1" a="1"/>
  <c r="L105" i="15" s="1"/>
  <c r="J101" i="15"/>
  <c r="L101" i="15" s="1" a="1"/>
  <c r="L101" i="15" s="1"/>
  <c r="W250" i="15"/>
  <c r="X250" i="15" s="1"/>
  <c r="J250" i="15"/>
  <c r="L250" i="15" s="1" a="1"/>
  <c r="L250" i="15" s="1"/>
  <c r="N250" i="15"/>
  <c r="U105" i="15"/>
  <c r="AN5" i="15"/>
  <c r="U137" i="15"/>
  <c r="M137" i="15" s="1"/>
  <c r="N137" i="15" s="1"/>
  <c r="V137" i="15" s="1"/>
  <c r="W8" i="15"/>
  <c r="J8" i="15"/>
  <c r="M187" i="15"/>
  <c r="N187" i="15" s="1"/>
  <c r="V187" i="15"/>
  <c r="U238" i="15"/>
  <c r="M238" i="15" s="1"/>
  <c r="N238" i="15" s="1"/>
  <c r="M211" i="15"/>
  <c r="N211" i="15" s="1"/>
  <c r="V211" i="15" s="1"/>
  <c r="W122" i="15"/>
  <c r="X122" i="15" s="1"/>
  <c r="W107" i="15"/>
  <c r="J107" i="15"/>
  <c r="L86" i="15" a="1"/>
  <c r="L86" i="15" s="1"/>
  <c r="M86" i="15"/>
  <c r="N86" i="15" s="1"/>
  <c r="V86" i="15" s="1"/>
  <c r="W131" i="15"/>
  <c r="U131" i="15"/>
  <c r="P242" i="15"/>
  <c r="O242" i="15" s="1"/>
  <c r="Q242" i="15"/>
  <c r="P96" i="15"/>
  <c r="O96" i="15" s="1"/>
  <c r="U96" i="15" s="1"/>
  <c r="Q96" i="15"/>
  <c r="P224" i="15"/>
  <c r="O224" i="15" s="1"/>
  <c r="Q224" i="15"/>
  <c r="J251" i="15"/>
  <c r="L251" i="15" s="1" a="1"/>
  <c r="L251" i="15" s="1"/>
  <c r="W251" i="15"/>
  <c r="X251" i="15" s="1"/>
  <c r="P143" i="15"/>
  <c r="O143" i="15" s="1"/>
  <c r="W143" i="15" s="1"/>
  <c r="Q143" i="15"/>
  <c r="W19" i="15"/>
  <c r="J19" i="15"/>
  <c r="Z249" i="15"/>
  <c r="V123" i="15"/>
  <c r="W116" i="15"/>
  <c r="U132" i="15"/>
  <c r="U116" i="15"/>
  <c r="M116" i="15" s="1"/>
  <c r="N116" i="15" s="1"/>
  <c r="W249" i="15"/>
  <c r="J241" i="15"/>
  <c r="W13" i="15"/>
  <c r="J13" i="15"/>
  <c r="L13" i="15" s="1" a="1"/>
  <c r="L13" i="15" s="1"/>
  <c r="J17" i="15"/>
  <c r="W17" i="15"/>
  <c r="W142" i="15"/>
  <c r="Y90" i="15"/>
  <c r="W53" i="15"/>
  <c r="J53" i="15"/>
  <c r="U229" i="15"/>
  <c r="Z229" i="15"/>
  <c r="J132" i="15"/>
  <c r="L132" i="15" s="1" a="1"/>
  <c r="L132" i="15" s="1"/>
  <c r="W132" i="15"/>
  <c r="W242" i="15"/>
  <c r="X242" i="15" s="1"/>
  <c r="Q190" i="15"/>
  <c r="P190" i="15"/>
  <c r="O190" i="15" s="1"/>
  <c r="W190" i="15" s="1"/>
  <c r="AA200" i="15"/>
  <c r="M199" i="15"/>
  <c r="N199" i="15" s="1"/>
  <c r="Z176" i="15"/>
  <c r="U176" i="15"/>
  <c r="W16" i="15"/>
  <c r="U215" i="15"/>
  <c r="J109" i="15"/>
  <c r="L109" i="15" s="1" a="1"/>
  <c r="L109" i="15" s="1"/>
  <c r="W109" i="15"/>
  <c r="M55" i="15"/>
  <c r="N55" i="15" s="1"/>
  <c r="V55" i="15" s="1"/>
  <c r="U109" i="15"/>
  <c r="U184" i="15"/>
  <c r="J43" i="15"/>
  <c r="W43" i="15"/>
  <c r="J60" i="15"/>
  <c r="L60" i="15" s="1" a="1"/>
  <c r="L60" i="15" s="1"/>
  <c r="N68" i="15"/>
  <c r="V68" i="15" s="1"/>
  <c r="W42" i="15"/>
  <c r="J143" i="15"/>
  <c r="L143" i="15" s="1" a="1"/>
  <c r="L143" i="15" s="1"/>
  <c r="P162" i="15"/>
  <c r="O162" i="15" s="1"/>
  <c r="W162" i="15" s="1"/>
  <c r="Q162" i="15"/>
  <c r="AN8" i="15"/>
  <c r="U231" i="15"/>
  <c r="Z231" i="15"/>
  <c r="P134" i="15"/>
  <c r="O134" i="15" s="1"/>
  <c r="Q134" i="15"/>
  <c r="W137" i="15"/>
  <c r="M46" i="15"/>
  <c r="N46" i="15" s="1"/>
  <c r="V46" i="15" s="1"/>
  <c r="W41" i="15"/>
  <c r="J41" i="15"/>
  <c r="L41" i="15" s="1" a="1"/>
  <c r="L41" i="15" s="1"/>
  <c r="U56" i="15"/>
  <c r="U7" i="15"/>
  <c r="M237" i="15"/>
  <c r="N237" i="15" s="1"/>
  <c r="V237" i="15" s="1"/>
  <c r="M102" i="15"/>
  <c r="N102" i="15" s="1"/>
  <c r="V102" i="15" s="1"/>
  <c r="M114" i="15"/>
  <c r="N114" i="15" s="1"/>
  <c r="V114" i="15" s="1"/>
  <c r="M27" i="15"/>
  <c r="N27" i="15" s="1"/>
  <c r="V27" i="15" s="1"/>
  <c r="U22" i="15"/>
  <c r="U218" i="15"/>
  <c r="U106" i="15"/>
  <c r="W56" i="15"/>
  <c r="U202" i="15"/>
  <c r="Z202" i="15"/>
  <c r="AA202" i="15" s="1"/>
  <c r="M90" i="15"/>
  <c r="V90" i="15"/>
  <c r="Z195" i="15"/>
  <c r="U195" i="15"/>
  <c r="M115" i="15"/>
  <c r="N115" i="15" s="1"/>
  <c r="V115" i="15" s="1"/>
  <c r="M248" i="15"/>
  <c r="N248" i="15" s="1"/>
  <c r="AA248" i="15" s="1"/>
  <c r="M135" i="15"/>
  <c r="N135" i="15" s="1"/>
  <c r="M26" i="15"/>
  <c r="N26" i="15" s="1"/>
  <c r="V26" i="15" s="1"/>
  <c r="M70" i="15"/>
  <c r="N70" i="15" s="1"/>
  <c r="V70" i="15" s="1"/>
  <c r="M94" i="15"/>
  <c r="N94" i="15" s="1"/>
  <c r="V94" i="15" s="1"/>
  <c r="J57" i="15"/>
  <c r="L57" i="15" s="1" a="1"/>
  <c r="L57" i="15" s="1"/>
  <c r="W57" i="15"/>
  <c r="J64" i="15"/>
  <c r="W64" i="15"/>
  <c r="M139" i="15"/>
  <c r="N139" i="15" s="1"/>
  <c r="V139" i="15" s="1"/>
  <c r="U152" i="15"/>
  <c r="Z152" i="15"/>
  <c r="AA152" i="15" s="1"/>
  <c r="P145" i="15"/>
  <c r="O145" i="15" s="1"/>
  <c r="Q145" i="15"/>
  <c r="M33" i="15"/>
  <c r="N33" i="15" s="1"/>
  <c r="U47" i="15"/>
  <c r="M156" i="15"/>
  <c r="N156" i="15" s="1"/>
  <c r="V156" i="15" s="1"/>
  <c r="T91" i="15"/>
  <c r="L212" i="15" a="1"/>
  <c r="L212" i="15" s="1"/>
  <c r="U40" i="15"/>
  <c r="M75" i="15"/>
  <c r="N75" i="15" s="1"/>
  <c r="V75" i="15" s="1"/>
  <c r="L75" i="15" a="1"/>
  <c r="L75" i="15" s="1"/>
  <c r="M138" i="15"/>
  <c r="N138" i="15" s="1"/>
  <c r="M155" i="15"/>
  <c r="N155" i="15" s="1"/>
  <c r="V155" i="15" s="1"/>
  <c r="J240" i="15"/>
  <c r="W240" i="15"/>
  <c r="X240" i="15" s="1"/>
  <c r="U57" i="15"/>
  <c r="V21" i="15"/>
  <c r="M223" i="15"/>
  <c r="N223" i="15" s="1"/>
  <c r="V223" i="15" s="1"/>
  <c r="M125" i="15"/>
  <c r="N125" i="15" s="1"/>
  <c r="AA125" i="15" s="1"/>
  <c r="M164" i="15"/>
  <c r="N164" i="15" s="1"/>
  <c r="AA164" i="15" s="1"/>
  <c r="V164" i="15"/>
  <c r="U37" i="15"/>
  <c r="W141" i="15"/>
  <c r="L159" i="15" a="1"/>
  <c r="L159" i="15" s="1"/>
  <c r="M159" i="15"/>
  <c r="N159" i="15" s="1"/>
  <c r="W173" i="15"/>
  <c r="M239" i="15"/>
  <c r="N239" i="15" s="1"/>
  <c r="U189" i="15"/>
  <c r="J37" i="15"/>
  <c r="L37" i="15" s="1" a="1"/>
  <c r="L37" i="15" s="1"/>
  <c r="W37" i="15"/>
  <c r="M193" i="15"/>
  <c r="N193" i="15" s="1"/>
  <c r="AA193" i="15" s="1"/>
  <c r="AT86" i="15"/>
  <c r="M25" i="15"/>
  <c r="N25" i="15" s="1"/>
  <c r="V25" i="15" s="1"/>
  <c r="M61" i="15"/>
  <c r="N61" i="15" s="1"/>
  <c r="V61" i="15" s="1"/>
  <c r="M104" i="15"/>
  <c r="N104" i="15" s="1"/>
  <c r="M95" i="15"/>
  <c r="N95" i="15" s="1"/>
  <c r="V95" i="15" s="1"/>
  <c r="L259" i="15" a="1"/>
  <c r="L259" i="15" s="1"/>
  <c r="M259" i="15"/>
  <c r="N259" i="15" s="1"/>
  <c r="M3" i="15"/>
  <c r="N3" i="15" s="1"/>
  <c r="V3" i="15" s="1"/>
  <c r="M5" i="15"/>
  <c r="N5" i="15" s="1"/>
  <c r="M243" i="15"/>
  <c r="N243" i="15" s="1"/>
  <c r="V243" i="15" s="1"/>
  <c r="U198" i="15"/>
  <c r="Z198" i="15"/>
  <c r="U203" i="15"/>
  <c r="Z203" i="15"/>
  <c r="W133" i="15"/>
  <c r="J133" i="15"/>
  <c r="L133" i="15" s="1" a="1"/>
  <c r="L133" i="15" s="1"/>
  <c r="J172" i="15"/>
  <c r="N172" i="15"/>
  <c r="W172" i="15"/>
  <c r="X172" i="15" s="1"/>
  <c r="M163" i="15"/>
  <c r="N163" i="15" s="1"/>
  <c r="V163" i="15" s="1"/>
  <c r="J246" i="15"/>
  <c r="W246" i="15"/>
  <c r="X246" i="15" s="1"/>
  <c r="J97" i="15"/>
  <c r="W97" i="15"/>
  <c r="L50" i="15" a="1"/>
  <c r="L50" i="15" s="1"/>
  <c r="M50" i="15"/>
  <c r="N50" i="15" s="1"/>
  <c r="V50" i="15" s="1"/>
  <c r="L116" i="15" a="1"/>
  <c r="L116" i="15" s="1"/>
  <c r="U158" i="15"/>
  <c r="W158" i="15"/>
  <c r="U71" i="15"/>
  <c r="AT100" i="15"/>
  <c r="L20" i="15" a="1"/>
  <c r="L20" i="15" s="1"/>
  <c r="M20" i="15"/>
  <c r="N20" i="15" s="1"/>
  <c r="V20" i="15" s="1"/>
  <c r="M103" i="15"/>
  <c r="N103" i="15" s="1"/>
  <c r="AA103" i="15" s="1"/>
  <c r="J119" i="15"/>
  <c r="W119" i="15"/>
  <c r="M48" i="15"/>
  <c r="N48" i="15" s="1"/>
  <c r="V48" i="15" s="1"/>
  <c r="U54" i="15"/>
  <c r="M92" i="15"/>
  <c r="N92" i="15" s="1"/>
  <c r="V92" i="15" s="1"/>
  <c r="M120" i="15"/>
  <c r="N120" i="15" s="1"/>
  <c r="AA120" i="15" s="1"/>
  <c r="J10" i="15"/>
  <c r="L10" i="15" s="1" a="1"/>
  <c r="L10" i="15" s="1"/>
  <c r="W10" i="15"/>
  <c r="M181" i="15"/>
  <c r="N181" i="15" s="1"/>
  <c r="V181" i="15" s="1"/>
  <c r="U41" i="15"/>
  <c r="U6" i="15"/>
  <c r="U133" i="15"/>
  <c r="U217" i="15"/>
  <c r="M58" i="15"/>
  <c r="N58" i="15" s="1"/>
  <c r="V58" i="15" s="1"/>
  <c r="M255" i="15"/>
  <c r="N255" i="15" s="1"/>
  <c r="AA255" i="15" s="1"/>
  <c r="M63" i="15"/>
  <c r="N63" i="15" s="1"/>
  <c r="V63" i="15" s="1"/>
  <c r="M117" i="15"/>
  <c r="N117" i="15" s="1"/>
  <c r="V117" i="15" s="1"/>
  <c r="M76" i="15"/>
  <c r="N76" i="15" s="1"/>
  <c r="V76" i="15" s="1"/>
  <c r="M183" i="15"/>
  <c r="N183" i="15" s="1"/>
  <c r="U10" i="15"/>
  <c r="V160" i="15"/>
  <c r="AA148" i="15"/>
  <c r="V216" i="15"/>
  <c r="L242" i="15" a="1"/>
  <c r="L242" i="15" s="1"/>
  <c r="M233" i="15"/>
  <c r="N233" i="15" s="1"/>
  <c r="V233" i="15" s="1"/>
  <c r="P236" i="15"/>
  <c r="O236" i="15" s="1"/>
  <c r="W236" i="15" s="1"/>
  <c r="Q236" i="15"/>
  <c r="P210" i="15"/>
  <c r="O210" i="15" s="1"/>
  <c r="M168" i="15"/>
  <c r="N168" i="15" s="1"/>
  <c r="AA168" i="15" s="1"/>
  <c r="V168" i="15"/>
  <c r="J71" i="15"/>
  <c r="L71" i="15" s="1" a="1"/>
  <c r="L71" i="15" s="1"/>
  <c r="W71" i="15"/>
  <c r="M42" i="15"/>
  <c r="N42" i="15" s="1"/>
  <c r="V42" i="15" s="1"/>
  <c r="U141" i="15"/>
  <c r="Z141" i="15"/>
  <c r="M213" i="15"/>
  <c r="N213" i="15" s="1"/>
  <c r="M112" i="15"/>
  <c r="N112" i="15" s="1"/>
  <c r="Y252" i="15"/>
  <c r="M49" i="15"/>
  <c r="N49" i="15" s="1"/>
  <c r="V49" i="15" s="1"/>
  <c r="U140" i="15"/>
  <c r="Z140" i="15"/>
  <c r="J260" i="15"/>
  <c r="L260" i="15" s="1" a="1"/>
  <c r="L260" i="15" s="1"/>
  <c r="N260" i="15"/>
  <c r="W260" i="15"/>
  <c r="X260" i="15" s="1"/>
  <c r="U127" i="15"/>
  <c r="M16" i="15"/>
  <c r="N16" i="15" s="1"/>
  <c r="V16" i="15" s="1"/>
  <c r="M253" i="15"/>
  <c r="N253" i="15" s="1"/>
  <c r="V253" i="15" s="1"/>
  <c r="L30" i="15" a="1"/>
  <c r="L30" i="15" s="1"/>
  <c r="M30" i="15"/>
  <c r="N30" i="15" s="1"/>
  <c r="V30" i="15" s="1"/>
  <c r="U62" i="15"/>
  <c r="AO11" i="15"/>
  <c r="W126" i="15"/>
  <c r="M249" i="15"/>
  <c r="N249" i="15" s="1"/>
  <c r="V249" i="15" s="1"/>
  <c r="M180" i="15"/>
  <c r="N180" i="15" s="1"/>
  <c r="AA166" i="15"/>
  <c r="V166" i="15"/>
  <c r="Q260" i="15"/>
  <c r="P260" i="15"/>
  <c r="O260" i="15" s="1"/>
  <c r="J145" i="15"/>
  <c r="L145" i="15" s="1" a="1"/>
  <c r="L145" i="15" s="1"/>
  <c r="M74" i="15"/>
  <c r="N74" i="15" s="1"/>
  <c r="V74" i="15" s="1"/>
  <c r="M29" i="15"/>
  <c r="N29" i="15" s="1"/>
  <c r="V29" i="15" s="1"/>
  <c r="M185" i="15"/>
  <c r="N185" i="15" s="1"/>
  <c r="V185" i="15" s="1"/>
  <c r="W22" i="15"/>
  <c r="W195" i="15"/>
  <c r="M182" i="15"/>
  <c r="N182" i="15" s="1"/>
  <c r="V257" i="15" l="1"/>
  <c r="AA205" i="15"/>
  <c r="M136" i="15"/>
  <c r="N136" i="15" s="1"/>
  <c r="V150" i="15"/>
  <c r="AA146" i="15"/>
  <c r="V248" i="15"/>
  <c r="U244" i="15"/>
  <c r="L111" i="15" a="1"/>
  <c r="L111" i="15" s="1"/>
  <c r="Z244" i="15"/>
  <c r="U60" i="15"/>
  <c r="AA129" i="15"/>
  <c r="U251" i="15"/>
  <c r="V103" i="15"/>
  <c r="U188" i="15"/>
  <c r="U173" i="15"/>
  <c r="W165" i="15"/>
  <c r="AO9" i="15"/>
  <c r="Y257" i="15"/>
  <c r="Z127" i="15"/>
  <c r="AO3" i="15"/>
  <c r="Y259" i="15"/>
  <c r="Y260" i="15"/>
  <c r="V247" i="15"/>
  <c r="Z177" i="15"/>
  <c r="AA177" i="15" s="1"/>
  <c r="W89" i="15"/>
  <c r="Y228" i="15"/>
  <c r="M2" i="15"/>
  <c r="N2" i="15" s="1"/>
  <c r="V2" i="15" s="1"/>
  <c r="Z201" i="15"/>
  <c r="AM9" i="15"/>
  <c r="Z165" i="15"/>
  <c r="Z226" i="15"/>
  <c r="AA226" i="15" s="1"/>
  <c r="W91" i="15"/>
  <c r="Z91" i="15"/>
  <c r="U91" i="15"/>
  <c r="M91" i="15" s="1"/>
  <c r="N91" i="15" s="1"/>
  <c r="V91" i="15" s="1"/>
  <c r="U88" i="15"/>
  <c r="M88" i="15" s="1"/>
  <c r="N88" i="15" s="1"/>
  <c r="V88" i="15" s="1"/>
  <c r="W88" i="15"/>
  <c r="U171" i="15"/>
  <c r="M171" i="15" s="1"/>
  <c r="N171" i="15" s="1"/>
  <c r="V171" i="15" s="1"/>
  <c r="V147" i="15"/>
  <c r="V228" i="15"/>
  <c r="M98" i="15"/>
  <c r="N98" i="15" s="1"/>
  <c r="V98" i="15" s="1"/>
  <c r="U258" i="15"/>
  <c r="M258" i="15" s="1"/>
  <c r="N258" i="15" s="1"/>
  <c r="Y258" i="15" s="1"/>
  <c r="Z258" i="15"/>
  <c r="AM4" i="15"/>
  <c r="U219" i="15"/>
  <c r="M219" i="15" s="1"/>
  <c r="N219" i="15" s="1"/>
  <c r="V219" i="15" s="1"/>
  <c r="W219" i="15"/>
  <c r="M118" i="15"/>
  <c r="N118" i="15" s="1"/>
  <c r="V118" i="15" s="1"/>
  <c r="Y125" i="15"/>
  <c r="AA196" i="15"/>
  <c r="AO2" i="15"/>
  <c r="U230" i="15"/>
  <c r="M230" i="15" s="1"/>
  <c r="N230" i="15" s="1"/>
  <c r="Y230" i="15" s="1"/>
  <c r="Z230" i="15"/>
  <c r="AM3" i="15"/>
  <c r="U80" i="15"/>
  <c r="M80" i="15" s="1"/>
  <c r="N80" i="15" s="1"/>
  <c r="AN3" i="15"/>
  <c r="AN12" i="15" s="1"/>
  <c r="AM11" i="15"/>
  <c r="AA147" i="15"/>
  <c r="Z256" i="15"/>
  <c r="U256" i="15"/>
  <c r="M256" i="15" s="1"/>
  <c r="N256" i="15" s="1"/>
  <c r="U174" i="15"/>
  <c r="Z174" i="15"/>
  <c r="AA174" i="15" s="1"/>
  <c r="U178" i="15"/>
  <c r="M178" i="15" s="1"/>
  <c r="N178" i="15" s="1"/>
  <c r="AA178" i="15" s="1"/>
  <c r="M209" i="15"/>
  <c r="N209" i="15" s="1"/>
  <c r="V209" i="15" s="1"/>
  <c r="V23" i="15"/>
  <c r="U124" i="15"/>
  <c r="M124" i="15" s="1"/>
  <c r="N124" i="15" s="1"/>
  <c r="V124" i="15" s="1"/>
  <c r="Z124" i="15"/>
  <c r="W124" i="15"/>
  <c r="W101" i="15"/>
  <c r="X101" i="15" s="1"/>
  <c r="M144" i="15"/>
  <c r="N144" i="15" s="1"/>
  <c r="AA144" i="15" s="1"/>
  <c r="U197" i="15"/>
  <c r="M197" i="15" s="1"/>
  <c r="N197" i="15" s="1"/>
  <c r="Y197" i="15" s="1"/>
  <c r="Z197" i="15"/>
  <c r="U12" i="15"/>
  <c r="M12" i="15" s="1"/>
  <c r="N12" i="15" s="1"/>
  <c r="V12" i="15" s="1"/>
  <c r="AO7" i="15"/>
  <c r="W178" i="15"/>
  <c r="X178" i="15" s="1"/>
  <c r="U245" i="15"/>
  <c r="W245" i="15"/>
  <c r="Z151" i="15"/>
  <c r="U151" i="15"/>
  <c r="M151" i="15" s="1"/>
  <c r="N151" i="15" s="1"/>
  <c r="V125" i="15"/>
  <c r="AO4" i="15"/>
  <c r="W96" i="15"/>
  <c r="X96" i="15" s="1"/>
  <c r="M67" i="15"/>
  <c r="N67" i="15" s="1"/>
  <c r="V67" i="15" s="1"/>
  <c r="L67" i="15" a="1"/>
  <c r="L67" i="15" s="1"/>
  <c r="M207" i="15"/>
  <c r="N207" i="15" s="1"/>
  <c r="V207" i="15" s="1"/>
  <c r="Z126" i="15"/>
  <c r="U149" i="15"/>
  <c r="M149" i="15" s="1"/>
  <c r="N149" i="15" s="1"/>
  <c r="V149" i="15" s="1"/>
  <c r="AA243" i="15"/>
  <c r="AO8" i="15"/>
  <c r="W145" i="15"/>
  <c r="M153" i="15"/>
  <c r="N153" i="15" s="1"/>
  <c r="AA153" i="15" s="1"/>
  <c r="Z149" i="15"/>
  <c r="Y174" i="15"/>
  <c r="AM2" i="15"/>
  <c r="AA94" i="15"/>
  <c r="U201" i="15"/>
  <c r="M201" i="15" s="1"/>
  <c r="N201" i="15" s="1"/>
  <c r="Y201" i="15" s="1"/>
  <c r="Z245" i="15"/>
  <c r="Z191" i="15"/>
  <c r="AA191" i="15" s="1"/>
  <c r="W256" i="15"/>
  <c r="X256" i="15" s="1"/>
  <c r="AA167" i="15"/>
  <c r="V167" i="15"/>
  <c r="L220" i="15" a="1"/>
  <c r="L220" i="15" s="1"/>
  <c r="M220" i="15"/>
  <c r="N220" i="15" s="1"/>
  <c r="V170" i="15"/>
  <c r="AA170" i="15"/>
  <c r="Y255" i="15"/>
  <c r="U254" i="15"/>
  <c r="Z254" i="15"/>
  <c r="Z204" i="15"/>
  <c r="AA204" i="15" s="1"/>
  <c r="U204" i="15"/>
  <c r="W208" i="15"/>
  <c r="U208" i="15"/>
  <c r="M208" i="15" s="1"/>
  <c r="N208" i="15" s="1"/>
  <c r="V208" i="15" s="1"/>
  <c r="L110" i="15" a="1"/>
  <c r="L110" i="15" s="1"/>
  <c r="M110" i="15"/>
  <c r="N110" i="15" s="1"/>
  <c r="Z227" i="15"/>
  <c r="W227" i="15"/>
  <c r="X227" i="15" s="1"/>
  <c r="U227" i="15"/>
  <c r="M227" i="15" s="1"/>
  <c r="N227" i="15" s="1"/>
  <c r="T149" i="15"/>
  <c r="M184" i="15"/>
  <c r="N184" i="15" s="1"/>
  <c r="V184" i="15" s="1"/>
  <c r="W254" i="15"/>
  <c r="X254" i="15" s="1"/>
  <c r="V214" i="15"/>
  <c r="Y242" i="15"/>
  <c r="V87" i="15"/>
  <c r="M109" i="15"/>
  <c r="N109" i="15" s="1"/>
  <c r="L222" i="15" a="1"/>
  <c r="L222" i="15" s="1"/>
  <c r="M222" i="15"/>
  <c r="N222" i="15" s="1"/>
  <c r="M100" i="15"/>
  <c r="N100" i="15" s="1"/>
  <c r="V100" i="15" s="1"/>
  <c r="V138" i="15"/>
  <c r="Y122" i="15"/>
  <c r="U175" i="15"/>
  <c r="Z175" i="15"/>
  <c r="AA175" i="15" s="1"/>
  <c r="L69" i="15" a="1"/>
  <c r="L69" i="15" s="1"/>
  <c r="M69" i="15"/>
  <c r="N69" i="15" s="1"/>
  <c r="V69" i="15" s="1"/>
  <c r="V183" i="15"/>
  <c r="L36" i="15" a="1"/>
  <c r="L36" i="15" s="1"/>
  <c r="M36" i="15"/>
  <c r="N36" i="15" s="1"/>
  <c r="V36" i="15" s="1"/>
  <c r="M113" i="15"/>
  <c r="N113" i="15" s="1"/>
  <c r="M60" i="15"/>
  <c r="N60" i="15" s="1"/>
  <c r="V60" i="15" s="1"/>
  <c r="M169" i="15"/>
  <c r="N169" i="15" s="1"/>
  <c r="Z194" i="15"/>
  <c r="AA194" i="15" s="1"/>
  <c r="U194" i="15"/>
  <c r="Y172" i="15"/>
  <c r="W35" i="15"/>
  <c r="M225" i="15"/>
  <c r="N225" i="15" s="1"/>
  <c r="V225" i="15" s="1"/>
  <c r="Z128" i="15"/>
  <c r="U128" i="15"/>
  <c r="M59" i="15"/>
  <c r="N59" i="15" s="1"/>
  <c r="V59" i="15" s="1"/>
  <c r="L59" i="15" a="1"/>
  <c r="L59" i="15" s="1"/>
  <c r="V122" i="15"/>
  <c r="V109" i="15"/>
  <c r="V112" i="15"/>
  <c r="M235" i="15"/>
  <c r="N235" i="15" s="1"/>
  <c r="V235" i="15" s="1"/>
  <c r="M251" i="15"/>
  <c r="N251" i="15" s="1"/>
  <c r="AA251" i="15" s="1"/>
  <c r="Y72" i="15"/>
  <c r="Z143" i="15"/>
  <c r="U143" i="15"/>
  <c r="U250" i="15"/>
  <c r="Z250" i="15"/>
  <c r="AA250" i="15" s="1"/>
  <c r="U162" i="15"/>
  <c r="M176" i="15"/>
  <c r="N176" i="15" s="1"/>
  <c r="AA176" i="15" s="1"/>
  <c r="L17" i="15" a="1"/>
  <c r="L17" i="15" s="1"/>
  <c r="M17" i="15"/>
  <c r="N17" i="15" s="1"/>
  <c r="V17" i="15" s="1"/>
  <c r="AA253" i="15"/>
  <c r="V177" i="15"/>
  <c r="V238" i="15"/>
  <c r="M4" i="15"/>
  <c r="N4" i="15" s="1"/>
  <c r="V4" i="15" s="1"/>
  <c r="L4" i="15" a="1"/>
  <c r="L4" i="15" s="1"/>
  <c r="Y238" i="15"/>
  <c r="V199" i="15"/>
  <c r="AA199" i="15"/>
  <c r="Y199" i="15"/>
  <c r="L241" i="15" a="1"/>
  <c r="L241" i="15" s="1"/>
  <c r="M241" i="15"/>
  <c r="N241" i="15" s="1"/>
  <c r="V241" i="15" s="1"/>
  <c r="L8" i="15" a="1"/>
  <c r="L8" i="15" s="1"/>
  <c r="M8" i="15"/>
  <c r="N8" i="15" s="1"/>
  <c r="V8" i="15" s="1"/>
  <c r="U212" i="15"/>
  <c r="AA155" i="15"/>
  <c r="Y205" i="15"/>
  <c r="U224" i="15"/>
  <c r="Z224" i="15"/>
  <c r="V120" i="15"/>
  <c r="Z190" i="15"/>
  <c r="U190" i="15"/>
  <c r="M132" i="15"/>
  <c r="N132" i="15" s="1"/>
  <c r="L43" i="15" a="1"/>
  <c r="L43" i="15" s="1"/>
  <c r="M43" i="15"/>
  <c r="N43" i="15" s="1"/>
  <c r="V43" i="15" s="1"/>
  <c r="M221" i="15"/>
  <c r="N221" i="15" s="1"/>
  <c r="V221" i="15" s="1"/>
  <c r="M13" i="15"/>
  <c r="N13" i="15" s="1"/>
  <c r="V13" i="15" s="1"/>
  <c r="V205" i="15"/>
  <c r="AA139" i="15"/>
  <c r="M130" i="15"/>
  <c r="N130" i="15" s="1"/>
  <c r="AA130" i="15" s="1"/>
  <c r="M229" i="15"/>
  <c r="N229" i="15" s="1"/>
  <c r="Y229" i="15" s="1"/>
  <c r="Y250" i="15"/>
  <c r="W224" i="15"/>
  <c r="M142" i="15"/>
  <c r="N142" i="15" s="1"/>
  <c r="AA142" i="15" s="1"/>
  <c r="L53" i="15" a="1"/>
  <c r="L53" i="15" s="1"/>
  <c r="M53" i="15"/>
  <c r="N53" i="15" s="1"/>
  <c r="V53" i="15" s="1"/>
  <c r="V72" i="15"/>
  <c r="M72" i="15"/>
  <c r="U242" i="15"/>
  <c r="U84" i="15"/>
  <c r="M84" i="15" s="1"/>
  <c r="N84" i="15" s="1"/>
  <c r="V84" i="15" s="1"/>
  <c r="W84" i="15"/>
  <c r="M96" i="15"/>
  <c r="N96" i="15" s="1"/>
  <c r="V96" i="15" s="1"/>
  <c r="U134" i="15"/>
  <c r="M134" i="15" s="1"/>
  <c r="N134" i="15" s="1"/>
  <c r="V134" i="15" s="1"/>
  <c r="W134" i="15"/>
  <c r="M105" i="15"/>
  <c r="N105" i="15" s="1"/>
  <c r="V105" i="15" s="1"/>
  <c r="V111" i="15"/>
  <c r="M101" i="15"/>
  <c r="N101" i="15" s="1"/>
  <c r="V101" i="15" s="1"/>
  <c r="AM6" i="15"/>
  <c r="M215" i="15"/>
  <c r="N215" i="15" s="1"/>
  <c r="V215" i="15" s="1"/>
  <c r="M107" i="15"/>
  <c r="N107" i="15" s="1"/>
  <c r="L107" i="15" a="1"/>
  <c r="L107" i="15" s="1"/>
  <c r="AM10" i="15"/>
  <c r="M131" i="15"/>
  <c r="N131" i="15" s="1"/>
  <c r="V131" i="15" s="1"/>
  <c r="L19" i="15" a="1"/>
  <c r="L19" i="15" s="1"/>
  <c r="M19" i="15"/>
  <c r="N19" i="15" s="1"/>
  <c r="V19" i="15" s="1"/>
  <c r="AA122" i="15"/>
  <c r="AM7" i="15"/>
  <c r="M231" i="15"/>
  <c r="N231" i="15" s="1"/>
  <c r="Y231" i="15" s="1"/>
  <c r="M179" i="15"/>
  <c r="N179" i="15" s="1"/>
  <c r="Y179" i="15" s="1"/>
  <c r="AA104" i="15"/>
  <c r="V104" i="15"/>
  <c r="U145" i="15"/>
  <c r="Z145" i="15"/>
  <c r="M62" i="15"/>
  <c r="N62" i="15" s="1"/>
  <c r="V62" i="15" s="1"/>
  <c r="M127" i="15"/>
  <c r="N127" i="15" s="1"/>
  <c r="V127" i="15" s="1"/>
  <c r="M158" i="15"/>
  <c r="N158" i="15" s="1"/>
  <c r="V158" i="15" s="1"/>
  <c r="M195" i="15"/>
  <c r="N195" i="15" s="1"/>
  <c r="AA195" i="15" s="1"/>
  <c r="M218" i="15"/>
  <c r="N218" i="15" s="1"/>
  <c r="V255" i="15"/>
  <c r="V116" i="15"/>
  <c r="M7" i="15"/>
  <c r="N7" i="15" s="1"/>
  <c r="V7" i="15"/>
  <c r="M40" i="15"/>
  <c r="N40" i="15" s="1"/>
  <c r="V40" i="15" s="1"/>
  <c r="V180" i="15"/>
  <c r="M41" i="15"/>
  <c r="N41" i="15" s="1"/>
  <c r="V41" i="15" s="1"/>
  <c r="M189" i="15"/>
  <c r="N189" i="15" s="1"/>
  <c r="V189" i="15" s="1"/>
  <c r="M47" i="15"/>
  <c r="N47" i="15" s="1"/>
  <c r="Y47" i="15" s="1"/>
  <c r="V47" i="15"/>
  <c r="M56" i="15"/>
  <c r="N56" i="15" s="1"/>
  <c r="V239" i="15"/>
  <c r="M203" i="15"/>
  <c r="N203" i="15" s="1"/>
  <c r="Y203" i="15" s="1"/>
  <c r="V33" i="15"/>
  <c r="V136" i="15"/>
  <c r="Y191" i="15"/>
  <c r="M22" i="15"/>
  <c r="N22" i="15" s="1"/>
  <c r="V22" i="15" s="1"/>
  <c r="L119" i="15" a="1"/>
  <c r="L119" i="15" s="1"/>
  <c r="M119" i="15"/>
  <c r="N119" i="15" s="1"/>
  <c r="M140" i="15"/>
  <c r="N140" i="15" s="1"/>
  <c r="AA140" i="15" s="1"/>
  <c r="M188" i="15"/>
  <c r="N188" i="15" s="1"/>
  <c r="V188" i="15" s="1"/>
  <c r="V159" i="15"/>
  <c r="V135" i="15"/>
  <c r="U210" i="15"/>
  <c r="L240" i="15" a="1"/>
  <c r="L240" i="15" s="1"/>
  <c r="M240" i="15"/>
  <c r="N240" i="15" s="1"/>
  <c r="Y240" i="15" s="1"/>
  <c r="L64" i="15" a="1"/>
  <c r="L64" i="15" s="1"/>
  <c r="M64" i="15"/>
  <c r="N64" i="15" s="1"/>
  <c r="V64" i="15" s="1"/>
  <c r="M244" i="15"/>
  <c r="N244" i="15" s="1"/>
  <c r="Y244" i="15" s="1"/>
  <c r="V193" i="15"/>
  <c r="AA102" i="15"/>
  <c r="V152" i="15"/>
  <c r="M152" i="15"/>
  <c r="M198" i="15"/>
  <c r="N198" i="15" s="1"/>
  <c r="V198" i="15" s="1"/>
  <c r="W210" i="15"/>
  <c r="M202" i="15"/>
  <c r="V202" i="15"/>
  <c r="Y253" i="15"/>
  <c r="M217" i="15"/>
  <c r="N217" i="15" s="1"/>
  <c r="M141" i="15"/>
  <c r="N141" i="15" s="1"/>
  <c r="AA141" i="15" s="1"/>
  <c r="AA259" i="15"/>
  <c r="V259" i="15"/>
  <c r="M106" i="15"/>
  <c r="N106" i="15" s="1"/>
  <c r="AA156" i="15"/>
  <c r="U260" i="15"/>
  <c r="Z260" i="15"/>
  <c r="AA260" i="15" s="1"/>
  <c r="V213" i="15"/>
  <c r="AF49" i="15"/>
  <c r="L97" i="15" a="1"/>
  <c r="L97" i="15" s="1"/>
  <c r="M97" i="15"/>
  <c r="N97" i="15" s="1"/>
  <c r="V5" i="15"/>
  <c r="M173" i="15"/>
  <c r="N173" i="15" s="1"/>
  <c r="AA173" i="15" s="1"/>
  <c r="M165" i="15"/>
  <c r="N165" i="15" s="1"/>
  <c r="L246" i="15" a="1"/>
  <c r="L246" i="15" s="1"/>
  <c r="M246" i="15"/>
  <c r="N246" i="15" s="1"/>
  <c r="M71" i="15"/>
  <c r="N71" i="15" s="1"/>
  <c r="V71" i="15" s="1"/>
  <c r="V182" i="15"/>
  <c r="M54" i="15"/>
  <c r="N54" i="15" s="1"/>
  <c r="V54" i="15" s="1"/>
  <c r="V172" i="15"/>
  <c r="AA172" i="15"/>
  <c r="AA249" i="15"/>
  <c r="U236" i="15"/>
  <c r="M57" i="15"/>
  <c r="N57" i="15" s="1"/>
  <c r="M133" i="15"/>
  <c r="N133" i="15" s="1"/>
  <c r="V133" i="15"/>
  <c r="M37" i="15"/>
  <c r="N37" i="15" s="1"/>
  <c r="V37" i="15" s="1"/>
  <c r="AM5" i="15"/>
  <c r="L172" i="15" a="1"/>
  <c r="L172" i="15" s="1"/>
  <c r="M172" i="15"/>
  <c r="M226" i="15"/>
  <c r="V226" i="15"/>
  <c r="AA223" i="15"/>
  <c r="M10" i="15"/>
  <c r="N10" i="15" s="1"/>
  <c r="V10" i="15" s="1"/>
  <c r="M126" i="15"/>
  <c r="N126" i="15" s="1"/>
  <c r="V126" i="15" s="1"/>
  <c r="AM8" i="15"/>
  <c r="M6" i="15"/>
  <c r="N6" i="15" s="1"/>
  <c r="V153" i="15" l="1"/>
  <c r="AA91" i="15"/>
  <c r="AA198" i="15"/>
  <c r="V203" i="15"/>
  <c r="AA258" i="15"/>
  <c r="V258" i="15"/>
  <c r="V80" i="15"/>
  <c r="AA171" i="15"/>
  <c r="AA165" i="15"/>
  <c r="AA118" i="15"/>
  <c r="AA197" i="15"/>
  <c r="AA256" i="15"/>
  <c r="AA227" i="15"/>
  <c r="Y96" i="15"/>
  <c r="AA151" i="15"/>
  <c r="V173" i="15"/>
  <c r="AA221" i="15"/>
  <c r="AA230" i="15"/>
  <c r="Y256" i="15"/>
  <c r="V230" i="15"/>
  <c r="AA124" i="15"/>
  <c r="V256" i="15"/>
  <c r="Y101" i="15"/>
  <c r="AA149" i="15"/>
  <c r="AO12" i="15"/>
  <c r="V229" i="15"/>
  <c r="AA203" i="15"/>
  <c r="Y227" i="15"/>
  <c r="V165" i="15"/>
  <c r="V178" i="15"/>
  <c r="V151" i="15"/>
  <c r="M245" i="15"/>
  <c r="N245" i="15" s="1"/>
  <c r="V245" i="15" s="1"/>
  <c r="Y178" i="15"/>
  <c r="V197" i="15"/>
  <c r="V176" i="15"/>
  <c r="AA229" i="15"/>
  <c r="M174" i="15"/>
  <c r="V174" i="15"/>
  <c r="AA126" i="15"/>
  <c r="V179" i="15"/>
  <c r="AA179" i="15"/>
  <c r="V144" i="15"/>
  <c r="V204" i="15"/>
  <c r="M204" i="15"/>
  <c r="M254" i="15"/>
  <c r="N254" i="15" s="1"/>
  <c r="Y254" i="15" s="1"/>
  <c r="V217" i="15"/>
  <c r="V110" i="15"/>
  <c r="AA222" i="15"/>
  <c r="V222" i="15"/>
  <c r="AA220" i="15"/>
  <c r="V220" i="15"/>
  <c r="V227" i="15"/>
  <c r="V169" i="15"/>
  <c r="AA169" i="15"/>
  <c r="V251" i="15"/>
  <c r="V113" i="15"/>
  <c r="AA225" i="15"/>
  <c r="V130" i="15"/>
  <c r="V194" i="15"/>
  <c r="M194" i="15"/>
  <c r="V201" i="15"/>
  <c r="V175" i="15"/>
  <c r="M175" i="15"/>
  <c r="AA201" i="15"/>
  <c r="M128" i="15"/>
  <c r="N128" i="15" s="1"/>
  <c r="Y128" i="15" s="1"/>
  <c r="AA244" i="15"/>
  <c r="Y251" i="15"/>
  <c r="V132" i="15"/>
  <c r="M190" i="15"/>
  <c r="N190" i="15" s="1"/>
  <c r="V190" i="15" s="1"/>
  <c r="V142" i="15"/>
  <c r="V242" i="15"/>
  <c r="M242" i="15"/>
  <c r="M224" i="15"/>
  <c r="N224" i="15" s="1"/>
  <c r="AA224" i="15" s="1"/>
  <c r="V57" i="15"/>
  <c r="V231" i="15"/>
  <c r="V250" i="15"/>
  <c r="M250" i="15"/>
  <c r="AM12" i="15"/>
  <c r="AG22" i="15" s="1"/>
  <c r="M143" i="15"/>
  <c r="N143" i="15" s="1"/>
  <c r="AA143" i="15" s="1"/>
  <c r="AA127" i="15"/>
  <c r="V141" i="15"/>
  <c r="V218" i="15"/>
  <c r="AA231" i="15"/>
  <c r="M212" i="15"/>
  <c r="N212" i="15" s="1"/>
  <c r="V107" i="15"/>
  <c r="AF6" i="15"/>
  <c r="AD6" i="15" s="1"/>
  <c r="V195" i="15"/>
  <c r="M162" i="15"/>
  <c r="N162" i="15" s="1"/>
  <c r="AF5" i="15" s="1"/>
  <c r="AD5" i="15" s="1"/>
  <c r="AA246" i="15"/>
  <c r="V246" i="15"/>
  <c r="V6" i="15"/>
  <c r="M236" i="15"/>
  <c r="N236" i="15" s="1"/>
  <c r="V236" i="15" s="1"/>
  <c r="V140" i="15"/>
  <c r="V260" i="15"/>
  <c r="M260" i="15"/>
  <c r="M210" i="15"/>
  <c r="N210" i="15" s="1"/>
  <c r="AF8" i="15" s="1"/>
  <c r="AD8" i="15" s="1"/>
  <c r="M145" i="15"/>
  <c r="N145" i="15" s="1"/>
  <c r="AA145" i="15" s="1"/>
  <c r="V119" i="15"/>
  <c r="AA119" i="15"/>
  <c r="AF11" i="15"/>
  <c r="AD11" i="15" s="1"/>
  <c r="V97" i="15"/>
  <c r="AA97" i="15"/>
  <c r="V244" i="15"/>
  <c r="AF7" i="15"/>
  <c r="AD7" i="15" s="1"/>
  <c r="AF2" i="15"/>
  <c r="V106" i="15"/>
  <c r="V56" i="15"/>
  <c r="Y246" i="15"/>
  <c r="V240" i="15"/>
  <c r="AA190" i="15" l="1"/>
  <c r="AG10" i="15"/>
  <c r="AL10" i="15" s="1"/>
  <c r="V128" i="15"/>
  <c r="AF9" i="15"/>
  <c r="AD9" i="15" s="1"/>
  <c r="AF10" i="15"/>
  <c r="AD10" i="15" s="1"/>
  <c r="V212" i="15"/>
  <c r="V143" i="15"/>
  <c r="AA245" i="15"/>
  <c r="AF3" i="15"/>
  <c r="AD3" i="15" s="1"/>
  <c r="AA128" i="15"/>
  <c r="V145" i="15"/>
  <c r="V162" i="15"/>
  <c r="AF4" i="15"/>
  <c r="AD4" i="15" s="1"/>
  <c r="V254" i="15"/>
  <c r="AA254" i="15"/>
  <c r="V224" i="15"/>
  <c r="AF22" i="15"/>
  <c r="AD2" i="15"/>
  <c r="V210" i="15"/>
  <c r="AF50" i="15"/>
  <c r="AF48" i="15" s="1"/>
  <c r="AF53" i="15" s="1"/>
  <c r="AF23" i="15"/>
  <c r="AF28" i="15"/>
  <c r="AG28" i="15"/>
  <c r="AG23" i="15"/>
  <c r="AG25" i="15" s="1"/>
  <c r="AF12" i="15" l="1"/>
  <c r="AF27" i="15" s="1"/>
  <c r="AF55" i="15"/>
  <c r="AF56" i="15" s="1"/>
  <c r="AF25" i="15"/>
  <c r="AF52" i="15"/>
  <c r="AF54" i="15" s="1"/>
  <c r="AG30" i="15" l="1"/>
  <c r="AG34" i="15"/>
  <c r="AG35" i="15" s="1"/>
  <c r="AG36" i="15" s="1"/>
  <c r="AF34" i="15"/>
  <c r="Z185" i="15" s="1"/>
  <c r="AA185" i="15" s="1"/>
  <c r="AG27" i="15"/>
  <c r="AF30" i="15"/>
  <c r="Z109" i="15"/>
  <c r="AA109" i="15" s="1"/>
  <c r="Z209" i="15"/>
  <c r="AA209" i="15" s="1"/>
  <c r="X216" i="15"/>
  <c r="Y216" i="15" s="1"/>
  <c r="X234" i="15"/>
  <c r="Y234" i="15" s="1"/>
  <c r="X164" i="15"/>
  <c r="Y164" i="15" s="1"/>
  <c r="X218" i="15"/>
  <c r="Y218" i="15" s="1"/>
  <c r="X247" i="15"/>
  <c r="Y247" i="15" s="1"/>
  <c r="X223" i="15"/>
  <c r="Y223" i="15" s="1"/>
  <c r="X219" i="15"/>
  <c r="Y219" i="15" s="1"/>
  <c r="X181" i="15"/>
  <c r="Y181" i="15" s="1"/>
  <c r="X225" i="15"/>
  <c r="Y225" i="15" s="1"/>
  <c r="X187" i="15"/>
  <c r="Y187" i="15" s="1"/>
  <c r="X241" i="15"/>
  <c r="Y241" i="15" s="1"/>
  <c r="X180" i="15"/>
  <c r="Y180" i="15" s="1"/>
  <c r="X88" i="15"/>
  <c r="Y88" i="15" s="1"/>
  <c r="X165" i="15"/>
  <c r="Y165" i="15" s="1"/>
  <c r="X117" i="15"/>
  <c r="Y117" i="15" s="1"/>
  <c r="X118" i="15"/>
  <c r="Y118" i="15" s="1"/>
  <c r="X215" i="15"/>
  <c r="Y215" i="15" s="1"/>
  <c r="X232" i="15"/>
  <c r="Y232" i="15" s="1"/>
  <c r="X248" i="15"/>
  <c r="Y248" i="15" s="1"/>
  <c r="X185" i="15"/>
  <c r="Y185" i="15" s="1"/>
  <c r="X186" i="15"/>
  <c r="Y186" i="15" s="1"/>
  <c r="X239" i="15"/>
  <c r="Y239" i="15" s="1"/>
  <c r="X213" i="15"/>
  <c r="Y213" i="15" s="1"/>
  <c r="X237" i="15"/>
  <c r="Y237" i="15" s="1"/>
  <c r="X233" i="15"/>
  <c r="Y233" i="15" s="1"/>
  <c r="X243" i="15"/>
  <c r="Y243" i="15" s="1"/>
  <c r="X206" i="15"/>
  <c r="Y206" i="15" s="1"/>
  <c r="X168" i="15"/>
  <c r="Y168" i="15" s="1"/>
  <c r="X182" i="15"/>
  <c r="Y182" i="15" s="1"/>
  <c r="X211" i="15"/>
  <c r="Y211" i="15" s="1"/>
  <c r="X207" i="15"/>
  <c r="Y207" i="15" s="1"/>
  <c r="X162" i="15"/>
  <c r="Y162" i="15" s="1"/>
  <c r="X143" i="15"/>
  <c r="Y143" i="15" s="1"/>
  <c r="X236" i="15"/>
  <c r="Y236" i="15" s="1"/>
  <c r="X190" i="15"/>
  <c r="Y190" i="15" s="1"/>
  <c r="X196" i="15"/>
  <c r="Y196" i="15" s="1"/>
  <c r="X214" i="15"/>
  <c r="Y214" i="15" s="1"/>
  <c r="X183" i="15"/>
  <c r="Y183" i="15" s="1"/>
  <c r="X212" i="15"/>
  <c r="Y212" i="15" s="1"/>
  <c r="X249" i="15"/>
  <c r="Y249" i="15" s="1"/>
  <c r="X144" i="15"/>
  <c r="Y144" i="15" s="1"/>
  <c r="X188" i="15"/>
  <c r="Y188" i="15" s="1"/>
  <c r="X217" i="15"/>
  <c r="Y217" i="15" s="1"/>
  <c r="X235" i="15"/>
  <c r="Y235" i="15" s="1"/>
  <c r="X184" i="15"/>
  <c r="Y184" i="15" s="1"/>
  <c r="X209" i="15"/>
  <c r="Y209" i="15" s="1"/>
  <c r="X222" i="15"/>
  <c r="Y222" i="15" s="1"/>
  <c r="X198" i="15"/>
  <c r="Y198" i="15" s="1"/>
  <c r="X221" i="15"/>
  <c r="Y221" i="15" s="1"/>
  <c r="X193" i="15"/>
  <c r="Y193" i="15" s="1"/>
  <c r="X220" i="15"/>
  <c r="Y220" i="15" s="1"/>
  <c r="X189" i="15"/>
  <c r="Y189" i="15" s="1"/>
  <c r="X224" i="15"/>
  <c r="Y224" i="15" s="1"/>
  <c r="X145" i="15"/>
  <c r="Y145" i="15" s="1"/>
  <c r="X210" i="15"/>
  <c r="Y210" i="15" s="1"/>
  <c r="X245" i="15"/>
  <c r="Y245" i="15" s="1"/>
  <c r="X208" i="15"/>
  <c r="Y208" i="15" s="1"/>
  <c r="X123" i="15"/>
  <c r="Y123" i="15" s="1"/>
  <c r="X13" i="15"/>
  <c r="Y13" i="15" s="1"/>
  <c r="X53" i="15"/>
  <c r="Y53" i="15" s="1"/>
  <c r="X110" i="15"/>
  <c r="Y110" i="15" s="1"/>
  <c r="X79" i="15"/>
  <c r="Y79" i="15" s="1"/>
  <c r="X134" i="15"/>
  <c r="Y134" i="15" s="1"/>
  <c r="X149" i="15"/>
  <c r="Y149" i="15" s="1"/>
  <c r="X132" i="15"/>
  <c r="Y132" i="15" s="1"/>
  <c r="X142" i="15"/>
  <c r="Y142" i="15" s="1"/>
  <c r="X157" i="15"/>
  <c r="Y157" i="15" s="1"/>
  <c r="X91" i="15"/>
  <c r="Y91" i="15" s="1"/>
  <c r="X86" i="15"/>
  <c r="Y86" i="15" s="1"/>
  <c r="X177" i="15"/>
  <c r="Y177" i="15" s="1"/>
  <c r="X135" i="15"/>
  <c r="Y135" i="15" s="1"/>
  <c r="X51" i="15"/>
  <c r="Y51" i="15" s="1"/>
  <c r="X150" i="15"/>
  <c r="Y150" i="15" s="1"/>
  <c r="X166" i="15"/>
  <c r="Y166" i="15" s="1"/>
  <c r="X43" i="15"/>
  <c r="Y43" i="15" s="1"/>
  <c r="X105" i="15"/>
  <c r="Y105" i="15" s="1"/>
  <c r="X85" i="15"/>
  <c r="Y85" i="15" s="1"/>
  <c r="X69" i="15"/>
  <c r="Y69" i="15" s="1"/>
  <c r="X36" i="15"/>
  <c r="Y36" i="15" s="1"/>
  <c r="X68" i="15"/>
  <c r="Y68" i="15" s="1"/>
  <c r="X73" i="15"/>
  <c r="Y73" i="15" s="1"/>
  <c r="X19" i="15"/>
  <c r="Y19" i="15" s="1"/>
  <c r="X100" i="15"/>
  <c r="Y100" i="15" s="1"/>
  <c r="X78" i="15"/>
  <c r="Y78" i="15" s="1"/>
  <c r="X3" i="15"/>
  <c r="Y3" i="15" s="1"/>
  <c r="X116" i="15"/>
  <c r="Y116" i="15" s="1"/>
  <c r="X159" i="15"/>
  <c r="Y159" i="15" s="1"/>
  <c r="X153" i="15"/>
  <c r="Y153" i="15" s="1"/>
  <c r="X137" i="15"/>
  <c r="Y137" i="15" s="1"/>
  <c r="X17" i="15"/>
  <c r="Y17" i="15" s="1"/>
  <c r="X9" i="15"/>
  <c r="Y9" i="15" s="1"/>
  <c r="X147" i="15"/>
  <c r="Y147" i="15" s="1"/>
  <c r="X111" i="15"/>
  <c r="Y111" i="15" s="1"/>
  <c r="X44" i="15"/>
  <c r="Y44" i="15" s="1"/>
  <c r="X81" i="15"/>
  <c r="Y81" i="15" s="1"/>
  <c r="X93" i="15"/>
  <c r="Y93" i="15" s="1"/>
  <c r="X124" i="15"/>
  <c r="Y124" i="15" s="1"/>
  <c r="X160" i="15"/>
  <c r="Y160" i="15" s="1"/>
  <c r="X60" i="15"/>
  <c r="Y60" i="15" s="1"/>
  <c r="X80" i="15"/>
  <c r="Y80" i="15" s="1"/>
  <c r="X20" i="15"/>
  <c r="Y20" i="15" s="1"/>
  <c r="X84" i="15"/>
  <c r="Y84" i="15" s="1"/>
  <c r="X61" i="15"/>
  <c r="Y61" i="15" s="1"/>
  <c r="X109" i="15"/>
  <c r="Y109" i="15" s="1"/>
  <c r="X107" i="15"/>
  <c r="Y107" i="15" s="1"/>
  <c r="X130" i="15"/>
  <c r="Y130" i="15" s="1"/>
  <c r="X154" i="15"/>
  <c r="Y154" i="15" s="1"/>
  <c r="X59" i="15"/>
  <c r="Y59" i="15" s="1"/>
  <c r="X4" i="15"/>
  <c r="Y4" i="15" s="1"/>
  <c r="X2" i="15"/>
  <c r="Y2" i="15" s="1"/>
  <c r="X34" i="15"/>
  <c r="Y34" i="15" s="1"/>
  <c r="X156" i="15"/>
  <c r="Y156" i="15" s="1"/>
  <c r="X67" i="15"/>
  <c r="Y67" i="15" s="1"/>
  <c r="X35" i="15"/>
  <c r="Y35" i="15" s="1"/>
  <c r="X170" i="15"/>
  <c r="Y170" i="15" s="1"/>
  <c r="X83" i="15"/>
  <c r="Y83" i="15" s="1"/>
  <c r="X121" i="15"/>
  <c r="Y121" i="15" s="1"/>
  <c r="X18" i="15"/>
  <c r="Y18" i="15" s="1"/>
  <c r="X113" i="15"/>
  <c r="Y113" i="15" s="1"/>
  <c r="X176" i="15"/>
  <c r="Y176" i="15" s="1"/>
  <c r="X146" i="15"/>
  <c r="Y146" i="15" s="1"/>
  <c r="X32" i="15"/>
  <c r="Y32" i="15" s="1"/>
  <c r="X169" i="15"/>
  <c r="Y169" i="15" s="1"/>
  <c r="X82" i="15"/>
  <c r="Y82" i="15" s="1"/>
  <c r="X24" i="15"/>
  <c r="Y24" i="15" s="1"/>
  <c r="X8" i="15"/>
  <c r="Y8" i="15" s="1"/>
  <c r="X23" i="15"/>
  <c r="Y23" i="15" s="1"/>
  <c r="X55" i="15"/>
  <c r="Y55" i="15" s="1"/>
  <c r="X131" i="15"/>
  <c r="Y131" i="15" s="1"/>
  <c r="X77" i="15"/>
  <c r="Y77" i="15" s="1"/>
  <c r="X99" i="15"/>
  <c r="Y99" i="15" s="1"/>
  <c r="X115" i="15"/>
  <c r="Y115" i="15" s="1"/>
  <c r="X16" i="15"/>
  <c r="Y16" i="15" s="1"/>
  <c r="X11" i="15"/>
  <c r="Y11" i="15" s="1"/>
  <c r="X163" i="15"/>
  <c r="Y163" i="15" s="1"/>
  <c r="X45" i="15"/>
  <c r="Y45" i="15" s="1"/>
  <c r="X102" i="15"/>
  <c r="Y102" i="15" s="1"/>
  <c r="X112" i="15"/>
  <c r="Y112" i="15" s="1"/>
  <c r="X29" i="15"/>
  <c r="Y29" i="15" s="1"/>
  <c r="X28" i="15"/>
  <c r="Y28" i="15" s="1"/>
  <c r="X21" i="15"/>
  <c r="Y21" i="15" s="1"/>
  <c r="X89" i="15"/>
  <c r="Y89" i="15" s="1"/>
  <c r="X70" i="15"/>
  <c r="Y70" i="15" s="1"/>
  <c r="X25" i="15"/>
  <c r="Y25" i="15" s="1"/>
  <c r="X92" i="15"/>
  <c r="Y92" i="15" s="1"/>
  <c r="X75" i="15"/>
  <c r="Y75" i="15" s="1"/>
  <c r="X171" i="15"/>
  <c r="Y171" i="15" s="1"/>
  <c r="X114" i="15"/>
  <c r="Y114" i="15" s="1"/>
  <c r="X127" i="15"/>
  <c r="Y127" i="15" s="1"/>
  <c r="X151" i="15"/>
  <c r="Y151" i="15" s="1"/>
  <c r="X65" i="15"/>
  <c r="Y65" i="15" s="1"/>
  <c r="X138" i="15"/>
  <c r="Y138" i="15" s="1"/>
  <c r="X7" i="15"/>
  <c r="Y7" i="15" s="1"/>
  <c r="X31" i="15"/>
  <c r="Y31" i="15" s="1"/>
  <c r="X38" i="15"/>
  <c r="Y38" i="15" s="1"/>
  <c r="X66" i="15"/>
  <c r="Y66" i="15" s="1"/>
  <c r="X74" i="15"/>
  <c r="Y74" i="15" s="1"/>
  <c r="X62" i="15"/>
  <c r="Y62" i="15" s="1"/>
  <c r="X48" i="15"/>
  <c r="Y48" i="15" s="1"/>
  <c r="X14" i="15"/>
  <c r="Y14" i="15" s="1"/>
  <c r="X54" i="15"/>
  <c r="Y54" i="15" s="1"/>
  <c r="X12" i="15"/>
  <c r="Y12" i="15" s="1"/>
  <c r="X50" i="15"/>
  <c r="Y50" i="15" s="1"/>
  <c r="X58" i="15"/>
  <c r="Y58" i="15" s="1"/>
  <c r="X167" i="15"/>
  <c r="Y167" i="15" s="1"/>
  <c r="X33" i="15"/>
  <c r="Y33" i="15" s="1"/>
  <c r="X42" i="15"/>
  <c r="Y42" i="15" s="1"/>
  <c r="X129" i="15"/>
  <c r="Y129" i="15" s="1"/>
  <c r="X140" i="15"/>
  <c r="Y140" i="15" s="1"/>
  <c r="X108" i="15"/>
  <c r="Y108" i="15" s="1"/>
  <c r="X30" i="15"/>
  <c r="Y30" i="15" s="1"/>
  <c r="X106" i="15"/>
  <c r="Y106" i="15" s="1"/>
  <c r="X76" i="15"/>
  <c r="Y76" i="15" s="1"/>
  <c r="X52" i="15"/>
  <c r="Y52" i="15" s="1"/>
  <c r="X15" i="15"/>
  <c r="Y15" i="15" s="1"/>
  <c r="X103" i="15"/>
  <c r="Y103" i="15" s="1"/>
  <c r="X148" i="15"/>
  <c r="Y148" i="15" s="1"/>
  <c r="X49" i="15"/>
  <c r="Y49" i="15" s="1"/>
  <c r="X155" i="15"/>
  <c r="Y155" i="15" s="1"/>
  <c r="X94" i="15"/>
  <c r="Y94" i="15" s="1"/>
  <c r="X95" i="15"/>
  <c r="Y95" i="15" s="1"/>
  <c r="X27" i="15"/>
  <c r="Y27" i="15" s="1"/>
  <c r="X63" i="15"/>
  <c r="Y63" i="15" s="1"/>
  <c r="X104" i="15"/>
  <c r="Y104" i="15" s="1"/>
  <c r="X139" i="15"/>
  <c r="Y139" i="15" s="1"/>
  <c r="X39" i="15"/>
  <c r="Y39" i="15" s="1"/>
  <c r="X161" i="15"/>
  <c r="Y161" i="15" s="1"/>
  <c r="X40" i="15"/>
  <c r="Y40" i="15" s="1"/>
  <c r="X26" i="15"/>
  <c r="Y26" i="15" s="1"/>
  <c r="X87" i="15"/>
  <c r="Y87" i="15" s="1"/>
  <c r="X136" i="15"/>
  <c r="Y136" i="15" s="1"/>
  <c r="X46" i="15"/>
  <c r="Y46" i="15" s="1"/>
  <c r="X98" i="15"/>
  <c r="Y98" i="15" s="1"/>
  <c r="X6" i="15"/>
  <c r="Y6" i="15" s="1"/>
  <c r="X120" i="15"/>
  <c r="Y120" i="15" s="1"/>
  <c r="X5" i="15"/>
  <c r="Y5" i="15" s="1"/>
  <c r="X64" i="15"/>
  <c r="Y64" i="15" s="1"/>
  <c r="X133" i="15"/>
  <c r="Y133" i="15" s="1"/>
  <c r="X119" i="15"/>
  <c r="Y119" i="15" s="1"/>
  <c r="X37" i="15"/>
  <c r="Y37" i="15" s="1"/>
  <c r="X22" i="15"/>
  <c r="Y22" i="15" s="1"/>
  <c r="X41" i="15"/>
  <c r="Y41" i="15" s="1"/>
  <c r="X141" i="15"/>
  <c r="Y141" i="15" s="1"/>
  <c r="X126" i="15"/>
  <c r="Y126" i="15" s="1"/>
  <c r="X173" i="15"/>
  <c r="Y173" i="15" s="1"/>
  <c r="X97" i="15"/>
  <c r="Y97" i="15" s="1"/>
  <c r="X57" i="15"/>
  <c r="Y57" i="15" s="1"/>
  <c r="X195" i="15"/>
  <c r="Y195" i="15" s="1"/>
  <c r="X71" i="15"/>
  <c r="Y71" i="15" s="1"/>
  <c r="X158" i="15"/>
  <c r="Y158" i="15" s="1"/>
  <c r="X10" i="15"/>
  <c r="Y10" i="15" s="1"/>
  <c r="X56" i="15"/>
  <c r="Y56" i="15" s="1"/>
  <c r="Z69" i="15"/>
  <c r="AA69" i="15" s="1"/>
  <c r="Z39" i="15"/>
  <c r="AA39" i="15" s="1"/>
  <c r="Q3" i="43"/>
  <c r="Q10" i="43" s="1"/>
  <c r="Q11" i="43" s="1"/>
  <c r="Z86" i="15"/>
  <c r="AA86" i="15" s="1"/>
  <c r="Z18" i="15"/>
  <c r="AA18" i="15" s="1"/>
  <c r="Z15" i="15"/>
  <c r="AA15" i="15" s="1"/>
  <c r="Z92" i="15"/>
  <c r="AA92" i="15" s="1"/>
  <c r="Z35" i="15"/>
  <c r="AA35" i="15" s="1"/>
  <c r="Z17" i="15"/>
  <c r="AA17" i="15" s="1"/>
  <c r="Z20" i="15"/>
  <c r="AA20" i="15" s="1"/>
  <c r="Z48" i="15"/>
  <c r="AA48" i="15" s="1"/>
  <c r="Z68" i="15"/>
  <c r="AA68" i="15" s="1"/>
  <c r="Z75" i="15"/>
  <c r="AA75" i="15" s="1"/>
  <c r="Z14" i="15"/>
  <c r="AA14" i="15" s="1"/>
  <c r="Z76" i="15"/>
  <c r="AA76" i="15" s="1"/>
  <c r="Z13" i="15"/>
  <c r="AA13" i="15" s="1"/>
  <c r="Z84" i="15"/>
  <c r="AA84" i="15" s="1"/>
  <c r="Z21" i="15"/>
  <c r="AA21" i="15" s="1"/>
  <c r="Z38" i="15"/>
  <c r="AA38" i="15" s="1"/>
  <c r="Z11" i="15"/>
  <c r="AA11" i="15" s="1"/>
  <c r="Z99" i="15"/>
  <c r="AA99" i="15" s="1"/>
  <c r="Z36" i="15"/>
  <c r="AA36" i="15" s="1"/>
  <c r="Z65" i="15"/>
  <c r="AA65" i="15" s="1"/>
  <c r="Z4" i="15"/>
  <c r="AA4" i="15" s="1"/>
  <c r="Z85" i="15"/>
  <c r="AA85" i="15" s="1"/>
  <c r="Z78" i="15"/>
  <c r="AA78" i="15" s="1"/>
  <c r="Z81" i="15"/>
  <c r="AA81" i="15" s="1"/>
  <c r="Z72" i="15"/>
  <c r="AA72" i="15" s="1"/>
  <c r="Z82" i="15"/>
  <c r="AA82" i="15" s="1"/>
  <c r="Z25" i="15"/>
  <c r="AA25" i="15" s="1"/>
  <c r="Z42" i="15"/>
  <c r="AA42" i="15" s="1"/>
  <c r="Z24" i="15"/>
  <c r="AA24" i="15" s="1"/>
  <c r="Z74" i="15"/>
  <c r="AA74" i="15" s="1"/>
  <c r="Z19" i="15"/>
  <c r="AA19" i="15" s="1"/>
  <c r="Z98" i="15"/>
  <c r="AA98" i="15" s="1"/>
  <c r="Z88" i="15"/>
  <c r="AA88" i="15" s="1"/>
  <c r="Z95" i="15"/>
  <c r="AA95" i="15" s="1"/>
  <c r="Z26" i="15"/>
  <c r="AA26" i="15" s="1"/>
  <c r="Z96" i="15"/>
  <c r="AA96" i="15" s="1"/>
  <c r="Z23" i="15"/>
  <c r="AA23" i="15" s="1"/>
  <c r="Z70" i="15"/>
  <c r="AA70" i="15" s="1"/>
  <c r="Z16" i="15"/>
  <c r="AA16" i="15" s="1"/>
  <c r="Z61" i="15"/>
  <c r="AA61" i="15" s="1"/>
  <c r="Z101" i="15"/>
  <c r="AA101" i="15" s="1"/>
  <c r="Z62" i="15"/>
  <c r="AA62" i="15" s="1"/>
  <c r="Z57" i="15"/>
  <c r="AA57" i="15" s="1"/>
  <c r="Z10" i="15"/>
  <c r="AA10" i="15" s="1"/>
  <c r="Z71" i="15"/>
  <c r="AA71" i="15" s="1"/>
  <c r="Z22" i="15"/>
  <c r="AA22" i="15" s="1"/>
  <c r="Z47" i="15"/>
  <c r="AA47" i="15" s="1"/>
  <c r="Z189" i="15" l="1"/>
  <c r="AA189" i="15" s="1"/>
  <c r="Z54" i="15"/>
  <c r="AA54" i="15" s="1"/>
  <c r="Z6" i="15"/>
  <c r="AA6" i="15" s="1"/>
  <c r="Z117" i="15"/>
  <c r="AA117" i="15" s="1"/>
  <c r="Z7" i="15"/>
  <c r="AA7" i="15" s="1"/>
  <c r="Z133" i="15"/>
  <c r="AA133" i="15" s="1"/>
  <c r="AF35" i="15"/>
  <c r="Z136" i="15" s="1"/>
  <c r="AA136" i="15" s="1"/>
  <c r="Z113" i="15"/>
  <c r="AA113" i="15" s="1"/>
  <c r="Z241" i="15"/>
  <c r="AA241" i="15" s="1"/>
  <c r="Z239" i="15"/>
  <c r="AA239" i="15" s="1"/>
  <c r="Z208" i="15"/>
  <c r="AA208" i="15" s="1"/>
  <c r="Z214" i="15"/>
  <c r="Z242" i="15"/>
  <c r="AA242" i="15" s="1"/>
  <c r="Z157" i="15"/>
  <c r="AA157" i="15" s="1"/>
  <c r="Z236" i="15"/>
  <c r="AA236" i="15" s="1"/>
  <c r="Z237" i="15"/>
  <c r="AA237" i="15" s="1"/>
  <c r="Z212" i="15"/>
  <c r="AA212" i="15" s="1"/>
  <c r="Z219" i="15"/>
  <c r="AA219" i="15" s="1"/>
  <c r="Z210" i="15"/>
  <c r="AA210" i="15" s="1"/>
  <c r="Z59" i="15"/>
  <c r="Z77" i="15"/>
  <c r="AA77" i="15" s="1"/>
  <c r="Z188" i="15"/>
  <c r="AA188" i="15" s="1"/>
  <c r="Z207" i="15"/>
  <c r="AA207" i="15" s="1"/>
  <c r="Z116" i="15"/>
  <c r="AA116" i="15" s="1"/>
  <c r="Z5" i="15"/>
  <c r="AA5" i="15" s="1"/>
  <c r="Z158" i="15"/>
  <c r="AA158" i="15" s="1"/>
  <c r="Z111" i="15"/>
  <c r="AA111" i="15" s="1"/>
  <c r="Z162" i="15"/>
  <c r="AA162" i="15" s="1"/>
  <c r="Z218" i="15"/>
  <c r="AA218" i="15" s="1"/>
  <c r="Z107" i="15"/>
  <c r="Z182" i="15"/>
  <c r="AA182" i="15" s="1"/>
  <c r="Z53" i="15"/>
  <c r="AA53" i="15" s="1"/>
  <c r="Z234" i="15"/>
  <c r="AA234" i="15" s="1"/>
  <c r="Z33" i="15"/>
  <c r="AA33" i="15" s="1"/>
  <c r="Z56" i="15"/>
  <c r="Z79" i="15"/>
  <c r="AA79" i="15" s="1"/>
  <c r="Z2" i="15"/>
  <c r="AA2" i="15" s="1"/>
  <c r="Z137" i="15"/>
  <c r="AA137" i="15" s="1"/>
  <c r="Z115" i="15"/>
  <c r="AA115" i="15" s="1"/>
  <c r="Z3" i="15"/>
  <c r="AA3" i="15" s="1"/>
  <c r="Z240" i="15"/>
  <c r="AA240" i="15" s="1"/>
  <c r="Z28" i="15"/>
  <c r="AA28" i="15" s="1"/>
  <c r="Z131" i="15"/>
  <c r="AA131" i="15" s="1"/>
  <c r="Z211" i="15"/>
  <c r="AA211" i="15" s="1"/>
  <c r="Z112" i="15"/>
  <c r="AA112" i="15" s="1"/>
  <c r="Z138" i="15"/>
  <c r="AA138" i="15" s="1"/>
  <c r="Z235" i="15"/>
  <c r="AA235" i="15" s="1"/>
  <c r="Z183" i="15"/>
  <c r="AA183" i="15" s="1"/>
  <c r="Z186" i="15"/>
  <c r="AA186" i="15" s="1"/>
  <c r="Z206" i="15"/>
  <c r="AA206" i="15" s="1"/>
  <c r="Z55" i="15"/>
  <c r="AA55" i="15" s="1"/>
  <c r="Z217" i="15"/>
  <c r="AA217" i="15" s="1"/>
  <c r="Z181" i="15"/>
  <c r="AA181" i="15" s="1"/>
  <c r="Z52" i="15"/>
  <c r="AA52" i="15" s="1"/>
  <c r="Z9" i="15"/>
  <c r="AA9" i="15" s="1"/>
  <c r="Z8" i="15"/>
  <c r="AA8" i="15" s="1"/>
  <c r="Z108" i="15"/>
  <c r="AA108" i="15" s="1"/>
  <c r="Z135" i="15"/>
  <c r="Z110" i="15"/>
  <c r="Z233" i="15"/>
  <c r="AA233" i="15" s="1"/>
  <c r="Z160" i="15"/>
  <c r="AA160" i="15" s="1"/>
  <c r="Z161" i="15"/>
  <c r="Z216" i="15"/>
  <c r="AA216" i="15" s="1"/>
  <c r="Z114" i="15"/>
  <c r="AA114" i="15" s="1"/>
  <c r="Z180" i="15"/>
  <c r="AA180" i="15" s="1"/>
  <c r="Z213" i="15"/>
  <c r="AA213" i="15" s="1"/>
  <c r="Z232" i="15"/>
  <c r="AA232" i="15" s="1"/>
  <c r="Z106" i="15"/>
  <c r="Z184" i="15"/>
  <c r="AA184" i="15" s="1"/>
  <c r="Z238" i="15"/>
  <c r="AA238" i="15" s="1"/>
  <c r="Z132" i="15"/>
  <c r="Z80" i="15"/>
  <c r="AA80" i="15" s="1"/>
  <c r="Z44" i="15"/>
  <c r="AA44" i="15" s="1"/>
  <c r="Z105" i="15"/>
  <c r="Z43" i="15"/>
  <c r="AA43" i="15" s="1"/>
  <c r="Z73" i="15"/>
  <c r="Z100" i="15"/>
  <c r="AA100" i="15" s="1"/>
  <c r="Z93" i="15"/>
  <c r="Z60" i="15"/>
  <c r="Z51" i="15"/>
  <c r="AA51" i="15" s="1"/>
  <c r="Z87" i="15"/>
  <c r="Z50" i="15"/>
  <c r="AA50" i="15" s="1"/>
  <c r="Z34" i="15"/>
  <c r="AA34" i="15" s="1"/>
  <c r="Z89" i="15"/>
  <c r="AA89" i="15" s="1"/>
  <c r="Z64" i="15"/>
  <c r="AA64" i="15" s="1"/>
  <c r="Z66" i="15"/>
  <c r="AA66" i="15" s="1"/>
  <c r="Q4" i="43"/>
  <c r="Z67" i="15"/>
  <c r="Z58" i="15"/>
  <c r="Z30" i="15"/>
  <c r="AA30" i="15" s="1"/>
  <c r="Z29" i="15"/>
  <c r="AA29" i="15" s="1"/>
  <c r="Z46" i="15"/>
  <c r="Z12" i="15"/>
  <c r="AA12" i="15" s="1"/>
  <c r="Z49" i="15"/>
  <c r="AA49" i="15" s="1"/>
  <c r="Z45" i="15"/>
  <c r="AA45" i="15" s="1"/>
  <c r="Z63" i="15"/>
  <c r="AA63" i="15" s="1"/>
  <c r="Z27" i="15"/>
  <c r="AA27" i="15" s="1"/>
  <c r="Z37" i="15"/>
  <c r="AA37" i="15" s="1"/>
  <c r="Z40" i="15"/>
  <c r="AA40" i="15" s="1"/>
  <c r="Z41" i="15"/>
  <c r="AA41" i="15" s="1"/>
  <c r="M302" i="43"/>
  <c r="M265" i="43"/>
  <c r="M17" i="43"/>
  <c r="M336" i="43"/>
  <c r="M345" i="43"/>
  <c r="M24" i="43"/>
  <c r="M196" i="43"/>
  <c r="M53" i="43"/>
  <c r="M340" i="43"/>
  <c r="M283" i="43"/>
  <c r="M182" i="43"/>
  <c r="M347" i="43"/>
  <c r="M184" i="43"/>
  <c r="M299" i="43"/>
  <c r="M250" i="43"/>
  <c r="M90" i="43"/>
  <c r="M271" i="43"/>
  <c r="M86" i="43"/>
  <c r="M108" i="43"/>
  <c r="M123" i="43"/>
  <c r="M62" i="43"/>
  <c r="M124" i="43"/>
  <c r="M77" i="43"/>
  <c r="M10" i="43"/>
  <c r="M95" i="43"/>
  <c r="M32" i="43"/>
  <c r="M43" i="43"/>
  <c r="M56" i="43"/>
  <c r="M35" i="43"/>
  <c r="M20" i="43"/>
  <c r="M349" i="43"/>
  <c r="M55" i="43"/>
  <c r="M213" i="43"/>
  <c r="M334" i="43"/>
  <c r="M320" i="43"/>
  <c r="M93" i="43"/>
  <c r="M187" i="43"/>
  <c r="M273" i="43"/>
  <c r="M343" i="43"/>
  <c r="M70" i="43"/>
  <c r="M11" i="43"/>
  <c r="M61" i="43"/>
  <c r="M308" i="43"/>
  <c r="M8" i="43"/>
  <c r="M117" i="43"/>
  <c r="M110" i="43"/>
  <c r="M26" i="43"/>
  <c r="M145" i="43"/>
  <c r="M3" i="43"/>
  <c r="M64" i="43"/>
  <c r="M329" i="43"/>
  <c r="M135" i="43"/>
  <c r="M21" i="43"/>
  <c r="M102" i="43"/>
  <c r="M217" i="43"/>
  <c r="M18" i="43"/>
  <c r="M115" i="43"/>
  <c r="M327" i="43"/>
  <c r="M91" i="43"/>
  <c r="M19" i="43"/>
  <c r="M179" i="43"/>
  <c r="M203" i="43"/>
  <c r="M128" i="43"/>
  <c r="M50" i="43"/>
  <c r="M247" i="43"/>
  <c r="M89" i="43"/>
  <c r="M333" i="43"/>
  <c r="M44" i="43"/>
  <c r="M129" i="43"/>
  <c r="M242" i="43"/>
  <c r="M307" i="43"/>
  <c r="M154" i="43"/>
  <c r="M202" i="43"/>
  <c r="M59" i="43"/>
  <c r="M277" i="43"/>
  <c r="M116" i="43"/>
  <c r="M109" i="43"/>
  <c r="M131" i="43"/>
  <c r="M167" i="43"/>
  <c r="M266" i="43"/>
  <c r="M2" i="43"/>
  <c r="M199" i="43"/>
  <c r="M88" i="43"/>
  <c r="M173" i="43"/>
  <c r="M344" i="43"/>
  <c r="M172" i="43"/>
  <c r="M272" i="43"/>
  <c r="M192" i="43"/>
  <c r="M33" i="43"/>
  <c r="M164" i="43"/>
  <c r="M174" i="43"/>
  <c r="M189" i="43"/>
  <c r="M303" i="43"/>
  <c r="M48" i="43"/>
  <c r="M175" i="43"/>
  <c r="M31" i="43"/>
  <c r="M101" i="43"/>
  <c r="M159" i="43"/>
  <c r="M49" i="43"/>
  <c r="M12" i="43"/>
  <c r="M78" i="43"/>
  <c r="M274" i="43"/>
  <c r="M239" i="43"/>
  <c r="M152" i="43"/>
  <c r="M293" i="43"/>
  <c r="M236" i="43"/>
  <c r="M98" i="43"/>
  <c r="M276" i="43"/>
  <c r="M231" i="43"/>
  <c r="M287" i="43"/>
  <c r="M105" i="43"/>
  <c r="M73" i="43"/>
  <c r="M209" i="43"/>
  <c r="M259" i="43"/>
  <c r="M325" i="43"/>
  <c r="M288" i="43"/>
  <c r="M338" i="43"/>
  <c r="M313" i="43"/>
  <c r="M45" i="43"/>
  <c r="M40" i="43"/>
  <c r="M300" i="43"/>
  <c r="M28" i="43"/>
  <c r="M84" i="43"/>
  <c r="M331" i="43"/>
  <c r="M97" i="43"/>
  <c r="M252" i="43"/>
  <c r="M144" i="43"/>
  <c r="M23" i="43"/>
  <c r="M191" i="43"/>
  <c r="M225" i="43"/>
  <c r="M75" i="43"/>
  <c r="M149" i="43"/>
  <c r="M270" i="43"/>
  <c r="M229" i="43"/>
  <c r="M132" i="43"/>
  <c r="M316" i="43"/>
  <c r="M147" i="43"/>
  <c r="M311" i="43"/>
  <c r="M186" i="43"/>
  <c r="M219" i="43"/>
  <c r="M171" i="43"/>
  <c r="M240" i="43"/>
  <c r="M151" i="43"/>
  <c r="M227" i="43"/>
  <c r="M42" i="43"/>
  <c r="M228" i="43"/>
  <c r="M212" i="43"/>
  <c r="M119" i="43"/>
  <c r="M161" i="43"/>
  <c r="M34" i="43"/>
  <c r="M232" i="43"/>
  <c r="M211" i="43"/>
  <c r="M201" i="43"/>
  <c r="M337" i="43"/>
  <c r="M68" i="43"/>
  <c r="M14" i="43"/>
  <c r="M72" i="43"/>
  <c r="M83" i="43"/>
  <c r="M215" i="43"/>
  <c r="M237" i="43"/>
  <c r="M254" i="43"/>
  <c r="M143" i="43"/>
  <c r="M208" i="43"/>
  <c r="M204" i="43"/>
  <c r="M314" i="43"/>
  <c r="M140" i="43"/>
  <c r="M326" i="43"/>
  <c r="M350" i="43"/>
  <c r="M205" i="43"/>
  <c r="M275" i="43"/>
  <c r="M226" i="43"/>
  <c r="M241" i="43"/>
  <c r="M244" i="43"/>
  <c r="M103" i="43"/>
  <c r="M113" i="43"/>
  <c r="M190" i="43"/>
  <c r="M170" i="43"/>
  <c r="M295" i="43"/>
  <c r="M221" i="43"/>
  <c r="M39" i="43"/>
  <c r="M214" i="43"/>
  <c r="M206" i="43"/>
  <c r="M7" i="43"/>
  <c r="M137" i="43"/>
  <c r="M76" i="43"/>
  <c r="M36" i="43"/>
  <c r="M65" i="43"/>
  <c r="M134" i="43"/>
  <c r="M222" i="43"/>
  <c r="M13" i="43"/>
  <c r="M160" i="43"/>
  <c r="M25" i="43"/>
  <c r="M324" i="43"/>
  <c r="M322" i="43"/>
  <c r="M309" i="43"/>
  <c r="M298" i="43"/>
  <c r="M127" i="43"/>
  <c r="M112" i="43"/>
  <c r="M85" i="43"/>
  <c r="M218" i="43"/>
  <c r="M248" i="43"/>
  <c r="M41" i="43"/>
  <c r="M79" i="43"/>
  <c r="M87" i="43"/>
  <c r="M71" i="43"/>
  <c r="M185" i="43"/>
  <c r="M193" i="43"/>
  <c r="M180" i="43"/>
  <c r="M317" i="43"/>
  <c r="M100" i="43"/>
  <c r="M15" i="43"/>
  <c r="M139" i="43"/>
  <c r="M278" i="43"/>
  <c r="M92" i="43"/>
  <c r="M351" i="43"/>
  <c r="M168" i="43"/>
  <c r="M256" i="43"/>
  <c r="M27" i="43"/>
  <c r="M155" i="43"/>
  <c r="M150" i="43"/>
  <c r="M96" i="43"/>
  <c r="M52" i="43"/>
  <c r="M258" i="43"/>
  <c r="M4" i="43"/>
  <c r="M133" i="43"/>
  <c r="M74" i="43"/>
  <c r="M339" i="43"/>
  <c r="M183" i="43"/>
  <c r="M245" i="43"/>
  <c r="M22" i="43"/>
  <c r="M63" i="43"/>
  <c r="M348" i="43"/>
  <c r="M315" i="43"/>
  <c r="M290" i="43"/>
  <c r="M126" i="43"/>
  <c r="M294" i="43"/>
  <c r="M94" i="43"/>
  <c r="M238" i="43"/>
  <c r="M335" i="43"/>
  <c r="M280" i="43"/>
  <c r="M341" i="43"/>
  <c r="M318" i="43"/>
  <c r="M158" i="43"/>
  <c r="M157" i="43"/>
  <c r="M130" i="43"/>
  <c r="M342" i="43"/>
  <c r="M224" i="43"/>
  <c r="M51" i="43"/>
  <c r="M243" i="43"/>
  <c r="M281" i="43"/>
  <c r="M312" i="43"/>
  <c r="M200" i="43"/>
  <c r="M138" i="43"/>
  <c r="M207" i="43"/>
  <c r="M246" i="43"/>
  <c r="M30" i="43"/>
  <c r="M177" i="43"/>
  <c r="M319" i="43"/>
  <c r="M16" i="43"/>
  <c r="M38" i="43"/>
  <c r="M210" i="43"/>
  <c r="M282" i="43"/>
  <c r="M269" i="43"/>
  <c r="M82" i="43"/>
  <c r="M304" i="43"/>
  <c r="M104" i="43"/>
  <c r="M57" i="43"/>
  <c r="M260" i="43"/>
  <c r="M197" i="43"/>
  <c r="M279" i="43"/>
  <c r="M166" i="43"/>
  <c r="M297" i="43"/>
  <c r="M9" i="43"/>
  <c r="M81" i="43"/>
  <c r="M120" i="43"/>
  <c r="M284" i="43"/>
  <c r="M267" i="43"/>
  <c r="M263" i="43"/>
  <c r="M141" i="43"/>
  <c r="M80" i="43"/>
  <c r="M165" i="43"/>
  <c r="M195" i="43"/>
  <c r="M292" i="43"/>
  <c r="M328" i="43"/>
  <c r="M251" i="43"/>
  <c r="M216" i="43"/>
  <c r="M261" i="43"/>
  <c r="M122" i="43"/>
  <c r="M332" i="43"/>
  <c r="M106" i="43"/>
  <c r="M310" i="43"/>
  <c r="M69" i="43"/>
  <c r="M323" i="43"/>
  <c r="M125" i="43"/>
  <c r="M194" i="43"/>
  <c r="M47" i="43"/>
  <c r="M285" i="43"/>
  <c r="M114" i="43"/>
  <c r="M235" i="43"/>
  <c r="M169" i="43"/>
  <c r="M286" i="43"/>
  <c r="M289" i="43"/>
  <c r="M121" i="43"/>
  <c r="M66" i="43"/>
  <c r="M178" i="43"/>
  <c r="M136" i="43"/>
  <c r="M67" i="43"/>
  <c r="M230" i="43"/>
  <c r="M262" i="43"/>
  <c r="M162" i="43"/>
  <c r="M220" i="43"/>
  <c r="M163" i="43"/>
  <c r="M99" i="43"/>
  <c r="M255" i="43"/>
  <c r="M268" i="43"/>
  <c r="M346" i="43"/>
  <c r="M301" i="43"/>
  <c r="M176" i="43"/>
  <c r="M156" i="43"/>
  <c r="M60" i="43"/>
  <c r="M233" i="43"/>
  <c r="M54" i="43"/>
  <c r="M118" i="43"/>
  <c r="M257" i="43"/>
  <c r="M234" i="43"/>
  <c r="M305" i="43"/>
  <c r="M29" i="43"/>
  <c r="M6" i="43"/>
  <c r="M330" i="43"/>
  <c r="M58" i="43"/>
  <c r="M46" i="43"/>
  <c r="M253" i="43"/>
  <c r="M291" i="43"/>
  <c r="M37" i="43"/>
  <c r="M148" i="43"/>
  <c r="M223" i="43"/>
  <c r="M142" i="43"/>
  <c r="M198" i="43"/>
  <c r="M249" i="43"/>
  <c r="M296" i="43"/>
  <c r="M153" i="43"/>
  <c r="M181" i="43"/>
  <c r="M107" i="43"/>
  <c r="M306" i="43"/>
  <c r="M5" i="43"/>
  <c r="M321" i="43"/>
  <c r="M264" i="43"/>
  <c r="M188" i="43"/>
  <c r="M146" i="43"/>
  <c r="M111" i="43"/>
  <c r="AP10" i="15" l="1"/>
  <c r="AQ10" i="15" s="1"/>
  <c r="Z83" i="15"/>
  <c r="Z32" i="15"/>
  <c r="Z187" i="15"/>
  <c r="AA187" i="15" s="1"/>
  <c r="Z134" i="15"/>
  <c r="AA134" i="15" s="1"/>
  <c r="Z31" i="15"/>
  <c r="AA31" i="15" s="1"/>
  <c r="AF36" i="15"/>
  <c r="Q5" i="43" s="1"/>
  <c r="Z159" i="15"/>
  <c r="Z163" i="15"/>
  <c r="AA107" i="15"/>
  <c r="T107" i="15"/>
  <c r="Z215" i="15"/>
  <c r="AA215" i="15" s="1"/>
  <c r="AA106" i="15"/>
  <c r="T106" i="15"/>
  <c r="AA214" i="15"/>
  <c r="T214" i="15"/>
  <c r="AA59" i="15"/>
  <c r="T59" i="15"/>
  <c r="AA163" i="15"/>
  <c r="T163" i="15"/>
  <c r="AA159" i="15"/>
  <c r="T159" i="15"/>
  <c r="AA32" i="15"/>
  <c r="T32" i="15"/>
  <c r="AA83" i="15"/>
  <c r="T83" i="15"/>
  <c r="AA56" i="15"/>
  <c r="T56" i="15"/>
  <c r="AA161" i="15"/>
  <c r="T161" i="15"/>
  <c r="T110" i="15"/>
  <c r="AG4" i="15" s="1"/>
  <c r="AL4" i="15" s="1"/>
  <c r="AP4" i="15" s="1"/>
  <c r="AQ4" i="15" s="1"/>
  <c r="AS4" i="15" s="1"/>
  <c r="AA110" i="15"/>
  <c r="T132" i="15"/>
  <c r="AG3" i="15" s="1"/>
  <c r="AL3" i="15" s="1"/>
  <c r="AP3" i="15" s="1"/>
  <c r="AQ3" i="15" s="1"/>
  <c r="AS3" i="15" s="1"/>
  <c r="AA132" i="15"/>
  <c r="T135" i="15"/>
  <c r="AA135" i="15"/>
  <c r="T46" i="15"/>
  <c r="AA46" i="15"/>
  <c r="T58" i="15"/>
  <c r="AG7" i="15" s="1"/>
  <c r="AL7" i="15" s="1"/>
  <c r="AP7" i="15" s="1"/>
  <c r="AQ7" i="15" s="1"/>
  <c r="AA58" i="15"/>
  <c r="AA67" i="15"/>
  <c r="T67" i="15"/>
  <c r="T87" i="15"/>
  <c r="AA87" i="15"/>
  <c r="T93" i="15"/>
  <c r="AA93" i="15"/>
  <c r="AA73" i="15"/>
  <c r="T73" i="15"/>
  <c r="AS10" i="15"/>
  <c r="AA60" i="15"/>
  <c r="T60" i="15"/>
  <c r="AA105" i="15"/>
  <c r="T105" i="15"/>
  <c r="AG8" i="15" l="1"/>
  <c r="AL8" i="15" s="1"/>
  <c r="AP8" i="15" s="1"/>
  <c r="AQ8" i="15" s="1"/>
  <c r="AS8" i="15" s="1"/>
  <c r="T187" i="15"/>
  <c r="AG9" i="15"/>
  <c r="AL9" i="15" s="1"/>
  <c r="AP9" i="15" s="1"/>
  <c r="AQ9" i="15" s="1"/>
  <c r="AS9" i="15" s="1"/>
  <c r="T215" i="15"/>
  <c r="AG5" i="15"/>
  <c r="AL5" i="15" s="1"/>
  <c r="AP5" i="15" s="1"/>
  <c r="AQ5" i="15" s="1"/>
  <c r="AS5" i="15" s="1"/>
  <c r="AG6" i="15"/>
  <c r="AL6" i="15" s="1"/>
  <c r="AP6" i="15" s="1"/>
  <c r="AQ6" i="15" s="1"/>
  <c r="AS6" i="15" s="1"/>
  <c r="AG2" i="15"/>
  <c r="AL2" i="15" s="1"/>
  <c r="AG11" i="15"/>
  <c r="AL11" i="15" s="1"/>
  <c r="AP11" i="15" s="1"/>
  <c r="AQ11" i="15" s="1"/>
  <c r="AS11" i="15" s="1"/>
  <c r="AS7" i="15"/>
  <c r="AG12" i="15" l="1"/>
  <c r="AP2" i="15"/>
  <c r="AQ2" i="15" s="1"/>
  <c r="AL12" i="15"/>
  <c r="AQ12" i="15" l="1"/>
  <c r="AS2" i="15"/>
  <c r="AT3" i="15" l="1"/>
  <c r="AT10" i="15"/>
  <c r="AT9" i="15"/>
  <c r="AT4" i="15"/>
  <c r="AT5" i="15"/>
  <c r="AT8" i="15"/>
  <c r="AT7" i="15"/>
  <c r="AT6" i="15"/>
  <c r="AT11" i="15"/>
  <c r="AT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<sst xmlns="http://schemas.openxmlformats.org/spreadsheetml/2006/main" count="91199" uniqueCount="23332">
  <si>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</si>
  <si>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</si>
  <si>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</si>
  <si>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</si>
  <si>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</si>
  <si>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</si>
  <si>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</si>
  <si>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</si>
  <si>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</si>
  <si>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</si>
  <si>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</si>
  <si>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</si>
  <si>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</si>
  <si>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</si>
  <si>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</si>
  <si>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</si>
  <si>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</si>
  <si>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</si>
  <si>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</si>
  <si>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</si>
  <si>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</si>
  <si>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</si>
  <si>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</si>
  <si>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</si>
  <si>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</si>
  <si>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</si>
  <si>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</si>
  <si>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</si>
  <si>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</si>
  <si>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</si>
  <si>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</si>
  <si>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</si>
  <si>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</si>
  <si>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</si>
  <si>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</si>
  <si>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</si>
  <si>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</si>
  <si>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</si>
  <si>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</si>
  <si>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</si>
  <si>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</si>
  <si>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</si>
  <si>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</si>
  <si>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</si>
  <si>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</si>
  <si>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</si>
  <si>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</si>
  <si>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</si>
  <si>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</si>
  <si>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</si>
  <si>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</si>
  <si>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</si>
  <si>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</si>
  <si>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</si>
  <si>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</si>
  <si>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</si>
  <si>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</si>
  <si>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</si>
  <si>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</si>
  <si>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</si>
  <si>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</si>
  <si>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</si>
  <si>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</si>
  <si>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</si>
  <si>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</si>
  <si>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</si>
  <si>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</si>
  <si>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</si>
  <si>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</si>
  <si>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</si>
  <si>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</si>
  <si>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</si>
  <si>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</si>
  <si>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</si>
  <si>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</si>
  <si>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</si>
  <si>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</si>
  <si>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</si>
  <si>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</si>
  <si>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</si>
  <si>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</si>
  <si>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</si>
  <si>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</si>
  <si>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</si>
  <si>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</si>
  <si>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</si>
  <si>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</si>
  <si>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</si>
  <si>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</si>
  <si>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</si>
  <si>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</si>
  <si>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</si>
  <si>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</si>
  <si>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</si>
  <si>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</si>
  <si>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</si>
  <si>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</si>
  <si>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</si>
  <si>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</si>
  <si>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</si>
  <si>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</si>
  <si>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</si>
  <si>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</si>
  <si>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</si>
  <si>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</si>
  <si>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</si>
  <si>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</si>
  <si>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</si>
  <si>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</si>
  <si>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</si>
  <si>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</si>
  <si>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</si>
  <si>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</si>
  <si>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</si>
  <si>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</si>
  <si>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</si>
  <si>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</si>
  <si>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</si>
  <si>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</si>
  <si>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</si>
  <si>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</si>
  <si>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</si>
  <si>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</si>
  <si>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</si>
  <si>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</si>
  <si>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</si>
  <si>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</si>
  <si>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</si>
  <si>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</si>
  <si>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</si>
  <si>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</si>
  <si>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</si>
  <si>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</si>
  <si>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</si>
  <si>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</si>
  <si>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</si>
  <si>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</si>
  <si>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</si>
  <si>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</si>
  <si>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</si>
  <si>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</si>
  <si>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</si>
  <si>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</si>
  <si>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</si>
  <si>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</si>
  <si>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</si>
  <si>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</si>
  <si>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</si>
  <si>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</si>
  <si>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</si>
  <si>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</si>
  <si>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</si>
  <si>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</si>
  <si>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</si>
  <si>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</si>
  <si>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</si>
  <si>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</si>
  <si>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</si>
  <si>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</si>
  <si>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</si>
  <si>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</si>
  <si>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</si>
  <si>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</si>
  <si>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</si>
  <si>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</si>
  <si>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</si>
  <si>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</si>
  <si>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</si>
  <si>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</si>
  <si>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</si>
  <si>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</si>
  <si>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</si>
  <si>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</si>
  <si>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</si>
  <si>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</si>
  <si>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</si>
  <si>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</si>
  <si>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</si>
  <si>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</si>
  <si>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</si>
  <si>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</si>
  <si>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</si>
  <si>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</si>
  <si>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</si>
  <si>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</si>
  <si>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</si>
  <si>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</si>
  <si>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</si>
  <si>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</si>
  <si>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</si>
  <si>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</si>
  <si>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</si>
  <si>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</si>
  <si>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</si>
  <si>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</si>
  <si>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</si>
  <si>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</si>
  <si>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</si>
  <si>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</si>
  <si>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</si>
  <si>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</si>
  <si>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</si>
  <si>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</si>
  <si>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</si>
  <si>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</si>
  <si>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</si>
  <si>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</si>
  <si>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</si>
  <si>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</si>
  <si>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</si>
  <si>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</si>
  <si>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</si>
  <si>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</si>
  <si>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</si>
  <si>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</si>
  <si>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</si>
  <si>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</si>
  <si>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</si>
  <si>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</si>
  <si>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</si>
  <si>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</si>
  <si>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</si>
  <si>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</si>
  <si>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</si>
  <si>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</si>
  <si>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</si>
  <si>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</si>
  <si>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</si>
  <si>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</si>
  <si>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</si>
  <si>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</si>
  <si>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</si>
  <si>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</si>
  <si>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</si>
  <si>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</si>
  <si>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</si>
  <si>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</si>
  <si>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</si>
  <si>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</si>
  <si>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</si>
  <si>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</si>
  <si>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</si>
  <si>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</si>
  <si>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</si>
  <si>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</si>
  <si>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</si>
  <si>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</si>
  <si>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</si>
  <si>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</si>
  <si>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</si>
  <si>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</si>
  <si>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</si>
  <si>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</si>
  <si>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</si>
  <si>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</si>
  <si>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</si>
  <si>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</si>
  <si>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</si>
  <si>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</si>
  <si>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</si>
  <si>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</si>
  <si>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</si>
  <si>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</si>
  <si>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</si>
  <si>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</si>
  <si>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</si>
  <si>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</si>
  <si>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</si>
  <si>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</si>
  <si>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</si>
  <si>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</si>
  <si>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</si>
  <si>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</si>
  <si>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</si>
  <si>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</si>
  <si>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</si>
  <si>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</si>
  <si>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</si>
  <si>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</si>
  <si>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</si>
  <si>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</si>
  <si>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</si>
  <si>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</si>
  <si>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</si>
  <si>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</si>
  <si>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</si>
  <si>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</si>
  <si>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</si>
  <si>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</si>
  <si>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</si>
  <si>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</si>
  <si>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</si>
  <si>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</si>
  <si>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</si>
  <si>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</si>
  <si>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</si>
  <si>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</si>
  <si>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</si>
  <si>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</si>
  <si>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</si>
  <si>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</si>
  <si>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</si>
  <si>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</si>
  <si>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</si>
  <si>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</si>
  <si>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</si>
  <si>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</si>
  <si>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</si>
  <si>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</si>
  <si>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</si>
  <si>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</si>
  <si>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</si>
  <si>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</si>
  <si>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</si>
  <si>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</si>
  <si>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</si>
  <si>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</si>
  <si>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</si>
  <si>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</si>
  <si>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</si>
  <si>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</si>
  <si>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</si>
  <si>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</si>
  <si>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</si>
  <si>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</si>
  <si>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</si>
  <si>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</si>
  <si>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</si>
  <si>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</si>
  <si>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</si>
  <si>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</si>
  <si>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</si>
  <si>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</si>
  <si>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</si>
  <si>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</si>
  <si>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</si>
  <si>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</si>
  <si>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</si>
  <si>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</si>
  <si>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</si>
  <si>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</si>
  <si>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</si>
  <si>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</si>
  <si>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</si>
  <si>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</si>
  <si>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</si>
  <si>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</si>
  <si>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</si>
  <si>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</si>
  <si>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</si>
  <si>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</si>
  <si>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</si>
  <si>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</si>
  <si>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</si>
  <si>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</si>
  <si>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</si>
  <si>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</si>
  <si>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</si>
  <si>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</si>
  <si>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</si>
  <si>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</si>
  <si>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</si>
  <si>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</si>
  <si>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</si>
  <si>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</si>
  <si>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</si>
  <si>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</si>
  <si>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</si>
  <si>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</si>
  <si>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</si>
  <si>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</si>
  <si>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</si>
  <si>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</si>
  <si>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</si>
  <si>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</si>
  <si>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</si>
  <si>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</si>
  <si>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</si>
  <si>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</si>
  <si>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</si>
  <si>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</si>
  <si>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</si>
  <si>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</si>
  <si>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</si>
  <si>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</si>
  <si>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</si>
  <si>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</si>
  <si>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</si>
  <si>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</si>
  <si>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</si>
  <si>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</si>
  <si>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</si>
  <si>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</si>
  <si>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</si>
  <si>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</si>
  <si>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</si>
  <si>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</si>
  <si>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</si>
  <si>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</si>
  <si>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</si>
  <si>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</si>
  <si>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</si>
  <si>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</si>
  <si>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</si>
  <si>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</si>
  <si>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</si>
  <si>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</si>
  <si>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</si>
  <si>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</si>
  <si>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</si>
  <si>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</si>
  <si>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</si>
  <si>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</si>
  <si>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</si>
  <si>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</si>
  <si>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</si>
  <si>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</si>
  <si>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</si>
  <si>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</si>
  <si>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</si>
  <si>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</si>
  <si>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</si>
  <si>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</si>
  <si>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</si>
  <si>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</si>
  <si>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</si>
  <si>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</si>
  <si>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</si>
  <si>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</si>
  <si>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</si>
  <si>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</si>
  <si>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</si>
  <si>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</si>
  <si>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</si>
  <si>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</si>
  <si>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</si>
  <si>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</si>
  <si>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</si>
  <si>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</si>
  <si>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</si>
  <si>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</si>
  <si>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</si>
  <si>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</si>
  <si>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</si>
  <si>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</si>
  <si>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</si>
  <si>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</si>
  <si>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</si>
  <si>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</si>
  <si>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</si>
  <si>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</si>
  <si>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</si>
  <si>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</si>
  <si>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</si>
  <si>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</si>
  <si>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</si>
  <si>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</si>
  <si>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</si>
  <si>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</si>
  <si>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</si>
  <si>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</si>
  <si>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</si>
  <si>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</si>
  <si>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</si>
  <si>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</si>
  <si>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</si>
  <si>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</si>
  <si>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</si>
  <si>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</si>
  <si>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</si>
  <si>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</si>
  <si>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</si>
  <si>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</si>
  <si>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</si>
  <si>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</si>
  <si>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</si>
  <si>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</si>
  <si>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</si>
  <si>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</si>
  <si>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</si>
  <si>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</si>
  <si>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</si>
  <si>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</si>
  <si>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</si>
  <si>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</si>
  <si>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</si>
  <si>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</si>
  <si>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</si>
  <si>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</si>
  <si>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</si>
  <si>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</si>
  <si>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</si>
  <si>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</si>
  <si>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</si>
  <si>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</si>
  <si>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</si>
  <si>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</si>
  <si>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</si>
  <si>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</si>
  <si>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</si>
  <si>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</si>
  <si>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</si>
  <si>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</si>
  <si>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</si>
  <si>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</si>
  <si>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</si>
  <si>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</si>
  <si>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</si>
  <si>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</si>
  <si>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</si>
  <si>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</si>
  <si>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</si>
  <si>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</si>
  <si>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</si>
  <si>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</si>
  <si>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</si>
  <si>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</si>
  <si>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</si>
  <si>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</si>
  <si>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</si>
  <si>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</si>
  <si>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</si>
  <si>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</si>
  <si>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</si>
  <si>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</si>
  <si>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</si>
  <si>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</si>
  <si>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</si>
  <si>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</si>
  <si>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</si>
  <si>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</si>
  <si>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</si>
  <si>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</si>
  <si>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</si>
  <si>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</si>
  <si>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</si>
  <si>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</si>
  <si>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</si>
  <si>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</si>
  <si>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</si>
  <si>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</si>
  <si>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</si>
  <si>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</si>
  <si>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</si>
  <si>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</si>
  <si>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</si>
  <si>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</si>
  <si>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</si>
  <si>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</si>
  <si>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</si>
  <si>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</si>
  <si>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</si>
  <si>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</si>
  <si>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</si>
  <si>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</si>
  <si>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</si>
  <si>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</si>
  <si>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</si>
  <si>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</si>
  <si>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</si>
  <si>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</si>
  <si>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</si>
  <si>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</si>
  <si>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</si>
  <si>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</si>
  <si>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</si>
  <si>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</si>
  <si>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</si>
  <si>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</si>
  <si>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</si>
  <si>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</si>
  <si>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</si>
  <si>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</si>
  <si>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</si>
  <si>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</si>
  <si>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</si>
  <si>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</si>
  <si>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</si>
  <si>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</si>
  <si>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</si>
  <si>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</si>
  <si>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</si>
  <si>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</si>
  <si>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</si>
  <si>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</si>
  <si>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</si>
  <si>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</si>
  <si>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</si>
  <si>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</si>
  <si>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</si>
  <si>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</si>
  <si>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</si>
  <si>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</si>
  <si>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</si>
  <si>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</si>
  <si>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</si>
  <si>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</si>
  <si>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</si>
  <si>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</si>
  <si>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</si>
  <si>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</si>
  <si>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</si>
  <si>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</si>
  <si>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</si>
  <si>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</si>
  <si>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</si>
  <si>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</si>
  <si>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</si>
  <si>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</si>
  <si>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</si>
  <si>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</si>
  <si>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</si>
  <si>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</si>
  <si>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</si>
  <si>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</si>
  <si>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</si>
  <si>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</si>
  <si>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</si>
  <si>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</si>
  <si>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</si>
  <si>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</si>
  <si>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</si>
  <si>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</si>
  <si>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</si>
  <si>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</si>
  <si>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</si>
  <si>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</si>
  <si>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</si>
  <si>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</si>
  <si>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</si>
  <si>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</si>
  <si>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</si>
  <si>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</si>
  <si>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</si>
  <si>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</si>
  <si>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</si>
  <si>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</si>
  <si>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</si>
  <si>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</si>
  <si>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</si>
  <si>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</si>
  <si>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</si>
  <si>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</si>
  <si>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</si>
  <si>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</si>
  <si>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</si>
  <si>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</si>
  <si>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</si>
  <si>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</si>
  <si>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</si>
  <si>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</si>
  <si>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</si>
  <si>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</si>
  <si>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</si>
  <si>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</si>
  <si>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</si>
  <si>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</si>
  <si>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</si>
  <si>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</si>
  <si>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</si>
  <si>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</si>
  <si>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</si>
  <si>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</si>
  <si>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</si>
  <si>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</si>
  <si>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</si>
  <si>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</si>
  <si>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</si>
  <si>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</si>
  <si>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</si>
  <si>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</si>
  <si>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</si>
  <si>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</si>
  <si>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</si>
  <si>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</si>
  <si>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</si>
  <si>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</si>
  <si>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</si>
  <si>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</si>
  <si>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</si>
  <si>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</si>
  <si>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</si>
  <si>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</si>
  <si>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</si>
  <si>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</si>
  <si>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</si>
  <si>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</si>
  <si>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</si>
  <si>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</si>
  <si>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</si>
  <si>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</si>
  <si>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</si>
  <si>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</si>
  <si>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</si>
  <si>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</si>
  <si>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</si>
  <si>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</si>
  <si>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</si>
  <si>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</si>
  <si>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</si>
  <si>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</si>
  <si>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</si>
  <si>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</si>
  <si>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</si>
  <si>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</si>
  <si>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</si>
  <si>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</si>
  <si>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</si>
  <si>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</si>
  <si>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</si>
  <si>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</si>
  <si>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</si>
  <si>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</si>
  <si>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</si>
  <si>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</si>
  <si>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</si>
  <si>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</si>
  <si>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</si>
  <si>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</si>
  <si>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</si>
  <si>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</si>
  <si>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</si>
  <si>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</si>
  <si>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</si>
  <si>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</si>
  <si>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</si>
  <si>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</si>
  <si>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</si>
  <si>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</si>
  <si>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</si>
  <si>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</si>
  <si>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</si>
  <si>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</si>
  <si>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</si>
  <si>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</si>
  <si>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</si>
  <si>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</si>
  <si>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</si>
  <si>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</si>
  <si>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</si>
  <si>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</si>
  <si>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</si>
  <si>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</si>
  <si>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</si>
  <si>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</si>
  <si>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</si>
  <si>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</si>
  <si>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</si>
  <si>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</si>
  <si>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</si>
  <si>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</si>
  <si>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</si>
  <si>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</si>
  <si>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</si>
  <si>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</si>
  <si>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</si>
  <si>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</si>
  <si>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</si>
  <si>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</si>
  <si>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</si>
  <si>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</si>
  <si>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</si>
  <si>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</si>
  <si>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</si>
  <si>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</si>
  <si>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</si>
  <si>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</si>
  <si>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</si>
  <si>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</si>
  <si>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</si>
  <si>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</si>
  <si>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</si>
  <si>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</si>
  <si>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</si>
  <si>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</si>
  <si>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</si>
  <si>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</si>
  <si>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</si>
  <si>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</si>
  <si>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</si>
  <si>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</si>
  <si>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</si>
  <si>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</si>
  <si>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</si>
  <si>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</si>
  <si>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</si>
  <si>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</si>
  <si>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</si>
  <si>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</si>
  <si>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</si>
  <si>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</si>
  <si>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</si>
  <si>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</si>
  <si>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</si>
  <si>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</si>
  <si>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</si>
  <si>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</si>
  <si>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</si>
  <si>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</si>
  <si>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</si>
  <si>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</si>
  <si>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</si>
  <si>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</si>
  <si>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</si>
  <si>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</si>
  <si>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</si>
  <si>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</si>
  <si>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</si>
  <si>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</si>
  <si>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</si>
  <si>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</si>
  <si>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</si>
  <si>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</si>
  <si>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</si>
  <si>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</si>
  <si>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</si>
  <si>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</si>
  <si>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</si>
  <si>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</si>
  <si>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</si>
  <si>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</si>
  <si>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</si>
  <si>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</si>
  <si>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</si>
  <si>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</si>
  <si>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</si>
  <si>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</si>
  <si>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</si>
  <si>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</si>
  <si>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</si>
  <si>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</si>
  <si>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</si>
  <si>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</si>
  <si>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</si>
  <si>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</si>
  <si>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</si>
  <si>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</si>
  <si>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</si>
  <si>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</si>
  <si>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</si>
  <si>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</si>
  <si>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</si>
  <si>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</si>
  <si>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</si>
  <si>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</si>
  <si>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</si>
  <si>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</si>
  <si>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</si>
  <si>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</si>
  <si>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</si>
  <si>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</si>
  <si>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</si>
  <si>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</si>
  <si>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</si>
  <si>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</si>
  <si>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</si>
  <si>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</si>
  <si>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</si>
  <si>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</si>
  <si>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</si>
  <si>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</si>
  <si>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</si>
  <si>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</si>
  <si>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</si>
  <si>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</si>
  <si>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</si>
  <si>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</si>
  <si>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</si>
  <si>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</si>
  <si>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</si>
  <si>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</si>
  <si>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</si>
  <si>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</si>
  <si>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</si>
  <si>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</si>
  <si>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</si>
  <si>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</si>
  <si>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</si>
  <si>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</si>
  <si>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</si>
  <si>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</si>
  <si>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</si>
  <si>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</si>
  <si>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</si>
  <si>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</si>
  <si>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</si>
  <si>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</si>
  <si>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</si>
  <si>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</si>
  <si>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</si>
  <si>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</si>
  <si>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</si>
  <si>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</si>
  <si>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</si>
  <si>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</si>
  <si>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</si>
  <si>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</si>
  <si>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</si>
  <si>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</si>
  <si>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</si>
  <si>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</si>
  <si>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</si>
  <si>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</si>
  <si>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</si>
  <si>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</si>
  <si>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</si>
  <si>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</si>
  <si>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</si>
  <si>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</si>
  <si>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</si>
  <si>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</si>
  <si>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</si>
  <si>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</si>
  <si>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</si>
  <si>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</si>
  <si>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</si>
  <si>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</si>
  <si>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</si>
  <si>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</si>
  <si>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</si>
  <si>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</si>
  <si>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</si>
  <si>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</si>
  <si>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</si>
  <si>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</si>
  <si>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</si>
  <si>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</si>
  <si>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</si>
  <si>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</si>
  <si>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</si>
  <si>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</si>
  <si>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</si>
  <si>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</si>
  <si>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</si>
  <si>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</si>
  <si>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</si>
  <si>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</si>
  <si>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</si>
  <si>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</si>
  <si>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</si>
  <si>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</si>
  <si>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</si>
  <si>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</si>
  <si>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</si>
  <si>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</si>
  <si>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</si>
  <si>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</si>
  <si>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</si>
  <si>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</si>
  <si>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</si>
  <si>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</si>
  <si>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</si>
  <si>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</si>
  <si>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</si>
  <si>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</si>
  <si>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</si>
  <si>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</si>
  <si>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</si>
  <si>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</si>
  <si>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</si>
  <si>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</si>
  <si>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</si>
  <si>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</si>
  <si>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</si>
  <si>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</si>
  <si>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</si>
  <si>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</si>
  <si>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</si>
  <si>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</si>
  <si>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</si>
  <si>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</si>
  <si>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</si>
  <si>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</si>
  <si>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</si>
  <si>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</si>
  <si>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</si>
  <si>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</si>
  <si>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</si>
  <si>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</si>
  <si>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</si>
  <si>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</si>
  <si>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</si>
  <si>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</si>
  <si>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</si>
  <si>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</si>
  <si>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</si>
  <si>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</si>
  <si>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</si>
  <si>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</si>
  <si>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</si>
  <si>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</si>
  <si>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</si>
  <si>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</si>
  <si>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</si>
  <si>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</si>
  <si>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</si>
  <si>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</si>
  <si>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</si>
  <si>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</si>
  <si>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</si>
  <si>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</si>
  <si>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</si>
  <si>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</si>
  <si>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</si>
  <si>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</si>
  <si>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</si>
  <si>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</si>
  <si>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</si>
  <si>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</si>
  <si>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</si>
  <si>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</si>
  <si>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</si>
  <si>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</si>
  <si>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</si>
  <si>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</si>
  <si>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</si>
  <si>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</si>
  <si>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</si>
  <si>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</si>
  <si>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</si>
  <si>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</si>
  <si>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</si>
  <si>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</si>
  <si>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</si>
  <si>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</si>
  <si>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</si>
  <si>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</si>
  <si>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</si>
  <si>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</si>
  <si>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</si>
  <si>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</si>
  <si>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</si>
  <si>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</si>
  <si>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</si>
  <si>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</si>
  <si>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</si>
  <si>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</si>
  <si>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</si>
  <si>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</si>
  <si>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</si>
  <si>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</si>
  <si>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</si>
  <si>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</si>
  <si>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</si>
  <si>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</si>
  <si>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</si>
  <si>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</si>
  <si>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</si>
  <si>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</si>
  <si>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</si>
  <si>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</si>
  <si>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</si>
  <si>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</si>
  <si>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</si>
  <si>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</si>
  <si>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</si>
  <si>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</si>
  <si>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</si>
  <si>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</si>
  <si>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</si>
  <si>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</si>
  <si>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</si>
  <si>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</si>
  <si>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</si>
  <si>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</si>
  <si>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</si>
  <si>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</si>
  <si>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</si>
  <si>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</si>
  <si>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</si>
  <si>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</si>
  <si>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</si>
  <si>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</si>
  <si>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</si>
  <si>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</si>
  <si>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</si>
  <si>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</si>
  <si>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</si>
  <si>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</si>
  <si>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</si>
  <si>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</si>
  <si>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</si>
  <si>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</si>
  <si>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</si>
  <si>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</si>
  <si>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</si>
  <si>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</si>
  <si>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</si>
  <si>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</si>
  <si>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</si>
  <si>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</si>
  <si>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</si>
  <si>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</si>
  <si>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</si>
  <si>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</si>
  <si>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</si>
  <si>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</si>
  <si>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</si>
  <si>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</si>
  <si>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</si>
  <si>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</si>
  <si>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</si>
  <si>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</si>
  <si>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</si>
  <si>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</si>
  <si>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</si>
  <si>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</si>
  <si>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</si>
  <si>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</si>
  <si>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</si>
  <si>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</si>
  <si>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</si>
  <si>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</si>
  <si>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</si>
  <si>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</si>
  <si>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</si>
  <si>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</si>
  <si>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</si>
  <si>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</si>
  <si>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</si>
  <si>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</si>
  <si>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</si>
  <si>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</si>
  <si>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</si>
  <si>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</si>
  <si>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</si>
  <si>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</si>
  <si>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</si>
  <si>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</si>
  <si>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</si>
  <si>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</si>
  <si>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</si>
  <si>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</si>
  <si>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</si>
  <si>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</si>
  <si>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</si>
  <si>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</si>
  <si>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</si>
  <si>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</si>
  <si>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</si>
  <si>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</si>
  <si>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</si>
  <si>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</si>
  <si>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</si>
  <si>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</si>
  <si>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</si>
  <si>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</si>
  <si>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</si>
  <si>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</si>
  <si>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</si>
  <si>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</si>
  <si>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</si>
  <si>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</si>
  <si>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</si>
  <si>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</si>
  <si>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</si>
  <si>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</si>
  <si>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</si>
  <si>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</si>
  <si>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</si>
  <si>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</si>
  <si>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</si>
  <si>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</si>
  <si>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</si>
  <si>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</si>
  <si>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</si>
  <si>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</si>
  <si>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</si>
  <si>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</si>
  <si>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</si>
  <si>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</si>
  <si>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</si>
  <si>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</si>
  <si>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</si>
  <si>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</si>
  <si>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</si>
  <si>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</si>
  <si>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</si>
  <si>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</si>
  <si>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</si>
  <si>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</si>
  <si>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</si>
  <si>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</si>
  <si>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</si>
  <si>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</si>
  <si>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</si>
  <si>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</si>
  <si>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</si>
  <si>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</si>
  <si>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</si>
  <si>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</si>
  <si>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</si>
  <si>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</si>
  <si>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</si>
  <si>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</si>
  <si>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</si>
  <si>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</si>
  <si>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</si>
  <si>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</si>
  <si>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</si>
  <si>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</si>
  <si>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</si>
  <si>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</si>
  <si>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</si>
  <si>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</si>
  <si>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</si>
  <si>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</si>
  <si>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</si>
  <si>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</si>
  <si>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</si>
  <si>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</si>
  <si>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</si>
  <si>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</si>
  <si>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</si>
  <si>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</si>
  <si>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</si>
  <si>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</si>
  <si>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</si>
  <si>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</si>
  <si>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</si>
  <si>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</si>
  <si>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</si>
  <si>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</si>
  <si>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</si>
  <si>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</si>
  <si>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</si>
  <si>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</si>
  <si>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</si>
  <si>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</si>
  <si>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</si>
  <si>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</si>
  <si>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</si>
  <si>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</si>
  <si>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</si>
  <si>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</si>
  <si>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</si>
  <si>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</si>
  <si>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</si>
  <si>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</si>
  <si>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</si>
  <si>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</si>
  <si>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</si>
  <si>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</si>
  <si>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</si>
  <si>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</si>
  <si>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</si>
  <si>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</si>
  <si>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</si>
  <si>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</si>
  <si>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</si>
  <si>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</si>
  <si>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</si>
  <si>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</si>
  <si>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</si>
  <si>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</si>
  <si>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</si>
  <si>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</si>
  <si>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</si>
  <si>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</si>
  <si>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</si>
  <si>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</si>
  <si>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</si>
  <si>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</si>
  <si>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</si>
  <si>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</si>
  <si>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</si>
  <si>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</si>
  <si>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</si>
  <si>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</si>
  <si>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</si>
  <si>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</si>
  <si>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</si>
  <si>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</si>
  <si>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</si>
  <si>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</si>
  <si>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</si>
  <si>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</si>
  <si>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</si>
  <si>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</si>
  <si>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</si>
  <si>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</si>
  <si>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</si>
  <si>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</si>
  <si>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</si>
  <si>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</si>
  <si>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</si>
  <si>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</si>
  <si>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</si>
  <si>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</si>
  <si>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</si>
  <si>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</si>
  <si>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</si>
  <si>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</si>
  <si>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</si>
  <si>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</si>
  <si>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</si>
  <si>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</si>
  <si>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</si>
  <si>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</si>
  <si>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</si>
  <si>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</si>
  <si>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</si>
  <si>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</si>
  <si>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</si>
  <si>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</si>
  <si>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</si>
  <si>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</si>
  <si>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</si>
  <si>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</si>
  <si>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</si>
  <si>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</si>
  <si>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</si>
  <si>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</si>
  <si>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</si>
  <si>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</si>
  <si>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</si>
  <si>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</si>
  <si>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</si>
  <si>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</si>
  <si>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</si>
  <si>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</si>
  <si>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</si>
  <si>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</si>
  <si>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</si>
  <si>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</si>
  <si>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</si>
  <si>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</si>
  <si>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</si>
  <si>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</si>
  <si>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</si>
  <si>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</si>
  <si>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</si>
  <si>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</si>
  <si>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</si>
  <si>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</si>
  <si>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</si>
  <si>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</si>
  <si>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</si>
  <si>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</si>
  <si>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</si>
  <si>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</si>
  <si>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</si>
  <si>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</si>
  <si>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</si>
  <si>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</si>
  <si>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</si>
  <si>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</si>
  <si>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</si>
  <si>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</si>
  <si>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</si>
  <si>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</si>
  <si>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</si>
  <si>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</si>
  <si>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</si>
  <si>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</si>
  <si>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</si>
  <si>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</si>
  <si>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</si>
  <si>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</si>
  <si>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</si>
  <si>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</si>
  <si>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</si>
  <si>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</si>
  <si>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</si>
  <si>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</si>
  <si>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</si>
  <si>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</si>
  <si>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</si>
  <si>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</si>
  <si>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</si>
  <si>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</si>
  <si>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</si>
  <si>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</si>
  <si>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</si>
  <si>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</si>
  <si>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</si>
  <si>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</si>
  <si>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</si>
  <si>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</si>
  <si>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</si>
  <si>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</si>
  <si>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</si>
  <si>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</si>
  <si>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</si>
  <si>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</si>
  <si>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</si>
  <si>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</si>
  <si>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</si>
  <si>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</si>
  <si>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</si>
  <si>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</si>
  <si>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</si>
  <si>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</si>
  <si>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</si>
  <si>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</si>
  <si>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</si>
  <si>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</si>
  <si>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</si>
  <si>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</si>
  <si>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</si>
  <si>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</si>
  <si>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</si>
  <si>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</si>
  <si>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</si>
  <si>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</si>
  <si>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</si>
  <si>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</si>
  <si>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</si>
  <si>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</si>
  <si>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</si>
  <si>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</si>
  <si>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</si>
  <si>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</si>
  <si>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</si>
  <si>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</si>
  <si>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</si>
  <si>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</si>
  <si>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</si>
  <si>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</si>
  <si>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</si>
  <si>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</si>
  <si>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</si>
  <si>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</si>
  <si>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</si>
  <si>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</si>
  <si>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</si>
  <si>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</si>
  <si>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</si>
  <si>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</si>
  <si>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</si>
  <si>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</si>
  <si>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</si>
  <si>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</si>
  <si>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</si>
  <si>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</si>
  <si>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</si>
  <si>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</si>
  <si>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</si>
  <si>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</si>
  <si>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</si>
  <si>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</si>
  <si>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</si>
  <si>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</si>
  <si>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</si>
  <si>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</si>
  <si>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</si>
  <si>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</si>
  <si>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</si>
  <si>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</si>
  <si>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</si>
  <si>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</si>
  <si>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</si>
  <si>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</si>
  <si>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</si>
  <si>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</si>
  <si>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</si>
  <si>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</si>
  <si>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</si>
  <si>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</si>
  <si>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</si>
  <si>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</si>
  <si>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</si>
  <si>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</si>
  <si>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</si>
  <si>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</si>
  <si>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</si>
  <si>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</si>
  <si>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</si>
  <si>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</si>
  <si>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</si>
  <si>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</si>
  <si>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</si>
  <si>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</si>
  <si>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</si>
  <si>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</si>
  <si>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</si>
  <si>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</si>
  <si>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</si>
  <si>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</si>
  <si>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</si>
  <si>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</si>
  <si>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</si>
  <si>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</si>
  <si>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</si>
  <si>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</si>
  <si>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</si>
  <si>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</si>
  <si>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</si>
  <si>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</si>
  <si>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</si>
  <si>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</si>
  <si>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</si>
  <si>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</si>
  <si>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</si>
  <si>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</si>
  <si>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</si>
  <si>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</si>
  <si>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</si>
  <si>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</si>
  <si>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</si>
  <si>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</si>
  <si>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</si>
  <si>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</si>
  <si>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</si>
  <si>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</si>
  <si>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</si>
  <si>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</si>
  <si>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</si>
  <si>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</si>
  <si>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</si>
  <si>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</si>
  <si>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</si>
  <si>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</si>
  <si>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</si>
  <si>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</si>
  <si>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</si>
  <si>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</si>
  <si>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</si>
  <si>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</si>
  <si>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</si>
  <si>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</si>
  <si>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</si>
  <si>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</si>
  <si>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</si>
  <si>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</si>
  <si>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</si>
  <si>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</si>
  <si>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</si>
  <si>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</si>
  <si>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</si>
  <si>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</si>
  <si>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</si>
  <si>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</si>
  <si>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</si>
  <si>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</si>
  <si>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</si>
  <si>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</si>
  <si>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</si>
  <si>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</si>
  <si>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</si>
  <si>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</si>
  <si>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</si>
  <si>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</si>
  <si>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</si>
  <si>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</si>
  <si>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</si>
  <si>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</si>
  <si>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</si>
  <si>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</si>
  <si>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</si>
  <si>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</si>
  <si>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</si>
  <si>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</si>
  <si>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</si>
  <si>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</si>
  <si>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</si>
  <si>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</si>
  <si>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</si>
  <si>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</si>
  <si>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</si>
  <si>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</si>
  <si>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</si>
  <si>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</si>
  <si>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</si>
  <si>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</si>
  <si>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</si>
  <si>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</si>
  <si>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</si>
  <si>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</si>
  <si>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</si>
  <si>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</si>
  <si>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</si>
  <si>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</si>
  <si>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</si>
  <si>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</si>
  <si>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</si>
  <si>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</si>
  <si>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</si>
  <si>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</si>
  <si>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</si>
  <si>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</si>
  <si>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</si>
  <si>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</si>
  <si>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</si>
  <si>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</si>
  <si>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</si>
  <si>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</si>
  <si>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</si>
  <si>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</si>
  <si>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</si>
  <si>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</si>
  <si>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</si>
  <si>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</si>
  <si>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</si>
  <si>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</si>
  <si>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</si>
  <si>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</si>
  <si>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</si>
  <si>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</si>
  <si>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</si>
  <si>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</si>
  <si>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</si>
  <si>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</si>
  <si>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</si>
  <si>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</si>
  <si>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</si>
  <si>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</si>
  <si>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</si>
  <si>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</si>
  <si>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</si>
  <si>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</si>
  <si>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</si>
  <si>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</si>
  <si>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</si>
  <si>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</si>
  <si>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</si>
  <si>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</si>
  <si>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</si>
  <si>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</si>
  <si>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</si>
  <si>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</si>
  <si>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</si>
  <si>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</si>
  <si>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</si>
  <si>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</si>
  <si>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</si>
  <si>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</si>
  <si>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</si>
  <si>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</si>
  <si>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</si>
  <si>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</si>
  <si>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</si>
  <si>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</si>
  <si>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</si>
  <si>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</si>
  <si>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</si>
  <si>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</si>
  <si>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</si>
  <si>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</si>
  <si>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</si>
  <si>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</si>
  <si>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</si>
  <si>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</si>
  <si>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</si>
  <si>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</si>
  <si>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</si>
  <si>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</si>
  <si>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</si>
  <si>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</si>
  <si>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</si>
  <si>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</si>
  <si>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</si>
  <si>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</si>
  <si>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</si>
  <si>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</si>
  <si>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</si>
  <si>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</si>
  <si>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</si>
  <si>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</si>
  <si>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</si>
  <si>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</si>
  <si>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</si>
  <si>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</si>
  <si>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</si>
  <si>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</si>
  <si>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</si>
  <si>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</si>
  <si>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</si>
  <si>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</si>
  <si>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</si>
  <si>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</si>
  <si>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</si>
  <si>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</si>
  <si>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</si>
  <si>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</si>
  <si>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</si>
  <si>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</si>
  <si>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</si>
  <si>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</si>
  <si>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</si>
  <si>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</si>
  <si>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</si>
  <si>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</si>
  <si>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</si>
  <si>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</si>
  <si>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</si>
  <si>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</si>
  <si>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</si>
  <si>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</si>
  <si>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</si>
  <si>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</si>
  <si>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</si>
  <si>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</si>
  <si>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</si>
  <si>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</si>
  <si>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</si>
  <si>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</si>
  <si>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</si>
  <si>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</si>
  <si>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</si>
  <si>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</si>
  <si>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</si>
  <si>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</si>
  <si>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</si>
  <si>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</si>
  <si>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</si>
  <si>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</si>
  <si>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</si>
  <si>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</si>
  <si>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</si>
  <si>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</si>
  <si>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</si>
  <si>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</si>
  <si>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</si>
  <si>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</si>
  <si>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</si>
  <si>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</si>
  <si>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</si>
  <si>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</si>
  <si>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</si>
  <si>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</si>
  <si>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</si>
  <si>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</si>
  <si>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</si>
  <si>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</si>
  <si>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</si>
  <si>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</si>
  <si>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</si>
  <si>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</si>
  <si>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</si>
  <si>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</si>
  <si>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</si>
  <si>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</si>
  <si>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</si>
  <si>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</si>
  <si>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</si>
  <si>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</si>
  <si>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</si>
  <si>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</si>
  <si>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</si>
  <si>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</si>
  <si>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</si>
  <si>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</si>
  <si>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</si>
  <si>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</si>
  <si>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</si>
  <si>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</si>
  <si>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</si>
  <si>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</si>
  <si>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</si>
  <si>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</si>
  <si>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</si>
  <si>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</si>
  <si>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</si>
  <si>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</si>
  <si>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</si>
  <si>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</si>
  <si>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</si>
  <si>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</si>
  <si>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</si>
  <si>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</si>
  <si>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</si>
  <si>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</si>
  <si>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</si>
  <si>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</si>
  <si>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</si>
  <si>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</si>
  <si>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</si>
  <si>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</si>
  <si>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</si>
  <si>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</si>
  <si>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</si>
  <si>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</si>
  <si>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</si>
  <si>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</si>
  <si>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</si>
  <si>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</si>
  <si>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</si>
  <si>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</si>
  <si>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</si>
  <si>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</si>
  <si>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</si>
  <si>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</si>
  <si>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</si>
  <si>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</si>
  <si>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</si>
  <si>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</si>
  <si>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</si>
  <si>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</si>
  <si>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</si>
  <si>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</si>
  <si>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</si>
  <si>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</si>
  <si>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</si>
  <si>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</si>
  <si>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</si>
  <si>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</si>
  <si>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</si>
  <si>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</si>
  <si>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</si>
  <si>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</si>
  <si>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</si>
  <si>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</si>
  <si>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</si>
  <si>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</si>
  <si>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</si>
  <si>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</si>
  <si>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</si>
  <si>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</si>
  <si>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</si>
  <si>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</si>
  <si>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</si>
  <si>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</si>
  <si>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</si>
  <si>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</si>
  <si>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</si>
  <si>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</si>
  <si>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</si>
  <si>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</si>
  <si>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</si>
  <si>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</si>
  <si>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</si>
  <si>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</si>
  <si>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</si>
  <si>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</si>
  <si>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</si>
  <si>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</si>
  <si>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</si>
  <si>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</si>
  <si>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</si>
  <si>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</si>
  <si>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</si>
  <si>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</si>
  <si>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</si>
  <si>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</si>
  <si>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</si>
  <si>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</si>
  <si>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</si>
  <si>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</si>
  <si>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</si>
  <si>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</si>
  <si>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</si>
  <si>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</si>
  <si>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</si>
  <si>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</si>
  <si>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</si>
  <si>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</si>
  <si>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</si>
  <si>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</si>
  <si>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</si>
  <si>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</si>
  <si>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</si>
  <si>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</si>
  <si>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</si>
  <si>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</si>
  <si>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</si>
  <si>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</si>
  <si>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</si>
  <si>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</si>
  <si>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</si>
  <si>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</si>
  <si>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</si>
  <si>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</si>
  <si>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</si>
  <si>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</si>
  <si>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</si>
  <si>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</si>
  <si>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</si>
  <si>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</si>
  <si>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</si>
  <si>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</si>
  <si>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</si>
  <si>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</si>
  <si>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</si>
  <si>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</si>
  <si>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</si>
  <si>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</si>
  <si>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</si>
  <si>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</si>
  <si>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</si>
  <si>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</si>
  <si>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</si>
  <si>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</si>
  <si>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</si>
  <si>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</si>
  <si>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</si>
  <si>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</si>
  <si>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</si>
  <si>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</si>
  <si>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</si>
  <si>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</si>
  <si>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</si>
  <si>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</si>
  <si>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</si>
  <si>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</si>
  <si>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</si>
  <si>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</si>
  <si>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</si>
  <si>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</si>
  <si>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</si>
  <si>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</si>
  <si>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</si>
  <si>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</si>
  <si>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</si>
  <si>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</si>
  <si>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</si>
  <si>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</si>
  <si>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</si>
  <si>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</si>
  <si>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</si>
  <si>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</si>
  <si>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</si>
  <si>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</si>
  <si>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</si>
  <si>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</si>
  <si>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</si>
  <si>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</si>
  <si>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</si>
  <si>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</si>
  <si>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</si>
  <si>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</si>
  <si>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</si>
  <si>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</si>
  <si>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</si>
  <si>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</si>
  <si>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</si>
  <si>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</si>
  <si>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</si>
  <si>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</si>
  <si>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</si>
  <si>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</si>
  <si>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</si>
  <si>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</si>
  <si>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</si>
  <si>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</si>
  <si>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</si>
  <si>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</si>
  <si>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</si>
  <si>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</si>
  <si>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</si>
  <si>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</si>
  <si>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</si>
  <si>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</si>
  <si>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</si>
  <si>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</si>
  <si>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</si>
  <si>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</si>
  <si>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</si>
  <si>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</si>
  <si>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</si>
  <si>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</si>
  <si>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</si>
  <si>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</si>
  <si>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</si>
  <si>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</si>
  <si>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</si>
  <si>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</si>
  <si>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</si>
  <si>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</si>
  <si>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</si>
  <si>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</si>
  <si>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</si>
  <si>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</si>
  <si>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</si>
  <si>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</si>
  <si>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</si>
  <si>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</si>
  <si>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</si>
  <si>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</si>
  <si>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</si>
  <si>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</si>
  <si>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</si>
  <si>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</si>
  <si>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</si>
  <si>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</si>
  <si>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</si>
  <si>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</si>
  <si>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</si>
  <si>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</si>
  <si>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</si>
  <si>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</si>
  <si>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</si>
  <si>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</si>
  <si>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</si>
  <si>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</si>
  <si>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</si>
  <si>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</si>
  <si>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</si>
  <si>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</si>
  <si>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</si>
  <si>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</si>
  <si>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</si>
  <si>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</si>
  <si>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</si>
  <si>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</si>
  <si>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</si>
  <si>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</si>
  <si>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</si>
  <si>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</si>
  <si>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</si>
  <si>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</si>
  <si>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</si>
  <si>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</si>
  <si>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</si>
  <si>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</si>
  <si>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</si>
  <si>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</si>
  <si>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</si>
  <si>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</si>
  <si>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</si>
  <si>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</si>
  <si>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</si>
  <si>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</si>
  <si>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</si>
  <si>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</si>
  <si>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</si>
  <si>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</si>
  <si>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</si>
  <si>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</si>
  <si>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</si>
  <si>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</si>
  <si>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</si>
  <si>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</si>
  <si>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</si>
  <si>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</si>
  <si>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</si>
  <si>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</si>
  <si>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</si>
  <si>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</si>
  <si>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</si>
  <si>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</si>
  <si>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</si>
  <si>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</si>
  <si>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</si>
  <si>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</si>
  <si>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</si>
  <si>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</si>
  <si>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</si>
  <si>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</si>
  <si>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</si>
  <si>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</si>
  <si>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</si>
  <si>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</si>
  <si>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</si>
  <si>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</si>
  <si>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</si>
  <si>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</si>
  <si>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</si>
  <si>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</si>
  <si>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</si>
  <si>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</si>
  <si>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</si>
  <si>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</si>
  <si>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</si>
  <si>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</si>
  <si>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</si>
  <si>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</si>
  <si>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</si>
  <si>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</si>
  <si>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</si>
  <si>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</si>
  <si>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</si>
  <si>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</si>
  <si>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</si>
  <si>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</si>
  <si>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</si>
  <si>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</si>
  <si>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</si>
  <si>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</si>
  <si>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</si>
  <si>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</si>
  <si>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</si>
  <si>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</si>
  <si>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</si>
  <si>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</si>
  <si>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</si>
  <si>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</si>
  <si>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</si>
  <si>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</si>
  <si>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</si>
  <si>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</si>
  <si>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</si>
  <si>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</si>
  <si>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</si>
  <si>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</si>
  <si>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</si>
  <si>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</si>
  <si>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</si>
  <si>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</si>
  <si>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</si>
  <si>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</si>
  <si>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</si>
  <si>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</si>
  <si>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</si>
  <si>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</si>
  <si>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</si>
  <si>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</si>
  <si>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</si>
  <si>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</si>
  <si>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</si>
  <si>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</si>
  <si>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</si>
  <si>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</si>
  <si>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</si>
  <si>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</si>
  <si>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</si>
  <si>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</si>
  <si>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</si>
  <si>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</si>
  <si>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</si>
  <si>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</si>
  <si>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</si>
  <si>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</si>
  <si>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</si>
  <si>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</si>
  <si>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</si>
  <si>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</si>
  <si>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</si>
  <si>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</si>
  <si>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</si>
  <si>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</si>
  <si>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</si>
  <si>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</si>
  <si>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</si>
  <si>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</si>
  <si>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</si>
  <si>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</si>
  <si>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</si>
  <si>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</si>
  <si>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</si>
  <si>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</si>
  <si>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</si>
  <si>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</si>
  <si>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</si>
  <si>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</si>
  <si>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</si>
  <si>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</si>
  <si>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</si>
  <si>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</si>
  <si>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</si>
  <si>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</si>
  <si>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</si>
  <si>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</si>
  <si>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</si>
  <si>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</si>
  <si>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</si>
  <si>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</si>
  <si>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</si>
  <si>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</si>
  <si>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</si>
  <si>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</si>
  <si>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</si>
  <si>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</si>
  <si>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</si>
  <si>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</si>
  <si>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</si>
  <si>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</si>
  <si>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</si>
  <si>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</si>
  <si>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</si>
  <si>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</si>
  <si>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</si>
  <si>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</si>
  <si>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</si>
  <si>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</si>
  <si>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</si>
  <si>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</si>
  <si>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</si>
  <si>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</si>
  <si>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</si>
  <si>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</si>
  <si>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</si>
  <si>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</si>
  <si>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</si>
  <si>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</si>
  <si>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</si>
  <si>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</si>
  <si>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</si>
  <si>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</si>
  <si>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</si>
  <si>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</si>
  <si>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</si>
  <si>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</si>
  <si>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</si>
  <si>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</si>
  <si>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</si>
  <si>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</si>
  <si>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</si>
  <si>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</si>
  <si>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</si>
  <si>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</si>
  <si>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</si>
  <si>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</si>
  <si>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</si>
  <si>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</si>
  <si>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</si>
  <si>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</si>
  <si>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</si>
  <si>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</si>
  <si>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</si>
  <si>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</si>
  <si>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</si>
  <si>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</si>
  <si>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</si>
  <si>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</si>
  <si>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</si>
  <si>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</si>
  <si>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</si>
  <si>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</si>
  <si>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</si>
  <si>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</si>
  <si>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</si>
  <si>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</si>
  <si>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</si>
  <si>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</si>
  <si>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</si>
  <si>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</si>
  <si>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</si>
  <si>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</si>
  <si>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</si>
  <si>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</si>
  <si>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</si>
  <si>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</si>
  <si>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</si>
  <si>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</si>
  <si>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</si>
  <si>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</si>
  <si>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</si>
  <si>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</si>
  <si>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</si>
  <si>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</si>
  <si>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</si>
  <si>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</si>
  <si>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</si>
  <si>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</si>
  <si>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</si>
  <si>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</si>
  <si>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</si>
  <si>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</si>
  <si>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</si>
  <si>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</si>
  <si>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</si>
  <si>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</si>
  <si>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</si>
  <si>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</si>
  <si>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</si>
  <si>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</si>
  <si>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</si>
  <si>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</si>
  <si>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</si>
  <si>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</si>
  <si>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</si>
  <si>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</si>
  <si>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</si>
  <si>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</si>
  <si>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</si>
  <si>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</si>
  <si>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</si>
  <si>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</si>
  <si>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</si>
  <si>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</si>
  <si>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</si>
  <si>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</si>
  <si>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</si>
  <si>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</si>
  <si>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</si>
  <si>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</si>
  <si>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</si>
  <si>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</si>
  <si>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</si>
  <si>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</si>
  <si>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</si>
  <si>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</si>
  <si>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</si>
  <si>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</si>
  <si>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</si>
  <si>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</si>
  <si>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</si>
  <si>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</si>
  <si>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</si>
  <si>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</si>
  <si>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</si>
  <si>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</si>
  <si>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</si>
  <si>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</si>
  <si>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</si>
  <si>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</si>
  <si>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</si>
  <si>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</si>
  <si>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</si>
  <si>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</si>
  <si>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</si>
  <si>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</si>
  <si>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</si>
  <si>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</si>
  <si>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</si>
  <si>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</si>
  <si>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</si>
  <si>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</si>
  <si>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</si>
  <si>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</si>
  <si>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</si>
  <si>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</si>
  <si>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</si>
  <si>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</si>
  <si>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</si>
  <si>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</si>
  <si>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</si>
  <si>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</si>
  <si>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</si>
  <si>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</si>
  <si>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</si>
  <si>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</si>
  <si>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</si>
  <si>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</si>
  <si>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</si>
  <si>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</si>
  <si>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</si>
  <si>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</si>
  <si>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</si>
  <si>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</si>
  <si>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</si>
  <si>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</si>
  <si>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</si>
  <si>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</si>
  <si>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</si>
  <si>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</si>
  <si>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</si>
  <si>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</si>
  <si>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</si>
  <si>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</si>
  <si>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</si>
  <si>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</si>
  <si>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</si>
  <si>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</si>
  <si>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</si>
  <si>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</si>
  <si>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</si>
  <si>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</si>
  <si>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</si>
  <si>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</si>
  <si>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</si>
  <si>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</si>
  <si>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</si>
  <si>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</si>
  <si>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</si>
  <si>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</si>
  <si>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</si>
  <si>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</si>
  <si>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</si>
  <si>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</si>
  <si>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</si>
  <si>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</si>
  <si>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</si>
  <si>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</si>
  <si>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</si>
  <si>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</si>
  <si>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</si>
  <si>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</si>
  <si>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</si>
  <si>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</si>
  <si>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</si>
  <si>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</si>
  <si>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</si>
  <si>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</si>
  <si>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</si>
  <si>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</si>
  <si>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</si>
  <si>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</si>
  <si>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</si>
  <si>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</si>
  <si>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</si>
  <si>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</si>
  <si>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</si>
  <si>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</si>
  <si>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</si>
  <si>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</si>
  <si>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</si>
  <si>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</si>
  <si>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</si>
  <si>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</si>
  <si>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</si>
  <si>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</si>
  <si>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</si>
  <si>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</si>
  <si>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</si>
  <si>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</si>
  <si>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</si>
  <si>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</si>
  <si>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</si>
  <si>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</si>
  <si>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</si>
  <si>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</si>
  <si>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</si>
  <si>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</si>
  <si>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</si>
  <si>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</si>
  <si>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</si>
  <si>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</si>
  <si>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</si>
  <si>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</si>
  <si>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</si>
  <si>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</si>
  <si>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</si>
  <si>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</si>
  <si>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</si>
  <si>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</si>
  <si>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</si>
  <si>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</si>
  <si>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</si>
  <si>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</si>
  <si>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</si>
  <si>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</si>
  <si>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</si>
  <si>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</si>
  <si>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</si>
  <si>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</si>
  <si>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</si>
  <si>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</si>
  <si>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</si>
  <si>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</si>
  <si>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</si>
  <si>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</si>
  <si>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</si>
  <si>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</si>
  <si>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</si>
  <si>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</si>
  <si>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</si>
  <si>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</si>
  <si>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</si>
  <si>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</si>
  <si>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</si>
  <si>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</si>
  <si>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</si>
  <si>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</si>
  <si>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</si>
  <si>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</si>
  <si>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</si>
  <si>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</si>
  <si>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</si>
  <si>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</si>
  <si>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</si>
  <si>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</si>
  <si>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</si>
  <si>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</si>
  <si>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</si>
  <si>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</si>
  <si>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</si>
  <si>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</si>
  <si>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</si>
  <si>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</si>
  <si>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</si>
  <si>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</si>
  <si>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</si>
  <si>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</si>
  <si>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</si>
  <si>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</si>
  <si>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</si>
  <si>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</si>
  <si>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</si>
  <si>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</si>
  <si>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</si>
  <si>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</si>
  <si>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</si>
  <si>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</si>
  <si>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</si>
  <si>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</si>
  <si>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</si>
  <si>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</si>
  <si>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</si>
  <si>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</si>
  <si>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</si>
  <si>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</si>
  <si>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</si>
  <si>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</si>
  <si>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</si>
  <si>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</si>
  <si>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</si>
  <si>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</si>
  <si>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</si>
  <si>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</si>
  <si>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</si>
  <si>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</si>
  <si>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</si>
  <si>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</si>
  <si>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</si>
  <si>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</si>
  <si>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</si>
  <si>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</si>
  <si>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</si>
  <si>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</si>
  <si>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</si>
  <si>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</si>
  <si>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</si>
  <si>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</si>
  <si>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</si>
  <si>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</si>
  <si>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</si>
  <si>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</si>
  <si>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</si>
  <si>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</si>
  <si>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</si>
  <si>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</si>
  <si>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</si>
  <si>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</si>
  <si>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</si>
  <si>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</si>
  <si>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</si>
  <si>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</si>
  <si>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</si>
  <si>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</si>
  <si>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</si>
  <si>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</si>
  <si>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</si>
  <si>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</si>
  <si>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</si>
  <si>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</si>
  <si>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</si>
  <si>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</si>
  <si>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</si>
  <si>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</si>
  <si>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</si>
  <si>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</si>
  <si>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</si>
  <si>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</si>
  <si>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</si>
  <si>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</si>
  <si>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</si>
  <si>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</si>
  <si>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</si>
  <si>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</si>
  <si>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</si>
  <si>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</si>
  <si>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</si>
  <si>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</si>
  <si>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</si>
  <si>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</si>
  <si>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</si>
  <si>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</si>
  <si>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</si>
  <si>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</si>
  <si>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</si>
  <si>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</si>
  <si>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</si>
  <si>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</si>
  <si>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</si>
  <si>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</si>
  <si>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</si>
  <si>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</si>
  <si>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</si>
  <si>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</si>
  <si>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</si>
  <si>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</si>
  <si>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</si>
  <si>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</si>
  <si>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</si>
  <si>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</si>
  <si>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</si>
  <si>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</si>
  <si>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</si>
  <si>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</si>
  <si>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</si>
  <si>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</si>
  <si>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</si>
  <si>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</si>
  <si>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</si>
  <si>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</si>
  <si>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</si>
  <si>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</si>
  <si>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</si>
  <si>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</si>
  <si>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</si>
  <si>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</si>
  <si>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</si>
  <si>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</si>
  <si>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</si>
  <si>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</si>
  <si>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</si>
  <si>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</si>
  <si>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</si>
  <si>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</si>
  <si>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</si>
  <si>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</si>
  <si>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</si>
  <si>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</si>
  <si>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</si>
  <si>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</si>
  <si>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</si>
  <si>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</si>
  <si>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</si>
  <si>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</si>
  <si>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</si>
  <si>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</si>
  <si>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</si>
  <si>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</si>
  <si>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</si>
  <si>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</si>
  <si>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</si>
  <si>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</si>
  <si>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</si>
  <si>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</si>
  <si>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</si>
  <si>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</si>
  <si>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</si>
  <si>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</si>
  <si>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</si>
  <si>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</si>
  <si>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</si>
  <si>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</si>
  <si>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</si>
  <si>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</si>
  <si>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</si>
  <si>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</si>
  <si>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</si>
  <si>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</si>
  <si>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</si>
  <si>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</si>
  <si>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</si>
  <si>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</si>
  <si>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</si>
  <si>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</si>
  <si>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</si>
  <si>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</si>
  <si>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</si>
  <si>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</si>
  <si>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</si>
  <si>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</si>
  <si>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</si>
  <si>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</si>
  <si>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</si>
  <si>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</si>
  <si>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</si>
  <si>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</si>
  <si>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</si>
  <si>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</si>
  <si>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</si>
  <si>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</si>
  <si>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</si>
  <si>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</si>
  <si>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</si>
  <si>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</si>
  <si>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</si>
  <si>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</si>
  <si>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</si>
  <si>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</si>
  <si>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</si>
  <si>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</si>
  <si>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</si>
  <si>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</si>
  <si>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</si>
  <si>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</si>
  <si>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</si>
  <si>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</si>
  <si>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</si>
  <si>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</si>
  <si>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</si>
  <si>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</si>
  <si>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</si>
  <si>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</si>
  <si>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</si>
  <si>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</si>
  <si>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</si>
  <si>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</si>
  <si>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</si>
  <si>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</si>
  <si>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</si>
  <si>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</si>
  <si>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</si>
  <si>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</si>
  <si>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</si>
  <si>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</si>
  <si>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</si>
  <si>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</si>
  <si>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</si>
  <si>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</si>
  <si>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</si>
  <si>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</si>
  <si>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</si>
  <si>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</si>
  <si>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</si>
  <si>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</si>
  <si>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</si>
  <si>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</si>
  <si>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</si>
  <si>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</si>
  <si>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</si>
  <si>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</si>
  <si>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</si>
  <si>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</si>
  <si>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</si>
  <si>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</si>
  <si>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</si>
  <si>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</si>
  <si>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</si>
  <si>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</si>
  <si>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</si>
  <si>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</si>
  <si>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</si>
  <si>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</si>
  <si>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</si>
  <si>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</si>
  <si>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</si>
  <si>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</si>
  <si>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</si>
  <si>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</si>
  <si>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</si>
  <si>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</si>
  <si>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</si>
  <si>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</si>
  <si>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</si>
  <si>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</si>
  <si>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</si>
  <si>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</si>
  <si>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</si>
  <si>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</si>
  <si>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</si>
  <si>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</si>
  <si>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</si>
  <si>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</si>
  <si>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</si>
  <si>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</si>
  <si>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</si>
  <si>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</si>
  <si>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</si>
  <si>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</si>
  <si>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</si>
  <si>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</si>
  <si>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</si>
  <si>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</si>
  <si>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</si>
  <si>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</si>
  <si>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</si>
  <si>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</si>
  <si>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</si>
  <si>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</si>
  <si>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</si>
  <si>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</si>
  <si>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</si>
  <si>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</si>
  <si>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</si>
  <si>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</si>
  <si>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</si>
  <si>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</si>
  <si>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</si>
  <si>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</si>
  <si>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</si>
  <si>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</si>
  <si>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</si>
  <si>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</si>
  <si>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</si>
  <si>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</si>
  <si>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</si>
  <si>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</si>
  <si>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</si>
  <si>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</si>
  <si>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</si>
  <si>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</si>
  <si>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</si>
  <si>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</si>
  <si>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</si>
  <si>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</si>
  <si>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</si>
  <si>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</si>
  <si>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</si>
  <si>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</si>
  <si>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</si>
  <si>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</si>
  <si>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</si>
  <si>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</si>
  <si>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</si>
  <si>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</si>
  <si>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</si>
  <si>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</si>
  <si>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</si>
  <si>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</si>
  <si>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</si>
  <si>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</si>
  <si>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</si>
  <si>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</si>
  <si>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</si>
  <si>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</si>
  <si>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</si>
  <si>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</si>
  <si>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</si>
  <si>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</si>
  <si>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</si>
  <si>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</si>
  <si>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</si>
  <si>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</si>
  <si>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</si>
  <si>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</si>
  <si>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</si>
  <si>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</si>
  <si>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</si>
  <si>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</si>
  <si>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</si>
  <si>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</si>
  <si>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</si>
  <si>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</si>
  <si>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</si>
  <si>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</si>
  <si>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</si>
  <si>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</si>
  <si>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</si>
  <si>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</si>
  <si>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</si>
  <si>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</si>
  <si>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</si>
  <si>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</si>
  <si>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</si>
  <si>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</si>
  <si>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</si>
  <si>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</si>
  <si>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</si>
  <si>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</si>
  <si>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</si>
  <si>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</si>
  <si>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</si>
  <si>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</si>
  <si>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</si>
  <si>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</si>
  <si>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</si>
  <si>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</si>
  <si>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</si>
  <si>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</si>
  <si>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</si>
  <si>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</si>
  <si>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</si>
  <si>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</si>
  <si>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</si>
  <si>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</si>
  <si>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</si>
  <si>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</si>
  <si>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</si>
  <si>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</si>
  <si>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</si>
  <si>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</si>
  <si>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</si>
  <si>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</si>
  <si>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</si>
  <si>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</si>
  <si>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</si>
  <si>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</si>
  <si>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</si>
  <si>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</si>
  <si>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</si>
  <si>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</si>
  <si>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</si>
  <si>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</si>
  <si>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</si>
  <si>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</si>
  <si>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</si>
  <si>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</si>
  <si>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</si>
  <si>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</si>
  <si>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</si>
  <si>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</si>
  <si>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</si>
  <si>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</si>
  <si>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</si>
  <si>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</si>
  <si>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</si>
  <si>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</si>
  <si>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</si>
  <si>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</si>
  <si>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</si>
  <si>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</si>
  <si>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</si>
  <si>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</si>
  <si>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</si>
  <si>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</si>
  <si>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</si>
  <si>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</si>
  <si>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</si>
  <si>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</si>
  <si>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</si>
  <si>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</si>
  <si>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</si>
  <si>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</si>
  <si>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</si>
  <si>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</si>
  <si>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</si>
  <si>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</si>
  <si>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</si>
  <si>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</si>
  <si>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</si>
  <si>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</si>
  <si>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</si>
  <si>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</si>
  <si>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</si>
  <si>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</si>
  <si>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</si>
  <si>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</si>
  <si>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</si>
  <si>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</si>
  <si>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</si>
  <si>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</si>
  <si>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</si>
  <si>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</si>
  <si>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</si>
  <si>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</si>
  <si>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</si>
  <si>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</si>
  <si>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</si>
  <si>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</si>
  <si>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</si>
  <si>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</si>
  <si>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</si>
  <si>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</si>
  <si>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</si>
  <si>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</si>
  <si>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</si>
  <si>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</si>
  <si>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</si>
  <si>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</si>
  <si>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</si>
  <si>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</si>
  <si>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</si>
  <si>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</si>
  <si>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</si>
  <si>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</si>
  <si>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</si>
  <si>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</si>
  <si>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</si>
  <si>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</si>
  <si>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</si>
  <si>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</si>
  <si>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</si>
  <si>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</si>
  <si>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</si>
  <si>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</si>
  <si>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</si>
  <si>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</si>
  <si>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</si>
  <si>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</si>
  <si>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</si>
  <si>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</si>
  <si>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</si>
  <si>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</si>
  <si>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</si>
  <si>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</si>
  <si>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</si>
  <si>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</si>
  <si>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</si>
  <si>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</si>
  <si>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</si>
  <si>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</si>
  <si>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</si>
  <si>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</si>
  <si>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</si>
  <si>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</si>
  <si>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</si>
  <si>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</si>
  <si>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</si>
  <si>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</si>
  <si>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</si>
  <si>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</si>
  <si>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</si>
  <si>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</si>
  <si>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</si>
  <si>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</si>
  <si>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</si>
  <si>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</si>
  <si>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</si>
  <si>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</si>
  <si>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</si>
  <si>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</si>
  <si>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</si>
  <si>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</si>
  <si>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</si>
  <si>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</si>
  <si>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</si>
  <si>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</si>
  <si>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</si>
  <si>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</si>
  <si>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</si>
  <si>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</si>
  <si>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</si>
  <si>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</si>
  <si>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</si>
  <si>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</si>
  <si>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</si>
  <si>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</si>
  <si>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</si>
  <si>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</si>
  <si>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</si>
  <si>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</si>
  <si>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</si>
  <si>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</si>
  <si>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</si>
  <si>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</si>
  <si>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</si>
  <si>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</si>
  <si>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</si>
  <si>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</si>
  <si>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</si>
  <si>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</si>
  <si>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</si>
  <si>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</si>
  <si>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</si>
  <si>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</si>
  <si>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</si>
  <si>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</si>
  <si>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</si>
  <si>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</si>
  <si>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</si>
  <si>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</si>
  <si>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</si>
  <si>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</si>
  <si>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</si>
  <si>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</si>
  <si>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</si>
  <si>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</si>
  <si>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</si>
  <si>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</si>
  <si>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</si>
  <si>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</si>
  <si>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</si>
  <si>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</si>
  <si>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</si>
  <si>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</si>
  <si>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</si>
  <si>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</si>
  <si>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</si>
  <si>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</si>
  <si>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</si>
  <si>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</si>
  <si>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</si>
  <si>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</si>
  <si>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</si>
  <si>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</si>
  <si>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</si>
  <si>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</si>
  <si>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</si>
  <si>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</si>
  <si>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</si>
  <si>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</si>
  <si>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</si>
  <si>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</si>
  <si>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</si>
  <si>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</si>
  <si>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</si>
  <si>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</si>
  <si>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</si>
  <si>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</si>
  <si>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</si>
  <si>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</si>
  <si>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</si>
  <si>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</si>
  <si>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</si>
  <si>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</si>
  <si>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</si>
  <si>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</si>
  <si>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</si>
  <si>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</si>
  <si>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</si>
  <si>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</si>
  <si>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</si>
  <si>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</si>
  <si>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</si>
  <si>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</si>
  <si>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</si>
  <si>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</si>
  <si>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</si>
  <si>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</si>
  <si>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</si>
  <si>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</si>
  <si>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</si>
  <si>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</si>
  <si>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</si>
  <si>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</si>
  <si>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</si>
  <si>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</si>
  <si>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</si>
  <si>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</si>
  <si>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</si>
  <si>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</si>
  <si>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</si>
  <si>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</si>
  <si>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</si>
  <si>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</si>
  <si>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</si>
  <si>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</si>
  <si>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</si>
  <si>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</si>
  <si>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</si>
  <si>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</si>
  <si>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</si>
  <si>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</si>
  <si>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</si>
  <si>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</si>
  <si>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</si>
  <si>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</si>
  <si>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</si>
  <si>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</si>
  <si>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</si>
  <si>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</si>
  <si>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</si>
  <si>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</si>
  <si>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</si>
  <si>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</si>
  <si>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</si>
  <si>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</si>
  <si>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</si>
  <si>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</si>
  <si>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</si>
  <si>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</si>
  <si>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</si>
  <si>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</si>
  <si>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</si>
  <si>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</si>
  <si>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</si>
  <si>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</si>
  <si>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</si>
  <si>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</si>
  <si>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</si>
  <si>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</si>
  <si>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</si>
  <si>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</si>
  <si>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</si>
  <si>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</si>
  <si>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</si>
  <si>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</si>
  <si>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</si>
  <si>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</si>
  <si>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</si>
  <si>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</si>
  <si>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</si>
  <si>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</si>
  <si>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</si>
  <si>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</si>
  <si>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</si>
  <si>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</si>
  <si>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</si>
  <si>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</si>
  <si>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</si>
  <si>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</si>
  <si>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</si>
  <si>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</si>
  <si>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</si>
  <si>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</si>
  <si>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</si>
  <si>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</si>
  <si>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</si>
  <si>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</si>
  <si>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</si>
  <si>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</si>
  <si>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</si>
  <si>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</si>
  <si>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</si>
  <si>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</si>
  <si>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</si>
  <si>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</si>
  <si>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</si>
  <si>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</si>
  <si>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</si>
  <si>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</si>
  <si>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</si>
  <si>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</si>
  <si>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</si>
  <si>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</si>
  <si>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</si>
  <si>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</si>
  <si>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</si>
  <si>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</si>
  <si>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</si>
  <si>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</si>
  <si>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</si>
  <si>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</si>
  <si>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</si>
  <si>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</si>
  <si>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</si>
  <si>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</si>
  <si>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</si>
  <si>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</si>
  <si>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</si>
  <si>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</si>
  <si>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</si>
  <si>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</si>
  <si>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</si>
  <si>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</si>
  <si>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</si>
  <si>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</si>
  <si>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</si>
  <si>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</si>
  <si>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</si>
  <si>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</si>
  <si>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</si>
  <si>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</si>
  <si>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</si>
  <si>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</si>
  <si>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</si>
  <si>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</si>
  <si>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</si>
  <si>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</si>
  <si>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</si>
  <si>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</si>
  <si>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</si>
  <si>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</si>
  <si>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</si>
  <si>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</si>
  <si>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</si>
  <si>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</si>
  <si>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</si>
  <si>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</si>
  <si>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</si>
  <si>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</si>
  <si>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</si>
  <si>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</si>
  <si>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</si>
  <si>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</si>
  <si>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</si>
  <si>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</si>
  <si>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</si>
  <si>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</si>
  <si>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</si>
  <si>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</si>
  <si>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</si>
  <si>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</si>
  <si>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</si>
  <si>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</si>
  <si>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</si>
  <si>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</si>
  <si>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</si>
  <si>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</si>
  <si>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</si>
  <si>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</si>
  <si>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</si>
  <si>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</si>
  <si>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</si>
  <si>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</si>
  <si>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</si>
  <si>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</si>
  <si>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</si>
  <si>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</si>
  <si>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</si>
  <si>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</si>
  <si>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</si>
  <si>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</si>
  <si>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</si>
  <si>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</si>
  <si>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</si>
  <si>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</si>
  <si>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</si>
  <si>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</si>
  <si>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</si>
  <si>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</si>
  <si>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</si>
  <si>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</si>
  <si>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</si>
  <si>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</si>
  <si>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</si>
  <si>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</si>
  <si>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</si>
  <si>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</si>
  <si>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</si>
  <si>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</si>
  <si>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</si>
  <si>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</si>
  <si>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</si>
  <si>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</si>
  <si>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</si>
  <si>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</si>
  <si>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</si>
  <si>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</si>
  <si>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</si>
  <si>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</si>
  <si>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</si>
  <si>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</si>
  <si>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</si>
  <si>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</si>
  <si>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</si>
  <si>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</si>
  <si>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</si>
  <si>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</si>
  <si>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</si>
  <si>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</si>
  <si>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</si>
  <si>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</si>
  <si>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</si>
  <si>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</si>
  <si>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</si>
  <si>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</si>
  <si>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</si>
  <si>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</si>
  <si>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</si>
  <si>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</si>
  <si>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</si>
  <si>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</si>
  <si>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</si>
  <si>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</si>
  <si>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</si>
  <si>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</si>
  <si>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</si>
  <si>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</si>
  <si>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</si>
  <si>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</si>
  <si>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</si>
  <si>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</si>
  <si>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</si>
  <si>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</si>
  <si>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</si>
  <si>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</si>
  <si>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</si>
  <si>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</si>
  <si>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</si>
  <si>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</si>
  <si>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</si>
  <si>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</si>
  <si>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</si>
  <si>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</si>
  <si>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</si>
  <si>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</si>
  <si>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</si>
  <si>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</si>
  <si>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</si>
  <si>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</si>
  <si>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</si>
  <si>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</si>
  <si>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</si>
  <si>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</si>
  <si>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</si>
  <si>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</si>
  <si>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</si>
  <si>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</si>
  <si>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</si>
  <si>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</si>
  <si>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</si>
  <si>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</si>
  <si>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</si>
  <si>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</si>
  <si>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</si>
  <si>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</si>
  <si>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</si>
  <si>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</si>
  <si>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</si>
  <si>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</si>
  <si>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</si>
  <si>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</si>
  <si>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</si>
  <si>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</si>
  <si>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</si>
  <si>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</si>
  <si>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</si>
  <si>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</si>
  <si>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</si>
  <si>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</si>
  <si>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</si>
  <si>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</si>
  <si>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</si>
  <si>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</si>
  <si>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</si>
  <si>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</si>
  <si>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</si>
  <si>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</si>
  <si>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</si>
  <si>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</si>
  <si>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</si>
  <si>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</si>
  <si>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</si>
  <si>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</si>
  <si>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</si>
  <si>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</si>
  <si>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</si>
  <si>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</si>
  <si>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</si>
  <si>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</si>
  <si>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</si>
  <si>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</si>
  <si>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</si>
  <si>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</si>
  <si>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</si>
  <si>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</si>
  <si>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</si>
  <si>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</si>
  <si>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</si>
  <si>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</si>
  <si>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</si>
  <si>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</si>
  <si>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</si>
  <si>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</si>
  <si>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</si>
  <si>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</si>
  <si>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</si>
  <si>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</si>
  <si>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</si>
  <si>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</si>
  <si>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</si>
  <si>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</si>
  <si>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</si>
  <si>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</si>
  <si>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</si>
  <si>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</si>
  <si>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</si>
  <si>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</si>
  <si>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</si>
  <si>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</si>
  <si>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</si>
  <si>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</si>
  <si>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</si>
  <si>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</si>
  <si>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</si>
  <si>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</si>
  <si>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</si>
  <si>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</si>
  <si>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</si>
  <si>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</si>
  <si>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</si>
  <si>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</si>
  <si>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</si>
  <si>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</si>
  <si>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</si>
  <si>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</si>
  <si>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</si>
  <si>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</si>
  <si>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</si>
  <si>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</si>
  <si>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</si>
  <si>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</si>
  <si>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</si>
  <si>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</si>
  <si>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</si>
  <si>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</si>
  <si>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</si>
  <si>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</si>
  <si>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</si>
  <si>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</si>
  <si>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</si>
  <si>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</si>
  <si>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</si>
  <si>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</si>
  <si>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</si>
  <si>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</si>
  <si>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</si>
  <si>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</si>
  <si>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</si>
  <si>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</si>
  <si>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</si>
  <si>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</si>
  <si>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</si>
  <si>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</si>
  <si>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</si>
  <si>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</si>
  <si>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</si>
  <si>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</si>
  <si>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</si>
  <si>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</si>
  <si>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</si>
  <si>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</si>
  <si>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</si>
  <si>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</si>
  <si>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</si>
  <si>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</si>
  <si>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</si>
  <si>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</si>
  <si>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</si>
  <si>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</si>
  <si>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</si>
  <si>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</si>
  <si>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</si>
  <si>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</si>
  <si>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</si>
  <si>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</si>
  <si>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</si>
  <si>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</si>
  <si>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</si>
  <si>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</si>
  <si>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</si>
  <si>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</si>
  <si>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</si>
  <si>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</si>
  <si>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</si>
  <si>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</si>
  <si>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</si>
  <si>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</si>
  <si>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</si>
  <si>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</si>
  <si>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</si>
  <si>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</si>
  <si>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</si>
  <si>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</si>
  <si>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</si>
  <si>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</si>
  <si>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</si>
  <si>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</si>
  <si>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</si>
  <si>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</si>
  <si>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</si>
  <si>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</si>
  <si>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</si>
  <si>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</si>
  <si>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</si>
  <si>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</si>
  <si>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</si>
  <si>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</si>
  <si>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</si>
  <si>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</si>
  <si>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</si>
  <si>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</si>
  <si>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</si>
  <si>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</si>
  <si>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</si>
  <si>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</si>
  <si>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</si>
  <si>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</si>
  <si>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</si>
  <si>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</si>
  <si>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</si>
  <si>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</si>
  <si>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</si>
  <si>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</si>
  <si>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</si>
  <si>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</si>
  <si>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</si>
  <si>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</si>
  <si>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</si>
  <si>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</si>
  <si>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</si>
  <si>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</si>
  <si>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</si>
  <si>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</si>
  <si>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</si>
  <si>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</si>
  <si>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</si>
  <si>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</si>
  <si>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</si>
  <si>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</si>
  <si>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</si>
  <si>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</si>
  <si>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</si>
  <si>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</si>
  <si>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</si>
  <si>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</si>
  <si>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</si>
  <si>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</si>
  <si>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</si>
  <si>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</si>
  <si>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</si>
  <si>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</si>
  <si>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</si>
  <si>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</si>
  <si>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</si>
  <si>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</si>
  <si>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</si>
  <si>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</si>
  <si>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</si>
  <si>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</si>
  <si>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</si>
  <si>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</si>
  <si>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</si>
  <si>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</si>
  <si>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</si>
  <si>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</si>
  <si>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</si>
  <si>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</si>
  <si>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</si>
  <si>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</si>
  <si>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</si>
  <si>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</si>
  <si>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</si>
  <si>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</si>
  <si>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</si>
  <si>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</si>
  <si>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</si>
  <si>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</si>
  <si>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</si>
  <si>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</si>
  <si>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</si>
  <si>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</si>
  <si>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</si>
  <si>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</si>
  <si>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</si>
  <si>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</si>
  <si>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</si>
  <si>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</si>
  <si>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</si>
  <si>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</si>
  <si>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</si>
  <si>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</si>
  <si>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</si>
  <si>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</si>
  <si>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</si>
  <si>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</si>
  <si>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</si>
  <si>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</si>
  <si>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</si>
  <si>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</si>
  <si>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</si>
  <si>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</si>
  <si>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</si>
  <si>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</si>
  <si>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</si>
  <si>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</si>
  <si>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</si>
  <si>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</si>
  <si>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</si>
  <si>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</si>
  <si>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</si>
  <si>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</si>
  <si>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</si>
  <si>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</si>
  <si>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</si>
  <si>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</si>
  <si>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</si>
  <si>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</si>
  <si>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</si>
  <si>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</si>
  <si>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</si>
  <si>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</si>
  <si>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</si>
  <si>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</si>
  <si>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</si>
  <si>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</si>
  <si>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</si>
  <si>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</si>
  <si>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</si>
  <si>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</si>
  <si>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</si>
  <si>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</si>
  <si>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</si>
  <si>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</si>
  <si>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</si>
  <si>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</si>
  <si>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</si>
  <si>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</si>
  <si>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</si>
  <si>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</si>
  <si>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</si>
  <si>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</si>
  <si>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</si>
  <si>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</si>
  <si>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</si>
  <si>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</si>
  <si>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</si>
  <si>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</si>
  <si>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</si>
  <si>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</si>
  <si>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</si>
  <si>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</si>
  <si>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</si>
  <si>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</si>
  <si>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</si>
  <si>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</si>
  <si>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</si>
  <si>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</si>
  <si>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</si>
  <si>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</si>
  <si>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</si>
  <si>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</si>
  <si>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</si>
  <si>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</si>
  <si>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</si>
  <si>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</si>
  <si>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</si>
  <si>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</si>
  <si>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</si>
  <si>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</si>
  <si>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</si>
  <si>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</si>
  <si>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</si>
  <si>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</si>
  <si>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</si>
  <si>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</si>
  <si>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</si>
  <si>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</si>
  <si>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</si>
  <si>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</si>
  <si>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</si>
  <si>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</si>
  <si>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</si>
  <si>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</si>
  <si>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</si>
  <si>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</si>
  <si>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</si>
  <si>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</si>
  <si>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</si>
  <si>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</si>
  <si>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</si>
  <si>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</si>
  <si>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</si>
  <si>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</si>
  <si>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</si>
  <si>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</si>
  <si>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</si>
  <si>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</si>
  <si>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</si>
  <si>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</si>
  <si>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</si>
  <si>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</si>
  <si>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</si>
  <si>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</si>
  <si>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</si>
  <si>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</si>
  <si>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</si>
  <si>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</si>
  <si>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</si>
  <si>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</si>
  <si>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</si>
  <si>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</si>
  <si>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</si>
  <si>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</si>
  <si>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</si>
  <si>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</si>
  <si>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</si>
  <si>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</si>
  <si>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</si>
  <si>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</si>
  <si>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</si>
  <si>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</si>
  <si>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</si>
  <si>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</si>
  <si>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</si>
  <si>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</si>
  <si>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</si>
  <si>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</si>
  <si>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</si>
  <si>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</si>
  <si>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</si>
  <si>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</si>
  <si>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</si>
  <si>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</si>
  <si>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</si>
  <si>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</si>
  <si>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</si>
  <si>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</si>
  <si>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</si>
  <si>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</si>
  <si>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</si>
  <si>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</si>
  <si>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</si>
  <si>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</si>
  <si>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</si>
  <si>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</si>
  <si>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</si>
  <si>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</si>
  <si>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</si>
  <si>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</si>
  <si>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</si>
  <si>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</si>
  <si>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</si>
  <si>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</si>
  <si>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</si>
  <si>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</si>
  <si>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</si>
  <si>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</si>
  <si>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</si>
  <si>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</si>
  <si>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</si>
  <si>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</si>
  <si>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</si>
  <si>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</si>
  <si>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</si>
  <si>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</si>
  <si>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</si>
  <si>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</si>
  <si>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</si>
  <si>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</si>
  <si>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</si>
  <si>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</si>
  <si>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</si>
  <si>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</si>
  <si>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</si>
  <si>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</si>
  <si>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</si>
  <si>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</si>
  <si>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</si>
  <si>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</si>
  <si>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</si>
  <si>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</si>
  <si>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</si>
  <si>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</si>
  <si>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</si>
  <si>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</si>
  <si>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</si>
  <si>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</si>
  <si>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</si>
  <si>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</si>
  <si>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</si>
  <si>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</si>
  <si>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</si>
  <si>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</si>
  <si>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</si>
  <si>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</si>
  <si>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</si>
  <si>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</si>
  <si>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</si>
  <si>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</si>
  <si>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</si>
  <si>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</si>
  <si>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</si>
  <si>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</si>
  <si>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</si>
  <si>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</si>
  <si>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</si>
  <si>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</si>
  <si>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</si>
  <si>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</si>
  <si>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</si>
  <si>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</si>
  <si>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</si>
  <si>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</si>
  <si>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</si>
  <si>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</si>
  <si>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</si>
  <si>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</si>
  <si>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</si>
  <si>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</si>
  <si>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</si>
  <si>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</si>
  <si>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</si>
  <si>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</si>
  <si>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</si>
  <si>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</si>
  <si>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</si>
  <si>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</si>
  <si>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</si>
  <si>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</si>
  <si>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</si>
  <si>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</si>
  <si>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</si>
  <si>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</si>
  <si>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</si>
  <si>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</si>
  <si>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</si>
  <si>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</si>
  <si>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</si>
  <si>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</si>
  <si>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</si>
  <si>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</si>
  <si>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</si>
  <si>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</si>
  <si>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</si>
  <si>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</si>
  <si>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</si>
  <si>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</si>
  <si>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</si>
  <si>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</si>
  <si>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</si>
  <si>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</si>
  <si>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</si>
  <si>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</si>
  <si>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</si>
  <si>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</si>
  <si>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</si>
  <si>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</si>
  <si>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</si>
  <si>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</si>
  <si>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</si>
  <si>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</si>
  <si>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</si>
  <si>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</si>
  <si>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</si>
  <si>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</si>
  <si>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</si>
  <si>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</si>
  <si>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</si>
  <si>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</si>
  <si>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</si>
  <si>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</si>
  <si>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</si>
  <si>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</si>
  <si>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</si>
  <si>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</si>
  <si>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</si>
  <si>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</si>
  <si>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</si>
  <si>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</si>
  <si>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</si>
  <si>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</si>
  <si>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</si>
  <si>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</si>
  <si>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</si>
  <si>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</si>
  <si>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</si>
  <si>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</si>
  <si>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</si>
  <si>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</si>
  <si>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</si>
  <si>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</si>
  <si>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</si>
  <si>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</si>
  <si>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</si>
  <si>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</si>
  <si>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</si>
  <si>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</si>
  <si>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</si>
  <si>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</si>
  <si>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</si>
  <si>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</si>
  <si>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</si>
  <si>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</si>
  <si>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</si>
  <si>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</si>
  <si>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</si>
  <si>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</si>
  <si>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</si>
  <si>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</si>
  <si>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</si>
  <si>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</si>
  <si>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</si>
  <si>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</si>
  <si>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</si>
  <si>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</si>
  <si>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</si>
  <si>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</si>
  <si>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</si>
  <si>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</si>
  <si>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</si>
  <si>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</si>
  <si>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</si>
  <si>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</si>
  <si>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</si>
  <si>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</si>
  <si>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</si>
  <si>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</si>
  <si>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</si>
  <si>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</si>
  <si>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</si>
  <si>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</si>
  <si>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</si>
  <si>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</si>
  <si>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</si>
  <si>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</si>
  <si>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</si>
  <si>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</si>
  <si>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</si>
  <si>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</si>
  <si>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</si>
  <si>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</si>
  <si>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</si>
  <si>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</si>
  <si>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</si>
  <si>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</si>
  <si>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</si>
  <si>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</si>
  <si>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</si>
  <si>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</si>
  <si>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</si>
  <si>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</si>
  <si>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</si>
  <si>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</si>
  <si>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</si>
  <si>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</si>
  <si>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</si>
  <si>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</si>
  <si>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</si>
  <si>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</si>
  <si>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</si>
  <si>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</si>
  <si>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</si>
  <si>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</si>
  <si>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</si>
  <si>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</si>
  <si>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</si>
  <si>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</si>
  <si>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</si>
  <si>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</si>
  <si>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</si>
  <si>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</si>
  <si>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</si>
  <si>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</si>
  <si>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</si>
  <si>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</si>
  <si>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</si>
  <si>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</si>
  <si>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</si>
  <si>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</si>
  <si>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</si>
  <si>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</si>
  <si>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</si>
  <si>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</si>
  <si>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</si>
  <si>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</si>
  <si>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</si>
  <si>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</si>
  <si>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</si>
  <si>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</si>
  <si>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</si>
  <si>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</si>
  <si>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</si>
  <si>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</si>
  <si>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</si>
  <si>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</si>
  <si>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</si>
  <si>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</si>
  <si>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</si>
  <si>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</si>
  <si>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</si>
  <si>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</si>
  <si>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</si>
  <si>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</si>
  <si>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</si>
  <si>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</si>
  <si>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</si>
  <si>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</si>
  <si>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</si>
  <si>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</si>
  <si>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</si>
  <si>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</si>
  <si>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</si>
  <si>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</si>
  <si>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</si>
  <si>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</si>
  <si>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</si>
  <si>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</si>
  <si>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</si>
  <si>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</si>
  <si>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</si>
  <si>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</si>
  <si>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</si>
  <si>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</si>
  <si>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</si>
  <si>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</si>
  <si>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</si>
  <si>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</si>
  <si>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</si>
  <si>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</si>
  <si>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</si>
  <si>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</si>
  <si>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</si>
  <si>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</si>
  <si>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</si>
  <si>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</si>
  <si>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</si>
  <si>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</si>
  <si>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</si>
  <si>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</si>
  <si>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</si>
  <si>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</si>
  <si>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</si>
  <si>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</si>
  <si>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</si>
  <si>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</si>
  <si>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</si>
  <si>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</si>
  <si>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</si>
  <si>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</si>
  <si>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</si>
  <si>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</si>
  <si>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</si>
  <si>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</si>
  <si>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</si>
  <si>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</si>
  <si>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</si>
  <si>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</si>
  <si>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</si>
  <si>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</si>
  <si>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</si>
  <si>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</si>
  <si>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</si>
  <si>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</si>
  <si>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</si>
  <si>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</si>
  <si>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</si>
  <si>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</si>
  <si>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</si>
  <si>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</si>
  <si>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</si>
  <si>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</si>
  <si>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</si>
  <si>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</si>
  <si>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</si>
  <si>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</si>
  <si>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</si>
  <si>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</si>
  <si>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</si>
  <si>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</si>
  <si>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</si>
  <si>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</si>
  <si>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</si>
  <si>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</si>
  <si>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</si>
  <si>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</si>
  <si>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</si>
  <si>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</si>
  <si>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</si>
  <si>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</si>
  <si>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</si>
  <si>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</si>
  <si>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</si>
  <si>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</si>
  <si>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</si>
  <si>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</si>
  <si>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</si>
  <si>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</si>
  <si>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</si>
  <si>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</si>
  <si>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</si>
  <si>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</si>
  <si>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</si>
  <si>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</si>
  <si>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</si>
  <si>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</si>
  <si>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</si>
  <si>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</si>
  <si>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</si>
  <si>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</si>
  <si>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</si>
  <si>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</si>
  <si>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</si>
  <si>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</si>
  <si>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</si>
  <si>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</si>
  <si>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</si>
  <si>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</si>
  <si>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</si>
  <si>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</si>
  <si>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</si>
  <si>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</si>
  <si>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</si>
  <si>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</si>
  <si>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</si>
  <si>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</si>
  <si>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</si>
  <si>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</si>
  <si>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</si>
  <si>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</si>
  <si>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</si>
  <si>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</si>
  <si>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</si>
  <si>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</si>
  <si>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</si>
  <si>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</si>
  <si>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</si>
  <si>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</si>
  <si>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</si>
  <si>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</si>
  <si>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</si>
  <si>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</si>
  <si>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</si>
  <si>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</si>
  <si>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</si>
  <si>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</si>
  <si>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</si>
  <si>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</si>
  <si>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</si>
  <si>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</si>
  <si>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</si>
  <si>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</si>
  <si>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</si>
  <si>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</si>
  <si>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</si>
  <si>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</si>
  <si>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</si>
  <si>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</si>
  <si>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</si>
  <si>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</si>
  <si>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</si>
  <si>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</si>
  <si>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</si>
  <si>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</si>
  <si>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</si>
  <si>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</si>
  <si>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</si>
  <si>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</si>
  <si>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</si>
  <si>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</si>
  <si>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</si>
  <si>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</si>
  <si>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</si>
  <si>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</si>
  <si>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</si>
  <si>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</si>
  <si>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</si>
  <si>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</si>
  <si>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</si>
  <si>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</si>
  <si>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</si>
  <si>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</si>
  <si>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</si>
  <si>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</si>
  <si>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</si>
  <si>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</si>
  <si>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</si>
  <si>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</si>
  <si>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</si>
  <si>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</si>
  <si>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</si>
  <si>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</si>
  <si>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</si>
  <si>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</si>
  <si>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</si>
  <si>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</si>
  <si>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</si>
  <si>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</si>
  <si>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</si>
  <si>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</si>
  <si>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</si>
  <si>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</si>
  <si>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</si>
  <si>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</si>
  <si>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</si>
  <si>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</si>
  <si>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</si>
  <si>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</si>
  <si>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</si>
  <si>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</si>
  <si>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</si>
  <si>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</si>
  <si>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</si>
  <si>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</si>
  <si>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</si>
  <si>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</si>
  <si>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</si>
  <si>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</si>
  <si>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</si>
  <si>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</si>
  <si>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</si>
  <si>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</si>
  <si>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</si>
  <si>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</si>
  <si>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</si>
  <si>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</si>
  <si>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</si>
  <si>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</si>
  <si>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</si>
  <si>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</si>
  <si>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</si>
  <si>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</si>
  <si>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</si>
  <si>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</si>
  <si>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</si>
  <si>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</si>
  <si>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</si>
  <si>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</si>
  <si>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</si>
  <si>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</si>
  <si>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</si>
  <si>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</si>
  <si>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</si>
  <si>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</si>
  <si>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</si>
  <si>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</si>
  <si>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</si>
  <si>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</si>
  <si>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</si>
  <si>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</si>
  <si>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</si>
  <si>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</si>
  <si>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</si>
  <si>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</si>
  <si>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</si>
  <si>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</si>
  <si>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</si>
  <si>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</si>
  <si>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</si>
  <si>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</si>
  <si>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</si>
  <si>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</si>
  <si>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</si>
  <si>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</si>
  <si>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</si>
  <si>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</si>
  <si>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</si>
  <si>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</si>
  <si>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</si>
  <si>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</si>
  <si>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</si>
  <si>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</si>
  <si>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</si>
  <si>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</si>
  <si>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</si>
  <si>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</si>
  <si>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</si>
  <si>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</si>
  <si>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</si>
  <si>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</si>
  <si>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</si>
  <si>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</si>
  <si>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</si>
  <si>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</si>
  <si>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</si>
  <si>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</si>
  <si>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</si>
  <si>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</si>
  <si>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</si>
  <si>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</si>
  <si>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</si>
  <si>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</si>
  <si>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</si>
  <si>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</si>
  <si>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</si>
  <si>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</si>
  <si>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</si>
  <si>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</si>
  <si>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</si>
  <si>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</si>
  <si>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</si>
  <si>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</si>
  <si>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</si>
  <si>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</si>
  <si>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</si>
  <si>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</si>
  <si>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</si>
  <si>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</si>
  <si>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</si>
  <si>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</si>
  <si>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</si>
  <si>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</si>
  <si>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</si>
  <si>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</si>
  <si>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</si>
  <si>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</si>
  <si>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</si>
  <si>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</si>
  <si>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</si>
  <si>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</si>
  <si>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</si>
  <si>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</si>
  <si>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</si>
  <si>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</si>
  <si>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</si>
  <si>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</si>
  <si>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</si>
  <si>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</si>
  <si>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</si>
  <si>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</si>
  <si>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</si>
  <si>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</si>
  <si>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</si>
  <si>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</si>
  <si>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</si>
  <si>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</si>
  <si>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</si>
  <si>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</si>
  <si>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</si>
  <si>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</si>
  <si>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</si>
  <si>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</si>
  <si>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</si>
  <si>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</si>
  <si>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</si>
  <si>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</si>
  <si>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</si>
  <si>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</si>
  <si>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</si>
  <si>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</si>
  <si>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</si>
  <si>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</si>
  <si>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</si>
  <si>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</si>
  <si>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</si>
  <si>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</si>
  <si>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</si>
  <si>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</si>
  <si>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</si>
  <si>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</si>
  <si>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</si>
  <si>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</si>
  <si>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</si>
  <si>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</si>
  <si>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</si>
  <si>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</si>
  <si>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</si>
  <si>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</si>
  <si>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</si>
  <si>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</si>
  <si>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</si>
  <si>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</si>
  <si>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</si>
  <si>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</si>
  <si>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</si>
  <si>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</si>
  <si>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</si>
  <si>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</si>
  <si>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</si>
  <si>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</si>
  <si>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</si>
  <si>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</si>
  <si>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</si>
  <si>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</si>
  <si>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</si>
  <si>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</si>
  <si>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</si>
  <si>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</si>
  <si>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</si>
  <si>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</si>
  <si>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</si>
  <si>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</si>
  <si>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</si>
  <si>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</si>
  <si>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</si>
  <si>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</si>
  <si>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</si>
  <si>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</si>
  <si>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</si>
  <si>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</si>
  <si>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</si>
  <si>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</si>
  <si>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</si>
  <si>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</si>
  <si>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</si>
  <si>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</si>
  <si>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</si>
  <si>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</si>
  <si>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</si>
  <si>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</si>
  <si>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</si>
  <si>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</si>
  <si>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</si>
  <si>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</si>
  <si>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</si>
  <si>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</si>
  <si>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</si>
  <si>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</si>
  <si>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</si>
  <si>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</si>
  <si>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</si>
  <si>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</si>
  <si>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</si>
  <si>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</si>
  <si>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</si>
  <si>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</si>
  <si>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</si>
  <si>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</si>
  <si>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</si>
  <si>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</si>
  <si>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</si>
  <si>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</si>
  <si>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</si>
  <si>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</si>
  <si>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</si>
  <si>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</si>
  <si>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</si>
  <si>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</si>
  <si>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</si>
  <si>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</si>
  <si>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</si>
  <si>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</si>
  <si>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</si>
  <si>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</si>
  <si>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</si>
  <si>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</si>
  <si>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</si>
  <si>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</si>
  <si>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</si>
  <si>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</si>
  <si>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</si>
  <si>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</si>
  <si>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</si>
  <si>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</si>
  <si>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</si>
  <si>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</si>
  <si>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</si>
  <si>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</si>
  <si>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</si>
  <si>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</si>
  <si>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</si>
  <si>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</si>
  <si>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</si>
  <si>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</si>
  <si>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</si>
  <si>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</si>
  <si>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</si>
  <si>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</si>
  <si>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</si>
  <si>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</si>
  <si>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</si>
  <si>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</si>
  <si>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</si>
  <si>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</si>
  <si>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</si>
  <si>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</si>
  <si>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</si>
  <si>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</si>
  <si>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</si>
  <si>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</si>
  <si>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</si>
  <si>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</si>
  <si>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</si>
  <si>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</si>
  <si>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</si>
  <si>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</si>
  <si>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</si>
  <si>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</si>
  <si>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</si>
  <si>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</si>
  <si>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</si>
  <si>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</si>
  <si>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</si>
  <si>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</si>
  <si>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</si>
  <si>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</si>
  <si>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</si>
  <si>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</si>
  <si>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</si>
  <si>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</si>
  <si>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</si>
  <si>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</si>
  <si>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</si>
  <si>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</si>
  <si>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</si>
  <si>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</si>
  <si>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</si>
  <si>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</si>
  <si>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</si>
  <si>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</si>
  <si>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</si>
  <si>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</si>
  <si>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</si>
  <si>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</si>
  <si>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</si>
  <si>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</si>
  <si>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</si>
  <si>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</si>
  <si>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</si>
  <si>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</si>
  <si>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</si>
  <si>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</si>
  <si>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</si>
  <si>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</si>
  <si>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</si>
  <si>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</si>
  <si>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</si>
  <si>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</si>
  <si>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</si>
  <si>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</si>
  <si>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</si>
  <si>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</si>
  <si>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</si>
  <si>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</si>
  <si>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</si>
  <si>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</si>
  <si>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</si>
  <si>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</si>
  <si>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</si>
  <si>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</si>
  <si>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</si>
  <si>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</si>
  <si>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</si>
  <si>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</si>
  <si>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</si>
  <si>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</si>
  <si>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</si>
  <si>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</si>
  <si>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</si>
  <si>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</si>
  <si>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</si>
  <si>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</si>
  <si>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</si>
  <si>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</si>
  <si>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</si>
  <si>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</si>
  <si>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</si>
  <si>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</si>
  <si>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</si>
  <si>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</si>
  <si>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</si>
  <si>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</si>
  <si>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</si>
  <si>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</si>
  <si>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</si>
  <si>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</si>
  <si>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</si>
  <si>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</si>
  <si>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</si>
  <si>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</si>
  <si>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</si>
  <si>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</si>
  <si>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</si>
  <si>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</si>
  <si>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</si>
  <si>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</si>
  <si>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</si>
  <si>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</si>
  <si>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</si>
  <si>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</si>
  <si>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</si>
  <si>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</si>
  <si>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</si>
  <si>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</si>
  <si>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</si>
  <si>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</si>
  <si>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</si>
  <si>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</si>
  <si>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</si>
  <si>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</si>
  <si>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</si>
  <si>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</si>
  <si>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</si>
  <si>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</si>
  <si>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</si>
  <si>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</si>
  <si>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</si>
  <si>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</si>
  <si>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</si>
  <si>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</si>
  <si>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</si>
  <si>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</si>
  <si>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</si>
  <si>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</si>
  <si>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</si>
  <si>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</si>
  <si>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</si>
  <si>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</si>
  <si>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</si>
  <si>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</si>
  <si>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</si>
  <si>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</si>
  <si>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</si>
  <si>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</si>
  <si>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</si>
  <si>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</si>
  <si>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</si>
  <si>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</si>
  <si>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</si>
  <si>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</si>
  <si>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</si>
  <si>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</si>
  <si>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</si>
  <si>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</si>
  <si>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</si>
  <si>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</si>
  <si>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</si>
  <si>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</si>
  <si>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</si>
  <si>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</si>
  <si>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</si>
  <si>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</si>
  <si>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</si>
  <si>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</si>
  <si>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</si>
  <si>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</si>
  <si>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</si>
  <si>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</si>
  <si>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</si>
  <si>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</si>
  <si>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</si>
  <si>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</si>
  <si>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</si>
  <si>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</si>
  <si>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</si>
  <si>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</si>
  <si>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</si>
  <si>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</si>
  <si>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</si>
  <si>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</si>
  <si>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</si>
  <si>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</si>
  <si>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</si>
  <si>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</si>
  <si>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</si>
  <si>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</si>
  <si>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</si>
  <si>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</si>
  <si>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</si>
  <si>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</si>
  <si>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</si>
  <si>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</si>
  <si>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</si>
  <si>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</si>
  <si>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</si>
  <si>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</si>
  <si>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</si>
  <si>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</si>
  <si>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</si>
  <si>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</si>
  <si>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</si>
  <si>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</si>
  <si>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</si>
  <si>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</si>
  <si>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</si>
  <si>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</si>
  <si>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</si>
  <si>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</si>
  <si>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</si>
  <si>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</si>
  <si>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</si>
  <si>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</si>
  <si>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</si>
  <si>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</si>
  <si>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</si>
  <si>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</si>
  <si>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</si>
  <si>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</si>
  <si>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</si>
  <si>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</si>
  <si>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</si>
  <si>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</si>
  <si>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</si>
  <si>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</si>
  <si>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</si>
  <si>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</si>
  <si>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</si>
  <si>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</si>
  <si>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</si>
  <si>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</si>
  <si>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</si>
  <si>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</si>
  <si>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</si>
  <si>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</si>
  <si>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</si>
  <si>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</si>
  <si>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</si>
  <si>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</si>
  <si>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</si>
  <si>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</si>
  <si>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</si>
  <si>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</si>
  <si>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</si>
  <si>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</si>
  <si>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</si>
  <si>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</si>
  <si>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</si>
  <si>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</si>
  <si>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</si>
  <si>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</si>
  <si>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</si>
  <si>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</si>
  <si>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</si>
  <si>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</si>
  <si>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</si>
  <si>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</si>
  <si>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</si>
  <si>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</si>
  <si>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</si>
  <si>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</si>
  <si>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</si>
  <si>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</si>
  <si>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</si>
  <si>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</si>
  <si>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</si>
  <si>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</si>
  <si>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</si>
  <si>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</si>
  <si>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</si>
  <si>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</si>
  <si>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</si>
  <si>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</si>
  <si>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</si>
  <si>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</si>
  <si>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</si>
  <si>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</si>
  <si>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</si>
  <si>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</si>
  <si>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</si>
  <si>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</si>
  <si>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</si>
  <si>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</si>
  <si>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</si>
  <si>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</si>
  <si>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</si>
  <si>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</si>
  <si>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</si>
  <si>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</si>
  <si>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</si>
  <si>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</si>
  <si>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</si>
  <si>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</si>
  <si>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</si>
  <si>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</si>
  <si>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</si>
  <si>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</si>
  <si>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</si>
  <si>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</si>
  <si>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</si>
  <si>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</si>
  <si>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</si>
  <si>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</si>
  <si>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</si>
  <si>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</si>
  <si>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</si>
  <si>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</si>
  <si>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</si>
  <si>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</si>
  <si>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</si>
  <si>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</si>
  <si>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</si>
  <si>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</si>
  <si>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</si>
  <si>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</si>
  <si>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</si>
  <si>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</si>
  <si>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</si>
  <si>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</si>
  <si>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</si>
  <si>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</si>
  <si>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</si>
  <si>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</si>
  <si>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</si>
  <si>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</si>
  <si>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</si>
  <si>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</si>
  <si>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</si>
  <si>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</si>
  <si>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</si>
  <si>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</si>
  <si>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</si>
  <si>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</si>
  <si>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</si>
  <si>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</si>
  <si>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</si>
  <si>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</si>
  <si>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</si>
  <si>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</si>
  <si>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</si>
  <si>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</si>
  <si>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</si>
  <si>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</si>
  <si>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</si>
  <si>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</si>
  <si>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</si>
  <si>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</si>
  <si>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</si>
  <si>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</si>
  <si>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</si>
  <si>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</si>
  <si>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</si>
  <si>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</si>
  <si>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</si>
  <si>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</si>
  <si>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</si>
  <si>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</si>
  <si>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</si>
  <si>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</si>
  <si>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</si>
  <si>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</si>
  <si>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</si>
  <si>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</si>
  <si>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</si>
  <si>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</si>
  <si>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</si>
  <si>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</si>
  <si>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</si>
  <si>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</si>
  <si>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</si>
  <si>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</si>
  <si>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</si>
  <si>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</si>
  <si>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</si>
  <si>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</si>
  <si>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</si>
  <si>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</si>
  <si>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</si>
  <si>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</si>
  <si>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</si>
  <si>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</si>
  <si>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</si>
  <si>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</si>
  <si>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</si>
  <si>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</si>
  <si>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</si>
  <si>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</si>
  <si>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</si>
  <si>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</si>
  <si>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</si>
  <si>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</si>
  <si>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</si>
  <si>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</si>
  <si>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</si>
  <si>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</si>
  <si>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</si>
  <si>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</si>
  <si>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</si>
  <si>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</si>
  <si>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</si>
  <si>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</si>
  <si>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</si>
  <si>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</si>
  <si>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</si>
  <si>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</si>
  <si>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</si>
  <si>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</si>
  <si>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</si>
  <si>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</si>
  <si>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</si>
  <si>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</si>
  <si>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</si>
  <si>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</si>
  <si>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</si>
  <si>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</si>
  <si>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</si>
  <si>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</si>
  <si>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</si>
  <si>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</si>
  <si>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</si>
  <si>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</si>
  <si>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</si>
  <si>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</si>
  <si>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</si>
  <si>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</si>
  <si>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</si>
  <si>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</si>
  <si>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</si>
  <si>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</si>
  <si>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</si>
  <si>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</si>
  <si>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</si>
  <si>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</si>
  <si>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</si>
  <si>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</si>
  <si>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</si>
  <si>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</si>
  <si>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</si>
  <si>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</si>
  <si>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</si>
  <si>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</si>
  <si>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</si>
  <si>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</si>
  <si>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</si>
  <si>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</si>
  <si>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</si>
  <si>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</si>
  <si>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</si>
  <si>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</si>
  <si>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</si>
  <si>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</si>
  <si>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</si>
  <si>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</si>
  <si>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</si>
  <si>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</si>
  <si>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</si>
  <si>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</si>
  <si>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</si>
  <si>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</si>
  <si>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</si>
  <si>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</si>
  <si>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</si>
  <si>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</si>
  <si>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</si>
  <si>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</si>
  <si>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</si>
  <si>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</si>
  <si>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</si>
  <si>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</si>
  <si>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</si>
  <si>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</si>
  <si>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</si>
  <si>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</si>
  <si>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</si>
  <si>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</si>
  <si>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</si>
  <si>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</si>
  <si>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</si>
  <si>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</si>
  <si>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</si>
  <si>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</si>
  <si>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</si>
  <si>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</si>
  <si>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</si>
  <si>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</si>
  <si>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</si>
  <si>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</si>
  <si>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</si>
  <si>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</si>
  <si>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</si>
  <si>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</si>
  <si>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</si>
  <si>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</si>
  <si>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</si>
  <si>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</si>
  <si>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</si>
  <si>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</si>
  <si>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</si>
  <si>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</si>
  <si>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</si>
  <si>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</si>
  <si>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</si>
  <si>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</si>
  <si>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</si>
  <si>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</si>
  <si>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</si>
  <si>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</si>
  <si>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</si>
  <si>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</si>
  <si>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</si>
  <si>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</si>
  <si>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</si>
  <si>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</si>
  <si>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</si>
  <si>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</si>
  <si>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</si>
  <si>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</si>
  <si>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</si>
  <si>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</si>
  <si>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</si>
  <si>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</si>
  <si>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</si>
  <si>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</si>
  <si>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</si>
  <si>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</si>
  <si>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</si>
  <si>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</si>
  <si>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</si>
  <si>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</si>
  <si>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</si>
  <si>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</si>
  <si>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</si>
  <si>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</si>
  <si>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</si>
  <si>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</si>
  <si>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</si>
  <si>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</si>
  <si>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</si>
  <si>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</si>
  <si>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</si>
  <si>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</si>
  <si>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</si>
  <si>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</si>
  <si>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</si>
  <si>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</si>
  <si>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</si>
  <si>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</si>
  <si>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</si>
  <si>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</si>
  <si>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</si>
  <si>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</si>
  <si>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</si>
  <si>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</si>
  <si>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</si>
  <si>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</si>
  <si>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</si>
  <si>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</si>
  <si>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</si>
  <si>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</si>
  <si>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</si>
  <si>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</si>
  <si>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</si>
  <si>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</si>
  <si>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</si>
  <si>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</si>
  <si>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</si>
  <si>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</si>
  <si>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</si>
  <si>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</si>
  <si>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</si>
  <si>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</si>
  <si>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</si>
  <si>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</si>
  <si>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</si>
  <si>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</si>
  <si>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</si>
  <si>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</si>
  <si>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</si>
  <si>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</si>
  <si>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</si>
  <si>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</si>
  <si>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</si>
  <si>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</si>
  <si>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</si>
  <si>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</si>
  <si>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</si>
  <si>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</si>
  <si>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</si>
  <si>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</si>
  <si>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</si>
  <si>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</si>
  <si>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</si>
  <si>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</si>
  <si>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</si>
  <si>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</si>
  <si>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</si>
  <si>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</si>
  <si>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</si>
  <si>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</si>
  <si>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</si>
  <si>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</si>
  <si>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</si>
  <si>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</si>
  <si>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</si>
  <si>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</si>
  <si>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</si>
  <si>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</si>
  <si>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</si>
  <si>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</si>
  <si>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</si>
  <si>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</si>
  <si>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</si>
  <si>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</si>
  <si>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</si>
  <si>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</si>
  <si>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</si>
  <si>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</si>
  <si>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</si>
  <si>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</si>
  <si>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</si>
  <si>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</si>
  <si>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</si>
  <si>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</si>
  <si>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</si>
  <si>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</si>
  <si>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</si>
  <si>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</si>
  <si>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</si>
  <si>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</si>
  <si>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</si>
  <si>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</si>
  <si>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</si>
  <si>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</si>
  <si>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</si>
  <si>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</si>
  <si>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</si>
  <si>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</si>
  <si>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</si>
  <si>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</si>
  <si>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</si>
  <si>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</si>
  <si>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</si>
  <si>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</si>
  <si>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</si>
  <si>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</si>
  <si>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</si>
  <si>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</si>
  <si>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</si>
  <si>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</si>
  <si>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</si>
  <si>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</si>
  <si>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</si>
  <si>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</si>
  <si>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</si>
  <si>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</si>
  <si>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</si>
  <si>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</si>
  <si>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</si>
  <si>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</si>
  <si>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</si>
  <si>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</si>
  <si>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</si>
  <si>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</si>
  <si>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</si>
  <si>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</si>
  <si>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</si>
  <si>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</si>
  <si>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</si>
  <si>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</si>
  <si>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</si>
  <si>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</si>
  <si>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</si>
  <si>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</si>
  <si>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</si>
  <si>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</si>
  <si>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</si>
  <si>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</si>
  <si>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</si>
  <si>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</si>
  <si>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</si>
  <si>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</si>
  <si>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</si>
  <si>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</si>
  <si>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</si>
  <si>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</si>
  <si>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</si>
  <si>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</si>
  <si>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</si>
  <si>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</si>
  <si>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</si>
  <si>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</si>
  <si>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</si>
  <si>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</si>
  <si>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</si>
  <si>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</si>
  <si>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</si>
  <si>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</si>
  <si>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</si>
  <si>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</si>
  <si>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</si>
  <si>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</si>
  <si>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</si>
  <si>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</si>
  <si>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</si>
  <si>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</si>
  <si>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</si>
  <si>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</si>
  <si>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</si>
  <si>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</si>
  <si>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</si>
  <si>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</si>
  <si>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</si>
  <si>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</si>
  <si>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</si>
  <si>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</si>
  <si>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</si>
  <si>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</si>
  <si>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</si>
  <si>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</si>
  <si>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</si>
  <si>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</si>
  <si>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</si>
  <si>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</si>
  <si>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</si>
  <si>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</si>
  <si>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</si>
  <si>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</si>
  <si>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</si>
  <si>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</si>
  <si>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</si>
  <si>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</si>
  <si>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</si>
  <si>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</si>
  <si>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</si>
  <si>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</si>
  <si>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</si>
  <si>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</si>
  <si>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</si>
  <si>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</si>
  <si>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</si>
  <si>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</si>
  <si>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</si>
  <si>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</si>
  <si>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</si>
  <si>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</si>
  <si>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</si>
  <si>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</si>
  <si>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</si>
  <si>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</si>
  <si>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</si>
  <si>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</si>
  <si>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</si>
  <si>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</si>
  <si>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</si>
  <si>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</si>
  <si>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</si>
  <si>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</si>
  <si>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</si>
  <si>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</si>
  <si>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</si>
  <si>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</si>
  <si>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</si>
  <si>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</si>
  <si>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</si>
  <si>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</si>
  <si>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</si>
  <si>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</si>
  <si>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</si>
  <si>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</si>
  <si>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</si>
  <si>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</si>
  <si>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</si>
  <si>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</si>
  <si>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</si>
  <si>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</si>
  <si>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</si>
  <si>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</si>
  <si>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</si>
  <si>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</si>
  <si>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</si>
  <si>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</si>
  <si>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</si>
  <si>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</si>
  <si>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</si>
  <si>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</si>
  <si>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</si>
  <si>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</si>
  <si>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</si>
  <si>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</si>
  <si>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</si>
  <si>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</si>
  <si>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</si>
  <si>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</si>
  <si>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</si>
  <si>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</si>
  <si>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</si>
  <si>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</si>
  <si>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</si>
  <si>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</si>
  <si>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</si>
  <si>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</si>
  <si>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</si>
  <si>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</si>
  <si>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</si>
  <si>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</si>
  <si>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</si>
  <si>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</si>
  <si>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</si>
  <si>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</si>
  <si>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</si>
  <si>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</si>
  <si>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</si>
  <si>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</si>
  <si>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</si>
  <si>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</si>
  <si>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</si>
  <si>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</si>
  <si>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</si>
  <si>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</si>
  <si>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</si>
  <si>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</si>
  <si>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</si>
  <si>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</si>
  <si>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</si>
  <si>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</si>
  <si>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</si>
  <si>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</si>
  <si>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</si>
  <si>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</si>
  <si>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</si>
  <si>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</si>
  <si>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</si>
  <si>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</si>
  <si>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</si>
  <si>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</si>
  <si>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</si>
  <si>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</si>
  <si>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</si>
  <si>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</si>
  <si>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</si>
  <si>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</si>
  <si>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</si>
  <si>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</si>
  <si>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</si>
  <si>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</si>
  <si>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</si>
  <si>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</si>
  <si>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</si>
  <si>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</si>
  <si>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</si>
  <si>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</si>
  <si>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</si>
  <si>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</si>
  <si>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</si>
  <si>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</si>
  <si>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</si>
  <si>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</si>
  <si>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</si>
  <si>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</si>
  <si>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</si>
  <si>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</si>
  <si>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</si>
  <si>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</si>
  <si>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</si>
  <si>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</si>
  <si>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</si>
  <si>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</si>
  <si>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</si>
  <si>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</si>
  <si>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</si>
  <si>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</si>
  <si>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</si>
  <si>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</si>
  <si>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</si>
  <si>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</si>
  <si>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</si>
  <si>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</si>
  <si>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</si>
  <si>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</si>
  <si>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</si>
  <si>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</si>
  <si>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</si>
  <si>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</si>
  <si>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</si>
  <si>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</si>
  <si>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</si>
  <si>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</si>
  <si>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</si>
  <si>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</si>
  <si>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</si>
  <si>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</si>
  <si>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</si>
  <si>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</si>
  <si>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</si>
  <si>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</si>
  <si>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</si>
  <si>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</si>
  <si>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</si>
  <si>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</si>
  <si>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</si>
  <si>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</si>
  <si>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</si>
  <si>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</si>
  <si>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</si>
  <si>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</si>
  <si>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</si>
  <si>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</si>
  <si>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</si>
  <si>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</si>
  <si>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</si>
  <si>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</si>
  <si>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</si>
  <si>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</si>
  <si>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</si>
  <si>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</si>
  <si>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</si>
  <si>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</si>
  <si>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</si>
  <si>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</si>
  <si>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</si>
  <si>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</si>
  <si>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</si>
  <si>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</si>
  <si>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</si>
  <si>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</si>
  <si>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</si>
  <si>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</si>
  <si>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</si>
  <si>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</si>
  <si>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</si>
  <si>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</si>
  <si>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</si>
  <si>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</si>
  <si>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</si>
  <si>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</si>
  <si>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</si>
  <si>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</si>
  <si>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</si>
  <si>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</si>
  <si>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</si>
  <si>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</si>
  <si>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</si>
  <si>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</si>
  <si>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</si>
  <si>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</si>
  <si>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</si>
  <si>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</si>
  <si>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</si>
  <si>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</si>
  <si>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</si>
  <si>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</si>
  <si>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</si>
  <si>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</si>
  <si>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</si>
  <si>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</si>
  <si>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</si>
  <si>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</si>
  <si>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</si>
  <si>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</si>
  <si>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</si>
  <si>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</si>
  <si>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</si>
  <si>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</si>
  <si>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</si>
  <si>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</si>
  <si>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</si>
  <si>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</si>
  <si>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</si>
  <si>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</si>
  <si>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</si>
  <si>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</si>
  <si>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</si>
  <si>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</si>
  <si>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</si>
  <si>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</si>
  <si>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</si>
  <si>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</si>
  <si>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</si>
  <si>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</si>
  <si>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</si>
  <si>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</si>
  <si>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</si>
  <si>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</si>
  <si>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</si>
  <si>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</si>
  <si>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</si>
  <si>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</si>
  <si>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</si>
  <si>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</si>
  <si>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</si>
  <si>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</si>
  <si>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</si>
  <si>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</si>
  <si>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</si>
  <si>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</si>
  <si>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</si>
  <si>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</si>
  <si>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</si>
  <si>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</si>
  <si>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</si>
  <si>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</si>
  <si>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</si>
  <si>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</si>
  <si>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</si>
  <si>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</si>
  <si>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</si>
  <si>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</si>
  <si>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</si>
  <si>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</si>
  <si>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</si>
  <si>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</si>
  <si>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</si>
  <si>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</si>
  <si>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</si>
  <si>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</si>
  <si>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</si>
  <si>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</si>
  <si>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</si>
  <si>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</si>
  <si>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</si>
  <si>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</si>
  <si>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</si>
  <si>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</si>
  <si>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</si>
  <si>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</si>
  <si>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</si>
  <si>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</si>
  <si>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</si>
  <si>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</si>
  <si>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</si>
  <si>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</si>
  <si>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</si>
  <si>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</si>
  <si>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</si>
  <si>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</si>
  <si>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</si>
  <si>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</si>
  <si>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</si>
  <si>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</si>
  <si>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</si>
  <si>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</si>
  <si>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</si>
  <si>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</si>
  <si>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</si>
  <si>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</si>
  <si>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</si>
  <si>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</si>
  <si>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</si>
  <si>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</si>
  <si>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</si>
  <si>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</si>
  <si>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</si>
  <si>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</si>
  <si>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</si>
  <si>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</si>
  <si>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</si>
  <si>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</si>
  <si>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</si>
  <si>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</si>
  <si>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</si>
  <si>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</si>
  <si>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</si>
  <si>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</si>
  <si>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</si>
  <si>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</si>
  <si>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</si>
  <si>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</si>
  <si>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</si>
  <si>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</si>
  <si>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</si>
  <si>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</si>
  <si>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</si>
  <si>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</si>
  <si>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</si>
  <si>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</si>
  <si>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</si>
  <si>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</si>
  <si>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</si>
  <si>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</si>
  <si>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</si>
  <si>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</si>
  <si>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</si>
  <si>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</si>
  <si>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</si>
  <si>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</si>
  <si>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</si>
  <si>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</si>
  <si>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</si>
  <si>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</si>
  <si>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</si>
  <si>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</si>
  <si>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</si>
  <si>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</si>
  <si>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</si>
  <si>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</si>
  <si>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</si>
  <si>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</si>
  <si>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</si>
  <si>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</si>
  <si>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</si>
  <si>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</si>
  <si>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</si>
  <si>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</si>
  <si>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</si>
  <si>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</si>
  <si>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</si>
  <si>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</si>
  <si>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</si>
  <si>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</si>
  <si>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</si>
  <si>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</si>
  <si>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</si>
  <si>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</si>
  <si>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</si>
  <si>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</si>
  <si>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</si>
  <si>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</si>
  <si>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</si>
  <si>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</si>
  <si>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</si>
  <si>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</si>
  <si>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</si>
  <si>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</si>
  <si>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</si>
  <si>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</si>
  <si>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</si>
  <si>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</si>
  <si>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</si>
  <si>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</si>
  <si>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</si>
  <si>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</si>
  <si>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</si>
  <si>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</si>
  <si>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</si>
  <si>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</si>
  <si>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</si>
  <si>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</si>
  <si>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</si>
  <si>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</si>
  <si>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</si>
  <si>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</si>
  <si>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</si>
  <si>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</si>
  <si>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</si>
  <si>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</si>
  <si>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</si>
  <si>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</si>
  <si>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</si>
  <si>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</si>
  <si>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</si>
  <si>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</si>
  <si>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</si>
  <si>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</si>
  <si>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</si>
  <si>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</si>
  <si>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</si>
  <si>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</si>
  <si>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</si>
  <si>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</si>
  <si>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</si>
  <si>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</si>
  <si>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</si>
  <si>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</si>
  <si>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</si>
  <si>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</si>
  <si>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</si>
  <si>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</si>
  <si>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</si>
  <si>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</si>
  <si>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</si>
  <si>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</si>
  <si>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</si>
  <si>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</si>
  <si>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</si>
  <si>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</si>
  <si>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</si>
  <si>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</si>
  <si>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</si>
  <si>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</si>
  <si>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</si>
  <si>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</si>
  <si>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</si>
  <si>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</si>
  <si>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</si>
  <si>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</si>
  <si>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</si>
  <si>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</si>
  <si>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</si>
  <si>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</si>
  <si>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</si>
  <si>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</si>
  <si>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</si>
  <si>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</si>
  <si>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</si>
  <si>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</si>
  <si>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</si>
  <si>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</si>
  <si>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</si>
  <si>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</si>
  <si>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</si>
  <si>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</si>
  <si>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</si>
  <si>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</si>
  <si>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</si>
  <si>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</si>
  <si>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</si>
  <si>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</si>
  <si>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</si>
  <si>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</si>
  <si>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</si>
  <si>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</si>
  <si>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</si>
  <si>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</si>
  <si>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</si>
  <si>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</si>
  <si>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</si>
  <si>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</si>
  <si>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</si>
  <si>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</si>
  <si>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</si>
  <si>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</si>
  <si>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</si>
  <si>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</si>
  <si>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</si>
  <si>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</si>
  <si>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</si>
  <si>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</si>
  <si>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</si>
  <si>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</si>
  <si>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</si>
  <si>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</si>
  <si>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</si>
  <si>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</si>
  <si>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</si>
  <si>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</si>
  <si>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</si>
  <si>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</si>
  <si>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</si>
  <si>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</si>
  <si>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</si>
  <si>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</si>
  <si>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</si>
  <si>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</si>
  <si>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</si>
  <si>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</si>
  <si>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</si>
  <si>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</si>
  <si>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</si>
  <si>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</si>
  <si>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</si>
  <si>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</si>
  <si>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</si>
  <si>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</si>
  <si>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</si>
  <si>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</si>
  <si>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</si>
  <si>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</si>
  <si>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</si>
  <si>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</si>
  <si>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</si>
  <si>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</si>
  <si>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</si>
  <si>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</si>
  <si>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</si>
  <si>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</si>
  <si>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</si>
  <si>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</si>
  <si>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</si>
  <si>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</si>
  <si>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</si>
  <si>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</si>
  <si>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</si>
  <si>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</si>
  <si>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</si>
  <si>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</si>
  <si>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</si>
  <si>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</si>
  <si>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</si>
  <si>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</si>
  <si>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</si>
  <si>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</si>
  <si>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</si>
  <si>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</si>
  <si>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</si>
  <si>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</si>
  <si>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</si>
  <si>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</si>
  <si>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</si>
  <si>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</si>
  <si>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</si>
  <si>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</si>
  <si>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</si>
  <si>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</si>
  <si>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</si>
  <si>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</si>
  <si>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</si>
  <si>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</si>
  <si>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</si>
  <si>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</si>
  <si>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</si>
  <si>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</si>
  <si>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</si>
  <si>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</si>
  <si>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</si>
  <si>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</si>
  <si>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</si>
  <si>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</si>
  <si>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</si>
  <si>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</si>
  <si>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</si>
  <si>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</si>
  <si>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</si>
  <si>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</si>
  <si>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</si>
  <si>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</si>
  <si>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</si>
  <si>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</si>
  <si>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</si>
  <si>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</si>
  <si>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</si>
  <si>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</si>
  <si>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</si>
  <si>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</si>
  <si>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</si>
  <si>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</si>
  <si>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</si>
  <si>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</si>
  <si>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</si>
  <si>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</si>
  <si>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</si>
  <si>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</si>
  <si>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</si>
  <si>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</si>
  <si>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</si>
  <si>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</si>
  <si>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</si>
  <si>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</si>
  <si>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</si>
  <si>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</si>
  <si>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</si>
  <si>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</si>
  <si>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</si>
  <si>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</si>
  <si>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</si>
  <si>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</si>
  <si>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</si>
  <si>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</si>
  <si>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</si>
  <si>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</si>
  <si>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</si>
  <si>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</si>
  <si>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</si>
  <si>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</si>
  <si>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</si>
  <si>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</si>
  <si>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</si>
  <si>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</si>
  <si>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</si>
  <si>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</si>
  <si>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</si>
  <si>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</si>
  <si>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</si>
  <si>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</si>
  <si>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</si>
  <si>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</si>
  <si>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</si>
  <si>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</si>
  <si>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</si>
  <si>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</si>
  <si>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</si>
  <si>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</si>
  <si>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</si>
  <si>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</si>
  <si>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</si>
  <si>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</si>
  <si>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</si>
  <si>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</si>
  <si>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</si>
  <si>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</si>
  <si>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</si>
  <si>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</si>
  <si>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</si>
  <si>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</si>
  <si>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</si>
  <si>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</si>
  <si>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</si>
  <si>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</si>
  <si>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</si>
  <si>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</si>
  <si>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</si>
  <si>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</si>
  <si>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</si>
  <si>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</si>
  <si>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</si>
  <si>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</si>
  <si>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</si>
  <si>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</si>
  <si>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</si>
  <si>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</si>
  <si>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</si>
  <si>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</si>
  <si>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</si>
  <si>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</si>
  <si>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</si>
  <si>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</si>
  <si>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</si>
  <si>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</si>
  <si>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</si>
  <si>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</si>
  <si>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</si>
  <si>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</si>
  <si>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</si>
  <si>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</si>
  <si>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</si>
  <si>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</si>
  <si>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</si>
  <si>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</si>
  <si>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</si>
  <si>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</si>
  <si>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</si>
  <si>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</si>
  <si>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</si>
  <si>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</si>
  <si>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</si>
  <si>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</si>
  <si>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</si>
  <si>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</si>
  <si>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</si>
  <si>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</si>
  <si>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</si>
  <si>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</si>
  <si>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</si>
  <si>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</si>
  <si>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</si>
  <si>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</si>
  <si>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</si>
  <si>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</si>
  <si>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</si>
  <si>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</si>
  <si>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</si>
  <si>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</si>
  <si>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</si>
  <si>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</si>
  <si>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</si>
  <si>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</si>
  <si>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</si>
  <si>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</si>
  <si>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</si>
  <si>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</si>
  <si>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</si>
  <si>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</si>
  <si>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</si>
  <si>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</si>
  <si>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</si>
  <si>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</si>
  <si>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</si>
  <si>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</si>
  <si>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</si>
  <si>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</si>
  <si>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</si>
  <si>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</si>
  <si>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</si>
  <si>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</si>
  <si>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</si>
  <si>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</si>
  <si>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</si>
  <si>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</si>
  <si>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</si>
  <si>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</si>
  <si>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</si>
  <si>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</si>
  <si>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</si>
  <si>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</si>
  <si>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</si>
  <si>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</si>
  <si>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</si>
  <si>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</si>
  <si>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</si>
  <si>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</si>
  <si>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</si>
  <si>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</si>
  <si>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</si>
  <si>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</si>
  <si>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</si>
  <si>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</si>
  <si>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</si>
  <si>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</si>
  <si>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</si>
  <si>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</si>
  <si>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</si>
  <si>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</si>
  <si>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</si>
  <si>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</si>
  <si>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</si>
  <si>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</si>
  <si>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</si>
  <si>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</si>
  <si>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</si>
  <si>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</si>
  <si>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</si>
  <si>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</si>
  <si>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</si>
  <si>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</si>
  <si>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</si>
  <si>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</si>
  <si>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</si>
  <si>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</si>
  <si>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</si>
  <si>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</si>
  <si>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</si>
  <si>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</si>
  <si>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</si>
  <si>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</si>
  <si>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</si>
  <si>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</si>
  <si>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</si>
  <si>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</si>
  <si>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</si>
  <si>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</si>
  <si>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</si>
  <si>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</si>
  <si>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</si>
  <si>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</si>
  <si>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</si>
  <si>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</si>
  <si>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</si>
  <si>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</si>
  <si>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</si>
  <si>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</si>
  <si>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</si>
  <si>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</si>
  <si>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</si>
  <si>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</si>
  <si>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</si>
  <si>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</si>
  <si>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</si>
  <si>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</si>
  <si>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</si>
  <si>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</si>
  <si>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</si>
  <si>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</si>
  <si>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</si>
  <si>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</si>
  <si>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</si>
  <si>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</si>
  <si>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</si>
  <si>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</si>
  <si>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</si>
  <si>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</si>
  <si>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</si>
  <si>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</si>
  <si>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</si>
  <si>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</si>
  <si>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</si>
  <si>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</si>
  <si>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</si>
  <si>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</si>
  <si>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</si>
  <si>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</si>
  <si>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</si>
  <si>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</si>
  <si>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</si>
  <si>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</si>
  <si>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</si>
  <si>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</si>
  <si>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</si>
  <si>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</si>
  <si>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</si>
  <si>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</si>
  <si>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</si>
  <si>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</si>
  <si>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</si>
  <si>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</si>
  <si>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</si>
  <si>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</si>
  <si>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</si>
  <si>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</si>
  <si>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</si>
  <si>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</si>
  <si>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</si>
  <si>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</si>
  <si>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</si>
  <si>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</si>
  <si>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</si>
  <si>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</si>
  <si>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</si>
  <si>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</si>
  <si>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</si>
  <si>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</si>
  <si>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</si>
  <si>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</si>
  <si>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</si>
  <si>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</si>
  <si>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</si>
  <si>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</si>
  <si>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</si>
  <si>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</si>
  <si>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</si>
  <si>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</si>
  <si>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</si>
  <si>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</si>
  <si>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</si>
  <si>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</si>
  <si>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</si>
  <si>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</si>
  <si>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</si>
  <si>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</si>
  <si>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</si>
  <si>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</si>
  <si>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</si>
  <si>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</si>
  <si>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</si>
  <si>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</si>
  <si>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</si>
  <si>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</si>
  <si>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</si>
  <si>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</si>
  <si>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</si>
  <si>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</si>
  <si>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</si>
  <si>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</si>
  <si>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</si>
  <si>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</si>
  <si>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</si>
  <si>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</si>
  <si>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</si>
  <si>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</si>
  <si>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</si>
  <si>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</si>
  <si>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</si>
  <si>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</si>
  <si>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</si>
  <si>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</si>
  <si>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</si>
  <si>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</si>
  <si>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</si>
  <si>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</si>
  <si>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</si>
  <si>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</si>
  <si>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</si>
  <si>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</si>
  <si>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</si>
  <si>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</si>
  <si>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</si>
  <si>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</si>
  <si>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</si>
  <si>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</si>
  <si>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</si>
  <si>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</si>
  <si>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</si>
  <si>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</si>
  <si>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</si>
  <si>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</si>
  <si>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</si>
  <si>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</si>
  <si>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</si>
  <si>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</si>
  <si>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</si>
  <si>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</si>
  <si>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</si>
  <si>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</si>
  <si>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</si>
  <si>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</si>
  <si>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</si>
  <si>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</si>
  <si>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</si>
  <si>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</si>
  <si>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</si>
  <si>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</si>
  <si>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</si>
  <si>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</si>
  <si>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</si>
  <si>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</si>
  <si>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</si>
  <si>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</si>
  <si>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</si>
  <si>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</si>
  <si>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</si>
  <si>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</si>
  <si>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</si>
  <si>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</si>
  <si>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</si>
  <si>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</si>
  <si>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</si>
  <si>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</si>
  <si>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</si>
  <si>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</si>
  <si>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</si>
  <si>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</si>
  <si>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</si>
  <si>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</si>
  <si>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</si>
  <si>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</si>
  <si>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</si>
  <si>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</si>
  <si>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</si>
  <si>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</si>
  <si>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</si>
  <si>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</si>
  <si>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</si>
  <si>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</si>
  <si>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</si>
  <si>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</si>
  <si>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</si>
  <si>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</si>
  <si>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</si>
  <si>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</si>
  <si>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</si>
  <si>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</si>
  <si>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</si>
  <si>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</si>
  <si>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</si>
  <si>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</si>
  <si>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</si>
  <si>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</si>
  <si>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</si>
  <si>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</si>
  <si>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</si>
  <si>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</si>
  <si>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</si>
  <si>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</si>
  <si>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</si>
  <si>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</si>
  <si>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</si>
  <si>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</si>
  <si>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</si>
  <si>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</si>
  <si>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</si>
  <si>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</si>
  <si>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</si>
  <si>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</si>
  <si>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</si>
  <si>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</si>
  <si>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</si>
  <si>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</si>
  <si>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</si>
  <si>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</si>
  <si>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</si>
  <si>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</si>
  <si>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</si>
  <si>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</si>
  <si>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</si>
  <si>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</si>
  <si>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</si>
  <si>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</si>
  <si>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</si>
  <si>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</si>
  <si>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</si>
  <si>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</si>
  <si>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</si>
  <si>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</si>
  <si>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</si>
  <si>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</si>
  <si>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</si>
  <si>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</si>
  <si>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</si>
  <si>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</si>
  <si>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</si>
  <si>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</si>
  <si>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</si>
  <si>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</si>
  <si>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</si>
  <si>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</si>
  <si>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</si>
  <si>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</si>
  <si>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</si>
  <si>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</si>
  <si>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</si>
  <si>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</si>
  <si>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</si>
  <si>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</si>
  <si>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</si>
  <si>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</si>
  <si>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</si>
  <si>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</si>
  <si>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</si>
  <si>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</si>
  <si>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</si>
  <si>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</si>
  <si>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</si>
  <si>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</si>
  <si>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</si>
  <si>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</si>
  <si>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</si>
  <si>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</si>
  <si>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</si>
  <si>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</si>
  <si>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</si>
  <si>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</si>
  <si>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</si>
  <si>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</si>
  <si>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</si>
  <si>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</si>
  <si>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</si>
  <si>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</si>
  <si>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</si>
  <si>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</si>
  <si>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</si>
  <si>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</si>
  <si>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</si>
  <si>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</si>
  <si>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</si>
  <si>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</si>
  <si>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</si>
  <si>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</si>
  <si>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</si>
  <si>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</si>
  <si>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</si>
  <si>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</si>
  <si>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</si>
  <si>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</si>
  <si>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</si>
  <si>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</si>
  <si>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</si>
  <si>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</si>
  <si>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</si>
  <si>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</si>
  <si>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</si>
  <si>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</si>
  <si>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</si>
  <si>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</si>
  <si>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</si>
  <si>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</si>
  <si>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</si>
  <si>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</si>
  <si>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</si>
  <si>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</si>
  <si>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</si>
  <si>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</si>
  <si>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</si>
  <si>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</si>
  <si>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</si>
  <si>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</si>
  <si>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</si>
  <si>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</si>
  <si>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</si>
  <si>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</si>
  <si>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</si>
  <si>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</si>
  <si>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</si>
  <si>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</si>
  <si>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</si>
  <si>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</si>
  <si>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</si>
  <si>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</si>
  <si>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</si>
  <si>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</si>
  <si>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</si>
  <si>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</si>
  <si>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</si>
  <si>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</si>
  <si>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</si>
  <si>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</si>
  <si>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</si>
  <si>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</si>
  <si>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</si>
  <si>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</si>
  <si>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</si>
  <si>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</si>
  <si>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</si>
  <si>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</si>
  <si>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</si>
  <si>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</si>
  <si>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</si>
  <si>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</si>
  <si>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</si>
  <si>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</si>
  <si>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</si>
  <si>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</si>
  <si>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</si>
  <si>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</si>
  <si>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</si>
  <si>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</si>
  <si>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</si>
  <si>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</si>
  <si>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</si>
  <si>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</si>
  <si>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</si>
  <si>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</si>
  <si>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</si>
  <si>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</si>
  <si>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</si>
  <si>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</si>
  <si>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</si>
  <si>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</si>
  <si>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</si>
  <si>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</si>
  <si>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</si>
  <si>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</si>
  <si>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</si>
  <si>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</si>
  <si>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</si>
  <si>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</si>
  <si>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</si>
  <si>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</si>
  <si>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</si>
  <si>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</si>
  <si>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</si>
  <si>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</si>
  <si>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</si>
  <si>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</si>
  <si>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</si>
  <si>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</si>
  <si>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</si>
  <si>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</si>
  <si>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</si>
  <si>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</si>
  <si>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</si>
  <si>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</si>
  <si>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</si>
  <si>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</si>
  <si>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</si>
  <si>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</si>
  <si>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</si>
  <si>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</si>
  <si>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</si>
  <si>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</si>
  <si>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</si>
  <si>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</si>
  <si>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</si>
  <si>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</si>
  <si>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</si>
  <si>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</si>
  <si>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</si>
  <si>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</si>
  <si>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</si>
  <si>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</si>
  <si>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</si>
  <si>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</si>
  <si>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</si>
  <si>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</si>
  <si>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</si>
  <si>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</si>
  <si>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</si>
  <si>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</si>
  <si>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</si>
  <si>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</si>
  <si>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</si>
  <si>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</si>
  <si>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</si>
  <si>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</si>
  <si>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</si>
  <si>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</si>
  <si>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</si>
  <si>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</si>
  <si>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</si>
  <si>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</si>
  <si>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</si>
  <si>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</si>
  <si>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</si>
  <si>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</si>
  <si>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</si>
  <si>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</si>
  <si>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</si>
  <si>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</si>
  <si>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</si>
  <si>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</si>
  <si>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</si>
  <si>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</si>
  <si>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</si>
  <si>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</si>
  <si>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</si>
  <si>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</si>
  <si>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</si>
  <si>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</si>
  <si>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</si>
  <si>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</si>
  <si>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</si>
  <si>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</si>
  <si>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</si>
  <si>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</si>
  <si>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</si>
  <si>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</si>
  <si>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</si>
  <si>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</si>
  <si>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</si>
  <si>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</si>
  <si>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</si>
  <si>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</si>
  <si>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</si>
  <si>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</si>
  <si>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</si>
  <si>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</si>
  <si>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</si>
  <si>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</si>
  <si>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</si>
  <si>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</si>
  <si>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</si>
  <si>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</si>
  <si>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</si>
  <si>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</si>
  <si>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</si>
  <si>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</si>
  <si>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</si>
  <si>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</si>
  <si>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</si>
  <si>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</si>
  <si>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</si>
  <si>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</si>
  <si>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</si>
  <si>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</si>
  <si>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</si>
  <si>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</si>
  <si>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</si>
  <si>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</si>
  <si>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</si>
  <si>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</si>
  <si>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</si>
  <si>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</si>
  <si>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</si>
  <si>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</si>
  <si>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</si>
  <si>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</si>
  <si>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</si>
  <si>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</si>
  <si>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</si>
  <si>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</si>
  <si>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</si>
  <si>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</si>
  <si>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</si>
  <si>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</si>
  <si>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</si>
  <si>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</si>
  <si>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</si>
  <si>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</si>
  <si>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</si>
  <si>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</si>
  <si>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</si>
  <si>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</si>
  <si>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</si>
  <si>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</si>
  <si>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</si>
  <si>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</si>
  <si>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</si>
  <si>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</si>
  <si>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</si>
  <si>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</si>
  <si>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</si>
  <si>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</si>
  <si>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</si>
  <si>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</si>
  <si>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</si>
  <si>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</si>
  <si>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</si>
  <si>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</si>
  <si>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</si>
  <si>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</si>
  <si>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</si>
  <si>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</si>
  <si>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</si>
  <si>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</si>
  <si>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</si>
  <si>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</si>
  <si>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</si>
  <si>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</si>
  <si>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</si>
  <si>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</si>
  <si>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</si>
  <si>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</si>
  <si>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</si>
  <si>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</si>
  <si>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</si>
  <si>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</si>
  <si>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</si>
  <si>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</si>
  <si>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</si>
  <si>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</si>
  <si>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</si>
  <si>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</si>
  <si>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</si>
  <si>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</si>
  <si>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</si>
  <si>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</si>
  <si>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</si>
  <si>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</si>
  <si>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</si>
  <si>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</si>
  <si>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</si>
  <si>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</si>
  <si>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</si>
  <si>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</si>
  <si>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</si>
  <si>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</si>
  <si>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</si>
  <si>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</si>
  <si>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</si>
  <si>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</si>
  <si>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</si>
  <si>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</si>
  <si>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</si>
  <si>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</si>
  <si>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</si>
  <si>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</si>
  <si>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</si>
  <si>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</si>
  <si>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</si>
  <si>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</si>
  <si>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</si>
  <si>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</si>
  <si>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</si>
  <si>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</si>
  <si>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</si>
  <si>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</si>
  <si>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</si>
  <si>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</si>
  <si>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</si>
  <si>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</si>
  <si>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</si>
  <si>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</si>
  <si>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</si>
  <si>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</si>
  <si>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</si>
  <si>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</si>
  <si>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</si>
  <si>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</si>
  <si>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</si>
  <si>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</si>
  <si>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</si>
  <si>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</si>
  <si>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</si>
  <si>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</si>
  <si>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</si>
  <si>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</si>
  <si>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</si>
  <si>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</si>
  <si>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</si>
  <si>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</si>
  <si>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</si>
  <si>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</si>
  <si>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</si>
  <si>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</si>
  <si>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</si>
  <si>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</si>
  <si>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</si>
  <si>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</si>
  <si>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</si>
  <si>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</si>
  <si>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</si>
  <si>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</si>
  <si>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</si>
  <si>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</si>
  <si>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</si>
  <si>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</si>
  <si>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</si>
  <si>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</si>
  <si>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</si>
  <si>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</si>
  <si>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</si>
  <si>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</si>
  <si>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</si>
  <si>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</si>
  <si>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</si>
  <si>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</si>
  <si>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</si>
  <si>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</si>
  <si>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</si>
  <si>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</si>
  <si>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</si>
  <si>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</si>
  <si>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</si>
  <si>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</si>
  <si>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</si>
  <si>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</si>
  <si>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</si>
  <si>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</si>
  <si>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</si>
  <si>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</si>
  <si>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</si>
  <si>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</si>
  <si>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</si>
  <si>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</si>
  <si>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</si>
  <si>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</si>
  <si>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</si>
  <si>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</si>
  <si>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</si>
  <si>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</si>
  <si>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</si>
  <si>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</si>
  <si>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</si>
  <si>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</si>
  <si>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</si>
  <si>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</si>
  <si>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</si>
  <si>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</si>
  <si>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</si>
  <si>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</si>
  <si>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</si>
  <si>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</si>
  <si>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</si>
  <si>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</si>
  <si>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</si>
  <si>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</si>
  <si>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</si>
  <si>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</si>
  <si>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</si>
  <si>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</si>
  <si>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</si>
  <si>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</si>
  <si>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</si>
  <si>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</si>
  <si>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</si>
  <si>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</si>
  <si>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</si>
  <si>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</si>
  <si>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</si>
  <si>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</si>
  <si>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</si>
  <si>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</si>
  <si>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</si>
  <si>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</si>
  <si>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</si>
  <si>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</si>
  <si>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</si>
  <si>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</si>
  <si>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</si>
  <si>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</si>
  <si>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</si>
  <si>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</si>
  <si>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</si>
  <si>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</si>
  <si>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</si>
  <si>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</si>
  <si>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</si>
  <si>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</si>
  <si>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</si>
  <si>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</si>
  <si>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</si>
  <si>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</si>
  <si>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</si>
  <si>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</si>
  <si>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</si>
  <si>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</si>
  <si>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</si>
  <si>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</si>
  <si>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</si>
  <si>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</si>
  <si>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</si>
  <si>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</si>
  <si>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</si>
  <si>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</si>
  <si>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</si>
  <si>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</si>
  <si>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</si>
  <si>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</si>
  <si>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</si>
  <si>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</si>
  <si>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</si>
  <si>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</si>
  <si>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</si>
  <si>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</si>
  <si>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</si>
  <si>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</si>
  <si>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</si>
  <si>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</si>
  <si>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</si>
  <si>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</si>
  <si>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</si>
  <si>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</si>
  <si>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</si>
  <si>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</si>
  <si>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</si>
  <si>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</si>
  <si>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</si>
  <si>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</si>
  <si>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</si>
  <si>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</si>
  <si>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</si>
  <si>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</si>
  <si>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</si>
  <si>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</si>
  <si>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</si>
  <si>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</si>
  <si>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</si>
  <si>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</si>
  <si>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</si>
  <si>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</si>
  <si>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</si>
  <si>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</si>
  <si>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</si>
  <si>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</si>
  <si>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</si>
  <si>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</si>
  <si>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</si>
  <si>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</si>
  <si>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</si>
  <si>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</si>
  <si>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</si>
  <si>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</si>
  <si>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</si>
  <si>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</si>
  <si>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</si>
  <si>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</si>
  <si>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</si>
  <si>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</si>
  <si>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</si>
  <si>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</si>
  <si>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</si>
  <si>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</si>
  <si>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</si>
  <si>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</si>
  <si>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</si>
  <si>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</si>
  <si>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</si>
  <si>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</si>
  <si>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</si>
  <si>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</si>
  <si>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</si>
  <si>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</si>
  <si>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</si>
  <si>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</si>
  <si>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</si>
  <si>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</si>
  <si>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</si>
  <si>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</si>
  <si>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</si>
  <si>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</si>
  <si>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</si>
  <si>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</si>
  <si>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</si>
  <si>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</si>
  <si>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</si>
  <si>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</si>
  <si>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</si>
  <si>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</si>
  <si>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</si>
  <si>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</si>
  <si>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</si>
  <si>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</si>
  <si>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</si>
  <si>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</si>
  <si>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</si>
  <si>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</si>
  <si>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</si>
  <si>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</si>
  <si>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</si>
  <si>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</si>
  <si>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</si>
  <si>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</si>
  <si>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</si>
  <si>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</si>
  <si>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</si>
  <si>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</si>
  <si>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</si>
  <si>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</si>
  <si>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</si>
  <si>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</si>
  <si>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</si>
  <si>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</si>
  <si>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</si>
  <si>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</si>
  <si>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</si>
  <si>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</si>
  <si>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</si>
  <si>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</si>
  <si>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</si>
  <si>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</si>
  <si>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</si>
  <si>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</si>
  <si>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</si>
  <si>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</si>
  <si>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</si>
  <si>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</si>
  <si>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</si>
  <si>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</si>
  <si>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</si>
  <si>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</si>
  <si>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</si>
  <si>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</si>
  <si>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</si>
  <si>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</si>
  <si>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</si>
  <si>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</si>
  <si>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</si>
  <si>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</si>
  <si>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</si>
  <si>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</si>
  <si>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</si>
  <si>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</si>
  <si>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</si>
  <si>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</si>
  <si>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</si>
  <si>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</si>
  <si>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</si>
  <si>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</si>
  <si>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</si>
  <si>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</si>
  <si>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</si>
  <si>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</si>
  <si>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</si>
  <si>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</si>
  <si>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</si>
  <si>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</si>
  <si>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</si>
  <si>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</si>
  <si>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</si>
  <si>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</si>
  <si>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</si>
  <si>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</si>
  <si>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</si>
  <si>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</si>
  <si>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</si>
  <si>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</si>
  <si>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</si>
  <si>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</si>
  <si>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</si>
  <si>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</si>
  <si>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</si>
  <si>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</si>
  <si>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</si>
  <si>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</si>
  <si>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</si>
  <si>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</si>
  <si>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</si>
  <si>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</si>
  <si>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</si>
  <si>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</si>
  <si>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</si>
  <si>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</si>
  <si>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</si>
  <si>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</si>
  <si>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</si>
  <si>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</si>
  <si>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</si>
  <si>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</si>
  <si>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</si>
  <si>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</si>
  <si>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</si>
  <si>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</si>
  <si>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</si>
  <si>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</si>
  <si>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</si>
  <si>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</si>
  <si>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</si>
  <si>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</si>
  <si>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</si>
  <si>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</si>
  <si>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</si>
  <si>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</si>
  <si>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</si>
  <si>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</si>
  <si>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</si>
  <si>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</si>
  <si>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</si>
  <si>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</si>
  <si>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</si>
  <si>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</si>
  <si>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</si>
  <si>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</si>
  <si>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</si>
  <si>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</si>
  <si>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</si>
  <si>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</si>
  <si>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</si>
  <si>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</si>
  <si>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</si>
  <si>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</si>
  <si>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</si>
  <si>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</si>
  <si>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</si>
  <si>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</si>
  <si>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</si>
  <si>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</si>
  <si>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</si>
  <si>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</si>
  <si>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</si>
  <si>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</si>
  <si>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</si>
  <si>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</si>
  <si>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</si>
  <si>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</si>
  <si>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</si>
  <si>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</si>
  <si>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</si>
  <si>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</si>
  <si>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</si>
  <si>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</si>
  <si>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</si>
  <si>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</si>
  <si>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</si>
  <si>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</si>
  <si>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</si>
  <si>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</si>
  <si>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</si>
  <si>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</si>
  <si>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</si>
  <si>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</si>
  <si>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</si>
  <si>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</si>
  <si>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</si>
  <si>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</si>
  <si>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</si>
  <si>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</si>
  <si>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</si>
  <si>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</si>
  <si>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</si>
  <si>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</si>
  <si>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</si>
  <si>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</si>
  <si>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</si>
  <si>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</si>
  <si>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</si>
  <si>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</si>
  <si>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</si>
  <si>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</si>
  <si>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</si>
  <si>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</si>
  <si>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</si>
  <si>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</si>
  <si>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</si>
  <si>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</si>
  <si>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</si>
  <si>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</si>
  <si>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</si>
  <si>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</si>
  <si>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</si>
  <si>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</si>
  <si>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</si>
  <si>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</si>
  <si>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</si>
  <si>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</si>
  <si>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</si>
  <si>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</si>
  <si>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</si>
  <si>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</si>
  <si>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</si>
  <si>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</si>
  <si>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</si>
  <si>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</si>
  <si>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</si>
  <si>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</si>
  <si>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</si>
  <si>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</si>
  <si>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</si>
  <si>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</si>
  <si>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</si>
  <si>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</si>
  <si>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</si>
  <si>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</si>
  <si>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</si>
  <si>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</si>
  <si>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</si>
  <si>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</si>
  <si>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</si>
  <si>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</si>
  <si>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</si>
  <si>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</si>
  <si>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</si>
  <si>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</si>
  <si>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</si>
  <si>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</si>
  <si>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</si>
  <si>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</si>
  <si>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</si>
  <si>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</si>
  <si>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</si>
  <si>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</si>
  <si>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</si>
  <si>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</si>
  <si>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</si>
  <si>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</si>
  <si>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</si>
  <si>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</si>
  <si>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</si>
  <si>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</si>
  <si>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</si>
  <si>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</si>
  <si>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</si>
  <si>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</si>
  <si>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</si>
  <si>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</si>
  <si>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</si>
  <si>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</si>
  <si>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</si>
  <si>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</si>
  <si>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</si>
  <si>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</si>
  <si>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</si>
  <si>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</si>
  <si>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</si>
  <si>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</si>
  <si>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</si>
  <si>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</si>
  <si>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</si>
  <si>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</si>
  <si>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</si>
  <si>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</si>
  <si>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</si>
  <si>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</si>
  <si>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</si>
  <si>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</si>
  <si>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</si>
  <si>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</si>
  <si>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</si>
  <si>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</si>
  <si>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</si>
  <si>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</si>
  <si>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</si>
  <si>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</si>
  <si>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</si>
  <si>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</si>
  <si>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</si>
  <si>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</si>
  <si>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</si>
  <si>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</si>
  <si>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</si>
  <si>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</si>
  <si>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</si>
  <si>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</si>
  <si>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</si>
  <si>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</si>
  <si>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</si>
  <si>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</si>
  <si>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</si>
  <si>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</si>
  <si>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</si>
  <si>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</si>
  <si>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</si>
  <si>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</si>
  <si>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</si>
  <si>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</si>
  <si>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</si>
  <si>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</si>
  <si>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</si>
  <si>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</si>
  <si>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</si>
  <si>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</si>
  <si>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</si>
  <si>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</si>
  <si>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</si>
  <si>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</si>
  <si>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</si>
  <si>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</si>
  <si>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</si>
  <si>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</si>
  <si>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</si>
  <si>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</si>
  <si>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</si>
  <si>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</si>
  <si>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</si>
  <si>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</si>
  <si>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</si>
  <si>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</si>
  <si>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</si>
  <si>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</si>
  <si>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</si>
  <si>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</si>
  <si>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</si>
  <si>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</si>
  <si>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</si>
  <si>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</si>
  <si>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</si>
  <si>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</si>
  <si>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</si>
  <si>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</si>
  <si>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</si>
  <si>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</si>
  <si>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</si>
  <si>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</si>
  <si>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</si>
  <si>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</si>
  <si>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</si>
  <si>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</si>
  <si>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</si>
  <si>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</si>
  <si>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</si>
  <si>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</si>
  <si>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</si>
  <si>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</si>
  <si>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</si>
  <si>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</si>
  <si>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</si>
  <si>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</si>
  <si>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</si>
  <si>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</si>
  <si>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</si>
  <si>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</si>
  <si>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</si>
  <si>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</si>
  <si>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</si>
  <si>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</si>
  <si>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</si>
  <si>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</si>
  <si>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</si>
  <si>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</si>
  <si>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</si>
  <si>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</si>
  <si>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</si>
  <si>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</si>
  <si>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</si>
  <si>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</si>
  <si>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</si>
  <si>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</si>
  <si>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</si>
  <si>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</si>
  <si>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</si>
  <si>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</si>
  <si>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</si>
  <si>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</si>
  <si>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</si>
  <si>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</si>
  <si>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</si>
  <si>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</si>
  <si>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</si>
  <si>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</si>
  <si>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</si>
  <si>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</si>
  <si>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</si>
  <si>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</si>
  <si>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</si>
  <si>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</si>
  <si>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</si>
  <si>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</si>
  <si>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</si>
  <si>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</si>
  <si>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</si>
  <si>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</si>
  <si>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</si>
  <si>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</si>
  <si>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</si>
  <si>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</si>
  <si>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</si>
  <si>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</si>
  <si>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</si>
  <si>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</si>
  <si>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</si>
  <si>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</si>
  <si>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</si>
  <si>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</si>
  <si>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</si>
  <si>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</si>
  <si>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</si>
  <si>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</si>
  <si>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</si>
  <si>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</si>
  <si>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</si>
  <si>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</si>
  <si>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</si>
  <si>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</si>
  <si>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</si>
  <si>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</si>
  <si>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</si>
  <si>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</si>
  <si>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</si>
  <si>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</si>
  <si>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</si>
  <si>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</si>
  <si>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</si>
  <si>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</si>
  <si>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</si>
  <si>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</si>
  <si>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</si>
  <si>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</si>
  <si>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</si>
  <si>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</si>
  <si>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</si>
  <si>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</si>
  <si>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</si>
  <si>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</si>
  <si>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</si>
  <si>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</si>
  <si>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</si>
  <si>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</si>
  <si>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</si>
  <si>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</si>
  <si>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</si>
  <si>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</si>
  <si>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</si>
  <si>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</si>
  <si>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</si>
  <si>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</si>
  <si>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</si>
  <si>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</si>
  <si>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</si>
  <si>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</si>
  <si>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</si>
  <si>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</si>
  <si>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</si>
  <si>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</si>
  <si>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</si>
  <si>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</si>
  <si>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</si>
  <si>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</si>
  <si>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</si>
  <si>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</si>
  <si>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</si>
  <si>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</si>
  <si>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</si>
  <si>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</si>
  <si>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</si>
  <si>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</si>
  <si>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</si>
  <si>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</si>
  <si>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</si>
  <si>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</si>
  <si>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</si>
  <si>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</si>
  <si>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</si>
  <si>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</si>
  <si>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</si>
  <si>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</si>
  <si>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</si>
  <si>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</si>
  <si>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</si>
  <si>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</si>
  <si>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</si>
  <si>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</si>
  <si>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</si>
  <si>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</si>
  <si>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</si>
  <si>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</si>
  <si>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</si>
  <si>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</si>
  <si>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</si>
  <si>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</si>
  <si>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</si>
  <si>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</si>
  <si>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</si>
  <si>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</si>
  <si>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</si>
  <si>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</si>
  <si>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</si>
  <si>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</si>
  <si>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</si>
  <si>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</si>
  <si>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</si>
  <si>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</si>
  <si>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</si>
  <si>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</si>
  <si>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</si>
  <si>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</si>
  <si>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</si>
  <si>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</si>
  <si>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</si>
  <si>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</si>
  <si>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</si>
  <si>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</si>
  <si>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</si>
  <si>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</si>
  <si>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</si>
  <si>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</si>
  <si>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</si>
  <si>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</si>
  <si>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</si>
  <si>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</si>
  <si>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</si>
  <si>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</si>
  <si>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</si>
  <si>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</si>
  <si>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</si>
  <si>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</si>
  <si>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</si>
  <si>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</si>
  <si>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</si>
  <si>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</si>
  <si>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</si>
  <si>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</si>
  <si>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</si>
  <si>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</si>
  <si>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</si>
  <si>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</si>
  <si>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</si>
  <si>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</si>
  <si>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</si>
  <si>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</si>
  <si>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</si>
  <si>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</si>
  <si>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</si>
  <si>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</si>
  <si>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</si>
  <si>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</si>
  <si>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</si>
  <si>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</si>
  <si>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</si>
  <si>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</si>
  <si>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</si>
  <si>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</si>
  <si>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</si>
  <si>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</si>
  <si>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</si>
  <si>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</si>
  <si>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</si>
  <si>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</si>
  <si>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</si>
  <si>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</si>
  <si>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</si>
  <si>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</si>
  <si>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</si>
  <si>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</si>
  <si>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</si>
  <si>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</si>
  <si>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</si>
  <si>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</si>
  <si>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</si>
  <si>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</si>
  <si>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</si>
  <si>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</si>
  <si>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</si>
  <si>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</si>
  <si>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</si>
  <si>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</si>
  <si>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</si>
  <si>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</si>
  <si>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</si>
  <si>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</si>
  <si>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</si>
  <si>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</si>
  <si>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</si>
  <si>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</si>
  <si>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</si>
  <si>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</si>
  <si>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</si>
  <si>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</si>
  <si>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</si>
  <si>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</si>
  <si>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</si>
  <si>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</si>
  <si>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</si>
  <si>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</si>
  <si>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</si>
  <si>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</si>
  <si>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</si>
  <si>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</si>
  <si>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</si>
  <si>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</si>
  <si>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</si>
  <si>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</si>
  <si>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</si>
  <si>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</si>
  <si>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</si>
  <si>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</si>
  <si>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</si>
  <si>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</si>
  <si>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</si>
  <si>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</si>
  <si>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</si>
  <si>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</si>
  <si>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</si>
  <si>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</si>
  <si>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</si>
  <si>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</si>
  <si>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</si>
  <si>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</si>
  <si>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</si>
  <si>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</si>
  <si>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</si>
  <si>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</si>
  <si>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</si>
  <si>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</si>
  <si>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</si>
  <si>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</si>
  <si>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</si>
  <si>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</si>
  <si>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</si>
  <si>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</si>
  <si>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</si>
  <si>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</si>
  <si>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</si>
  <si>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</si>
  <si>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</si>
  <si>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</si>
  <si>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</si>
  <si>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</si>
  <si>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</si>
  <si>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</si>
  <si>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</si>
  <si>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</si>
  <si>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</si>
  <si>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</si>
  <si>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</si>
  <si>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</si>
  <si>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</si>
  <si>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</si>
  <si>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</si>
  <si>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</si>
  <si>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</si>
  <si>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</si>
  <si>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</si>
  <si>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</si>
  <si>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</si>
  <si>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</si>
  <si>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</si>
  <si>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</si>
  <si>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</si>
  <si>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</si>
  <si>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</si>
  <si>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</si>
  <si>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</si>
  <si>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</si>
  <si>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</si>
  <si>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</si>
  <si>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</si>
  <si>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</si>
  <si>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</si>
  <si>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</si>
  <si>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</si>
  <si>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</si>
  <si>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</si>
  <si>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</si>
  <si>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</si>
  <si>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</si>
  <si>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</si>
  <si>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</si>
  <si>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</si>
  <si>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</si>
  <si>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</si>
  <si>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</si>
  <si>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</si>
  <si>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</si>
  <si>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</si>
  <si>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</si>
  <si>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</si>
  <si>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</si>
  <si>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</si>
  <si>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</si>
  <si>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</si>
  <si>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</si>
  <si>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</si>
  <si>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</si>
  <si>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</si>
  <si>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</si>
  <si>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</si>
  <si>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</si>
  <si>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</si>
  <si>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</si>
  <si>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</si>
  <si>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</si>
  <si>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</si>
  <si>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</si>
  <si>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</si>
  <si>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</si>
  <si>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</si>
  <si>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</si>
  <si>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</si>
  <si>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</si>
  <si>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</si>
  <si>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</si>
  <si>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</si>
  <si>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</si>
  <si>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</si>
  <si>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</si>
  <si>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</si>
  <si>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</si>
  <si>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</si>
  <si>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</si>
  <si>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</si>
  <si>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</si>
  <si>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</si>
  <si>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</si>
  <si>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</si>
  <si>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</si>
  <si>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</si>
  <si>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</si>
  <si>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</si>
  <si>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</si>
  <si>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</si>
  <si>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</si>
  <si>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</si>
  <si>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</si>
  <si>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</si>
  <si>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</si>
  <si>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</si>
  <si>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</si>
  <si>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</si>
  <si>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</si>
  <si>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</si>
  <si>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</si>
  <si>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</si>
  <si>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</si>
  <si>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</si>
  <si>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</si>
  <si>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</si>
  <si>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</si>
  <si>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</si>
  <si>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</si>
  <si>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</si>
  <si>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</si>
  <si>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</si>
  <si>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</si>
  <si>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</si>
  <si>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</si>
  <si>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</si>
  <si>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</si>
  <si>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</si>
  <si>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</si>
  <si>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</si>
  <si>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</si>
  <si>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</si>
  <si>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</si>
  <si>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</si>
  <si>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</si>
  <si>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</si>
  <si>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</si>
  <si>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</si>
  <si>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</si>
  <si>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</si>
  <si>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</si>
  <si>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</si>
  <si>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</si>
  <si>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</si>
  <si>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</si>
  <si>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</si>
  <si>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</si>
  <si>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</si>
  <si>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</si>
  <si>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</si>
  <si>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</si>
  <si>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</si>
  <si>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</si>
  <si>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</si>
  <si>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</si>
  <si>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</si>
  <si>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</si>
  <si>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</si>
  <si>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</si>
  <si>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</si>
  <si>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</si>
  <si>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</si>
  <si>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</si>
  <si>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</si>
  <si>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</si>
  <si>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</si>
  <si>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</si>
  <si>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</si>
  <si>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</si>
  <si>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</si>
  <si>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</si>
  <si>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</si>
  <si>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</si>
  <si>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</si>
  <si>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</si>
  <si>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</si>
  <si>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</si>
  <si>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</si>
  <si>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</si>
  <si>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</si>
  <si>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</si>
  <si>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</si>
  <si>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</si>
  <si>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</si>
  <si>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</si>
  <si>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</si>
  <si>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</si>
  <si>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</si>
  <si>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</si>
  <si>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</si>
  <si>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</si>
  <si>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</si>
  <si>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</si>
  <si>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</si>
  <si>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</si>
  <si>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</si>
  <si>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</si>
  <si>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</si>
  <si>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</si>
  <si>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</si>
  <si>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</si>
  <si>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</si>
  <si>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</si>
  <si>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</si>
  <si>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</si>
  <si>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</si>
  <si>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</si>
  <si>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</si>
  <si>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</si>
  <si>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</si>
  <si>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</si>
  <si>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</si>
  <si>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</si>
  <si>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</si>
  <si>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</si>
  <si>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</si>
  <si>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</si>
  <si>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</si>
  <si>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</si>
  <si>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</si>
  <si>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</si>
  <si>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</si>
  <si>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</si>
  <si>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</si>
  <si>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</si>
  <si>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</si>
  <si>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</si>
  <si>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</si>
  <si>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</si>
  <si>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</si>
  <si>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</si>
  <si>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</si>
  <si>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</si>
  <si>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</si>
  <si>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</si>
  <si>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</si>
  <si>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</si>
  <si>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</si>
  <si>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</si>
  <si>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</si>
  <si>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</si>
  <si>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</si>
  <si>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</si>
  <si>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</si>
  <si>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</si>
  <si>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</si>
  <si>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</si>
  <si>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</si>
  <si>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</si>
  <si>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</si>
  <si>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</si>
  <si>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</si>
  <si>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</si>
  <si>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</si>
  <si>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</si>
  <si>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</si>
  <si>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</si>
  <si>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</si>
  <si>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</si>
  <si>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</si>
  <si>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</si>
  <si>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</si>
  <si>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</si>
  <si>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</si>
  <si>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</si>
  <si>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</si>
  <si>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</si>
  <si>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</si>
  <si>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</si>
  <si>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</si>
  <si>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</si>
  <si>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</si>
  <si>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</si>
  <si>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</si>
  <si>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</si>
  <si>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</si>
  <si>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</si>
  <si>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</si>
  <si>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</si>
  <si>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</si>
  <si>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</si>
  <si>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</si>
  <si>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</si>
  <si>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</si>
  <si>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</si>
  <si>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</si>
  <si>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</si>
  <si>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</si>
  <si>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</si>
  <si>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</si>
  <si>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</si>
  <si>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</si>
  <si>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</si>
  <si>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</si>
  <si>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</si>
  <si>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</si>
  <si>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</si>
  <si>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</si>
  <si>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</si>
  <si>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</si>
  <si>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</si>
  <si>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</si>
  <si>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</si>
  <si>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</si>
  <si>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</si>
  <si>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</si>
  <si>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</si>
  <si>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</si>
  <si>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</si>
  <si>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</si>
  <si>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</si>
  <si>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</si>
  <si>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</si>
  <si>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</si>
  <si>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</si>
  <si>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</si>
  <si>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</si>
  <si>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</si>
  <si>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</si>
  <si>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</si>
  <si>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</si>
  <si>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</si>
  <si>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</si>
  <si>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</si>
  <si>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</si>
  <si>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</si>
  <si>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</si>
  <si>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</si>
  <si>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</si>
  <si>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</si>
  <si>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</si>
  <si>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</si>
  <si>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</si>
  <si>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</si>
  <si>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</si>
  <si>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</si>
  <si>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</si>
  <si>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</si>
  <si>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</si>
  <si>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</si>
  <si>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</si>
  <si>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</si>
  <si>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</si>
  <si>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</si>
  <si>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</si>
  <si>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</si>
  <si>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</si>
  <si>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</si>
  <si>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</si>
  <si>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</si>
  <si>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</si>
  <si>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</si>
  <si>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</si>
  <si>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</si>
  <si>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</si>
  <si>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</si>
  <si>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</si>
  <si>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</si>
  <si>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</si>
  <si>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</si>
  <si>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</si>
  <si>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</si>
  <si>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</si>
  <si>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</si>
  <si>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</si>
  <si>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</si>
  <si>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</si>
  <si>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</si>
  <si>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</si>
  <si>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</si>
  <si>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</si>
  <si>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</si>
  <si>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</si>
  <si>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</si>
  <si>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</si>
  <si>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</si>
  <si>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</si>
  <si>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</si>
  <si>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</si>
  <si>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</si>
  <si>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</si>
  <si>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</si>
  <si>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</si>
  <si>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</si>
  <si>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</si>
  <si>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</si>
  <si>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</si>
  <si>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</si>
  <si>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</si>
  <si>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</si>
  <si>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</si>
  <si>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</si>
  <si>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</si>
  <si>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</si>
  <si>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</si>
  <si>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</si>
  <si>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</si>
  <si>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</si>
  <si>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</si>
  <si>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</si>
  <si>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</si>
  <si>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</si>
  <si>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</si>
  <si>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</si>
  <si>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</si>
  <si>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</si>
  <si>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</si>
  <si>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</si>
  <si>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</si>
  <si>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</si>
  <si>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</si>
  <si>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</si>
  <si>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</si>
  <si>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</si>
  <si>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</si>
  <si>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</si>
  <si>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</si>
  <si>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</si>
  <si>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</si>
  <si>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</si>
  <si>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</si>
  <si>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</si>
  <si>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</si>
  <si>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</si>
  <si>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</si>
  <si>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</si>
  <si>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</si>
  <si>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</si>
  <si>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</si>
  <si>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</si>
  <si>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</si>
  <si>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</si>
  <si>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</si>
  <si>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</si>
  <si>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</si>
  <si>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</si>
  <si>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</si>
  <si>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</si>
  <si>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</si>
  <si>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</si>
  <si>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</si>
  <si>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</si>
  <si>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</si>
  <si>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</si>
  <si>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</si>
  <si>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</si>
  <si>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</si>
  <si>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</si>
  <si>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</si>
  <si>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</si>
  <si>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</si>
  <si>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</si>
  <si>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</si>
  <si>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</si>
  <si>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</si>
  <si>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</si>
  <si>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</si>
  <si>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</si>
  <si>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</si>
  <si>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</si>
  <si>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</si>
  <si>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</si>
  <si>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</si>
  <si>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</si>
  <si>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</si>
  <si>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</si>
  <si>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</si>
  <si>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</si>
  <si>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</si>
  <si>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</si>
  <si>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</si>
  <si>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</si>
  <si>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</si>
  <si>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</si>
  <si>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</si>
  <si>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</si>
  <si>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</si>
  <si>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</si>
  <si>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</si>
  <si>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</si>
  <si>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</si>
  <si>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</si>
  <si>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</si>
  <si>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</si>
  <si>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</si>
  <si>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</si>
  <si>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</si>
  <si>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</si>
  <si>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</si>
  <si>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</si>
  <si>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</si>
  <si>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</si>
  <si>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</si>
  <si>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</si>
  <si>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</si>
  <si>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</si>
  <si>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</si>
  <si>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</si>
  <si>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</si>
  <si>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</si>
  <si>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</si>
  <si>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</si>
  <si>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</si>
  <si>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</si>
  <si>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</si>
  <si>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</si>
  <si>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</si>
  <si>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</si>
  <si>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</si>
  <si>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</si>
  <si>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</si>
  <si>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</si>
  <si>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</si>
  <si>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</si>
  <si>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</si>
  <si>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</si>
  <si>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</si>
  <si>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</si>
  <si>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</si>
  <si>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</si>
  <si>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</si>
  <si>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</si>
  <si>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</si>
  <si>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</si>
  <si>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</si>
  <si>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</si>
  <si>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</si>
  <si>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</si>
  <si>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</si>
  <si>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</si>
  <si>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</si>
  <si>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</si>
  <si>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</si>
  <si>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</si>
  <si>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</si>
  <si>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</si>
  <si>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</si>
  <si>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</si>
  <si>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</si>
  <si>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</si>
  <si>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</si>
  <si>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</si>
  <si>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</si>
  <si>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</si>
  <si>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</si>
  <si>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</si>
  <si>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</si>
  <si>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</si>
  <si>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</si>
  <si>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</si>
  <si>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</si>
  <si>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</si>
  <si>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</si>
  <si>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</si>
  <si>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</si>
  <si>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</si>
  <si>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</si>
  <si>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</si>
  <si>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</si>
  <si>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</si>
  <si>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</si>
  <si>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</si>
  <si>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</si>
  <si>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</si>
  <si>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</si>
  <si>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</si>
  <si>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</si>
  <si>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</si>
  <si>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</si>
  <si>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</si>
  <si>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</si>
  <si>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</si>
  <si>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</si>
  <si>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</si>
  <si>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</si>
  <si>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</si>
  <si>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</si>
  <si>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</si>
  <si>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</si>
  <si>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</si>
  <si>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</si>
  <si>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</si>
  <si>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</si>
  <si>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</si>
  <si>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</si>
  <si>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</si>
  <si>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</si>
  <si>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</si>
  <si>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</si>
  <si>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</si>
  <si>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</si>
  <si>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</si>
  <si>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</si>
  <si>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</si>
  <si>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</si>
  <si>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</si>
  <si>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</si>
  <si>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</si>
  <si>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</si>
  <si>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</si>
  <si>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</si>
  <si>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</si>
  <si>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</si>
  <si>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</si>
  <si>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</si>
  <si>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</si>
  <si>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</si>
  <si>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</si>
  <si>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</si>
  <si>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</si>
  <si>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</si>
  <si>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</si>
  <si>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</si>
  <si>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</si>
  <si>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</si>
  <si>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</si>
  <si>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</si>
  <si>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</si>
  <si>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</si>
  <si>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</si>
  <si>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</si>
  <si>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</si>
  <si>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</si>
  <si>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</si>
  <si>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</si>
  <si>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</si>
  <si>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</si>
  <si>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</si>
  <si>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</si>
  <si>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</si>
  <si>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</si>
  <si>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</si>
  <si>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</si>
  <si>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</si>
  <si>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</si>
  <si>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</si>
  <si>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</si>
  <si>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</si>
  <si>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</si>
  <si>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</si>
  <si>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</si>
  <si>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</si>
  <si>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</si>
  <si>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</si>
  <si>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</si>
  <si>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</si>
  <si>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</si>
  <si>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</si>
  <si>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</si>
  <si>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</si>
  <si>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</si>
  <si>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</si>
  <si>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</si>
  <si>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</si>
  <si>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</si>
  <si>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</si>
  <si>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</si>
  <si>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</si>
  <si>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</si>
  <si>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</si>
  <si>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</si>
  <si>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</si>
  <si>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</si>
  <si>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</si>
  <si>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</si>
  <si>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</si>
  <si>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</si>
  <si>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</si>
  <si>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</si>
  <si>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</si>
  <si>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</si>
  <si>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</si>
  <si>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</si>
  <si>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</si>
  <si>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</si>
  <si>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</si>
  <si>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</si>
  <si>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</si>
  <si>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</si>
  <si>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</si>
  <si>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</si>
  <si>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</si>
  <si>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</si>
  <si>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</si>
  <si>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</si>
  <si>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</si>
  <si>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</si>
  <si>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</si>
  <si>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</si>
  <si>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</si>
  <si>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</si>
  <si>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</si>
  <si>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</si>
  <si>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</si>
  <si>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</si>
  <si>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</si>
  <si>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</si>
  <si>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</si>
  <si>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</si>
  <si>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</si>
  <si>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</si>
  <si>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</si>
  <si>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</si>
  <si>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</si>
  <si>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</si>
  <si>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</si>
  <si>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</si>
  <si>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</si>
  <si>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</si>
  <si>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</si>
  <si>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</si>
  <si>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</si>
  <si>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</si>
  <si>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</si>
  <si>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</si>
  <si>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</si>
  <si>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</si>
  <si>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</si>
  <si>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</si>
  <si>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</si>
  <si>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</si>
  <si>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</si>
  <si>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</si>
  <si>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</si>
  <si>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</si>
  <si>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</si>
  <si>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</si>
  <si>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</si>
  <si>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</si>
  <si>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</si>
  <si>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</si>
  <si>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</si>
  <si>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</si>
  <si>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</si>
  <si>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</si>
  <si>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</si>
  <si>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</si>
  <si>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</si>
  <si>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</si>
  <si>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</si>
  <si>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</si>
  <si>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</si>
  <si>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</si>
  <si>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</si>
  <si>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</si>
  <si>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</si>
  <si>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</si>
  <si>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</si>
  <si>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</si>
  <si>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</si>
  <si>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</si>
  <si>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</si>
  <si>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</si>
  <si>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</si>
  <si>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</si>
  <si>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</si>
  <si>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</si>
  <si>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</si>
  <si>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</si>
  <si>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</si>
  <si>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</si>
  <si>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</si>
  <si>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</si>
  <si>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</si>
  <si>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</si>
  <si>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</si>
  <si>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</si>
  <si>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</si>
  <si>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</si>
  <si>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</si>
  <si>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</si>
  <si>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</si>
  <si>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</si>
  <si>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</si>
  <si>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</si>
  <si>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</si>
  <si>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</si>
  <si>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</si>
  <si>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</si>
  <si>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</si>
  <si>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</si>
  <si>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</si>
  <si>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</si>
  <si>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</si>
  <si>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</si>
  <si>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</si>
  <si>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</si>
  <si>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</si>
  <si>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</si>
  <si>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</si>
  <si>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</si>
  <si>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</si>
  <si>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</si>
  <si>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</si>
  <si>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</si>
  <si>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</si>
  <si>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</si>
  <si>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</si>
  <si>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</si>
  <si>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</si>
  <si>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</si>
  <si>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</si>
  <si>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</si>
  <si>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</si>
  <si>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</si>
  <si>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</si>
  <si>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</si>
  <si>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</si>
  <si>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</si>
  <si>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</si>
  <si>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</si>
  <si>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</si>
  <si>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</si>
  <si>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</si>
  <si>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</si>
  <si>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</si>
  <si>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</si>
  <si>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</si>
  <si>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</si>
  <si>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</si>
  <si>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</si>
  <si>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</si>
  <si>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</si>
  <si>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</si>
  <si>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</si>
  <si>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</si>
  <si>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</si>
  <si>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</si>
  <si>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</si>
  <si>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</si>
  <si>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</si>
  <si>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</si>
  <si>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</si>
  <si>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</si>
  <si>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</si>
  <si>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</si>
  <si>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</si>
  <si>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</si>
  <si>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</si>
  <si>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</si>
  <si>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</si>
  <si>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</si>
  <si>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</si>
  <si>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</si>
  <si>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</si>
  <si>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</si>
  <si>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</si>
  <si>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</si>
  <si>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</si>
  <si>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</si>
  <si>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</si>
  <si>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</si>
  <si>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</si>
  <si>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</si>
  <si>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</si>
  <si>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</si>
  <si>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</si>
  <si>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</si>
  <si>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</si>
  <si>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</si>
  <si>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</si>
  <si>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</si>
  <si>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</si>
  <si>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</si>
  <si>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</si>
  <si>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</si>
  <si>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</si>
  <si>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</si>
  <si>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</si>
  <si>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</si>
  <si>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</si>
  <si>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</si>
  <si>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</si>
  <si>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</si>
  <si>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</si>
  <si>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</si>
  <si>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</si>
  <si>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</si>
  <si>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</si>
  <si>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</si>
  <si>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</si>
  <si>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</si>
  <si>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</si>
  <si>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</si>
  <si>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</si>
  <si>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</si>
  <si>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</si>
  <si>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</si>
  <si>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</si>
  <si>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</si>
  <si>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</si>
  <si>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</si>
  <si>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</si>
  <si>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</si>
  <si>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</si>
  <si>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</si>
  <si>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</si>
  <si>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</si>
  <si>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</si>
  <si>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</si>
  <si>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</si>
  <si>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</si>
  <si>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</si>
  <si>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</si>
  <si>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</si>
  <si>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</si>
  <si>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</si>
  <si>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</si>
  <si>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</si>
  <si>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</si>
  <si>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</si>
  <si>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</si>
  <si>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</si>
  <si>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</si>
  <si>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</si>
  <si>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</si>
  <si>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</si>
  <si>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</si>
  <si>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</si>
  <si>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</si>
  <si>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</si>
  <si>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</si>
  <si>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</si>
  <si>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</si>
  <si>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</si>
  <si>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</si>
  <si>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</si>
  <si>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</si>
  <si>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</si>
  <si>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</si>
  <si>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</si>
  <si>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</si>
  <si>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</si>
  <si>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</si>
  <si>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</si>
  <si>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</si>
  <si>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</si>
  <si>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</si>
  <si>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</si>
  <si>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</si>
  <si>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</si>
  <si>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</si>
  <si>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</si>
  <si>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</si>
  <si>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</si>
  <si>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</si>
  <si>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</si>
  <si>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</si>
  <si>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</si>
  <si>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</si>
  <si>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</si>
  <si>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</si>
  <si>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</si>
  <si>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</si>
  <si>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</si>
  <si>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</si>
  <si>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</si>
  <si>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</si>
  <si>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</si>
  <si>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</si>
  <si>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</si>
  <si>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</si>
  <si>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</si>
  <si>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</si>
  <si>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</si>
  <si>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</si>
  <si>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</si>
  <si>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</si>
  <si>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</si>
  <si>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</si>
  <si>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</si>
  <si>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</si>
  <si>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</si>
  <si>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</si>
  <si>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</si>
  <si>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</si>
  <si>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</si>
  <si>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</si>
  <si>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</si>
  <si>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</si>
  <si>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</si>
  <si>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</si>
  <si>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</si>
  <si>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</si>
  <si>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</si>
  <si>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</si>
  <si>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</si>
  <si>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</si>
  <si>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</si>
  <si>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</si>
  <si>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</si>
  <si>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</si>
  <si>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</si>
  <si>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</si>
  <si>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</si>
  <si>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</si>
  <si>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</si>
  <si>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</si>
  <si>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</si>
  <si>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</si>
  <si>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</si>
  <si>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</si>
  <si>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</si>
  <si>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</si>
  <si>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</si>
  <si>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</si>
  <si>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</si>
  <si>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</si>
  <si>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</si>
  <si>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</si>
  <si>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</si>
  <si>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</si>
  <si>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</si>
  <si>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</si>
  <si>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</si>
  <si>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</si>
  <si>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</si>
  <si>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</si>
  <si>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</si>
  <si>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</si>
  <si>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</si>
  <si>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</si>
  <si>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</si>
  <si>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</si>
  <si>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</si>
  <si>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</si>
  <si>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</si>
  <si>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</si>
  <si>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</si>
  <si>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</si>
  <si>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</si>
  <si>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</si>
  <si>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</si>
  <si>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</si>
  <si>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</si>
  <si>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</si>
  <si>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</si>
  <si>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</si>
  <si>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</si>
  <si>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</si>
  <si>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</si>
  <si>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</si>
  <si>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</si>
  <si>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</si>
  <si>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</si>
  <si>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</si>
  <si>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</si>
  <si>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</si>
  <si>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</si>
  <si>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</si>
  <si>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</si>
  <si>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</si>
  <si>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</si>
  <si>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</si>
  <si>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</si>
  <si>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</si>
  <si>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</si>
  <si>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</si>
  <si>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</si>
  <si>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</si>
  <si>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</si>
  <si>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</si>
  <si>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</si>
  <si>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</si>
  <si>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</si>
  <si>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</si>
  <si>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</si>
  <si>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</si>
  <si>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</si>
  <si>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</si>
  <si>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</si>
  <si>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</si>
  <si>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</si>
  <si>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</si>
  <si>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</si>
  <si>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</si>
  <si>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</si>
  <si>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</si>
  <si>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</si>
  <si>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</si>
  <si>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</si>
  <si>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</si>
  <si>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</si>
  <si>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</si>
  <si>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</si>
  <si>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</si>
  <si>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</si>
  <si>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</si>
  <si>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</si>
  <si>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</si>
  <si>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</si>
  <si>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</si>
  <si>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</si>
  <si>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</si>
  <si>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</si>
  <si>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</si>
  <si>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</si>
  <si>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</si>
  <si>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</si>
  <si>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</si>
  <si>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</si>
  <si>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</si>
  <si>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</si>
  <si>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</si>
  <si>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</si>
  <si>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</si>
  <si>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</si>
  <si>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</si>
  <si>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</si>
  <si>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</si>
  <si>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</si>
  <si>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</si>
  <si>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</si>
  <si>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</si>
  <si>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</si>
  <si>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</si>
  <si>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</si>
  <si>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</si>
  <si>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</si>
  <si>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</si>
  <si>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</si>
  <si>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</si>
  <si>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</si>
  <si>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</si>
  <si>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</si>
  <si>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</si>
  <si>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</si>
  <si>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</si>
  <si>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</si>
  <si>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</si>
  <si>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</si>
  <si>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</si>
  <si>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</si>
  <si>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</si>
  <si>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</si>
  <si>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</si>
  <si>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</si>
  <si>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</si>
  <si>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</si>
  <si>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</si>
  <si>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</si>
  <si>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</si>
  <si>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</si>
  <si>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</si>
  <si>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</si>
  <si>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</si>
  <si>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</si>
  <si>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</si>
  <si>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</si>
  <si>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</si>
  <si>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</si>
  <si>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</si>
  <si>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</si>
  <si>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</si>
  <si>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</si>
  <si>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</si>
  <si>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</si>
  <si>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</si>
  <si>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</si>
  <si>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</si>
  <si>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</si>
  <si>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</si>
  <si>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</si>
  <si>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</si>
  <si>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</si>
  <si>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</si>
  <si>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</si>
  <si>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</si>
  <si>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</si>
  <si>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</si>
  <si>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</si>
  <si>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</si>
  <si>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</si>
  <si>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</si>
  <si>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</si>
  <si>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</si>
  <si>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</si>
  <si>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</si>
  <si>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</si>
  <si>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</si>
  <si>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</si>
  <si>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</si>
  <si>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</si>
  <si>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</si>
  <si>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</si>
  <si>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</si>
  <si>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</si>
  <si>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</si>
  <si>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</si>
  <si>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</si>
  <si>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</si>
  <si>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</si>
  <si>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</si>
  <si>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</si>
  <si>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</si>
  <si>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</si>
  <si>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</si>
  <si>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</si>
  <si>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</si>
  <si>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</si>
  <si>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</si>
  <si>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</si>
  <si>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</si>
  <si>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</si>
  <si>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</si>
  <si>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</si>
  <si>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</si>
  <si>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</si>
  <si>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</si>
  <si>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</si>
  <si>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</si>
  <si>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</si>
  <si>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</si>
  <si>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</si>
  <si>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</si>
  <si>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</si>
  <si>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</si>
  <si>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</si>
  <si>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</si>
  <si>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</si>
  <si>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</si>
  <si>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</si>
  <si>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</si>
  <si>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</si>
  <si>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</si>
  <si>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</si>
  <si>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</si>
  <si>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</si>
  <si>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</si>
  <si>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</si>
  <si>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</si>
  <si>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</si>
  <si>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</si>
  <si>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</si>
  <si>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</si>
  <si>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</si>
  <si>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</si>
  <si>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</si>
  <si>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</si>
  <si>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</si>
  <si>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</si>
  <si>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</si>
  <si>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</si>
  <si>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</si>
  <si>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</si>
  <si>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</si>
  <si>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</si>
  <si>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</si>
  <si>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</si>
  <si>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</si>
  <si>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</si>
  <si>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</si>
  <si>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</si>
  <si>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</si>
  <si>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</si>
  <si>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</si>
  <si>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</si>
  <si>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</si>
  <si>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</si>
  <si>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</si>
  <si>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</si>
  <si>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</si>
  <si>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</si>
  <si>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</si>
  <si>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</si>
  <si>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</si>
  <si>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</si>
  <si>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</si>
  <si>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</si>
  <si>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</si>
  <si>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</si>
  <si>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</si>
  <si>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</si>
  <si>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</si>
  <si>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</si>
  <si>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</si>
  <si>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</si>
  <si>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</si>
  <si>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</si>
  <si>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</si>
  <si>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</si>
  <si>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</si>
  <si>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</si>
  <si>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</si>
  <si>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</si>
  <si>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</si>
  <si>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</si>
  <si>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</si>
  <si>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</si>
  <si>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</si>
  <si>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</si>
  <si>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</si>
  <si>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</si>
  <si>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</si>
  <si>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</si>
  <si>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</si>
  <si>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</si>
  <si>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</si>
  <si>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</si>
  <si>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</si>
  <si>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</si>
  <si>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</si>
  <si>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</si>
  <si>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</si>
  <si>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</si>
  <si>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</si>
  <si>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</si>
  <si>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</si>
  <si>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</si>
  <si>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</si>
  <si>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</si>
  <si>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</si>
  <si>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</si>
  <si>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</si>
  <si>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</si>
  <si>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</si>
  <si>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</si>
  <si>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</si>
  <si>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</si>
  <si>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</si>
  <si>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</si>
  <si>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</si>
  <si>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</si>
  <si>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</si>
  <si>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</si>
  <si>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</si>
  <si>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</si>
  <si>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</si>
  <si>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</si>
  <si>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</si>
  <si>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</si>
  <si>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</si>
  <si>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</si>
  <si>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</si>
  <si>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</si>
  <si>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</si>
  <si>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</si>
  <si>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</si>
  <si>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</si>
  <si>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</si>
  <si>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</si>
  <si>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</si>
  <si>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</si>
  <si>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</si>
  <si>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</si>
  <si>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</si>
  <si>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</si>
  <si>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</si>
  <si>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</si>
  <si>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</si>
  <si>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</si>
  <si>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</si>
  <si>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</si>
  <si>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</si>
  <si>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</si>
  <si>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</si>
  <si>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</si>
  <si>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</si>
  <si>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</si>
  <si>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</si>
  <si>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</si>
  <si>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</si>
  <si>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</si>
  <si>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</si>
  <si>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</si>
  <si>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</si>
  <si>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</si>
  <si>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</si>
  <si>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</si>
  <si>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</si>
  <si>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</si>
  <si>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</si>
  <si>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</si>
  <si>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</si>
  <si>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</si>
  <si>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</si>
  <si>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</si>
  <si>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</si>
  <si>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</si>
  <si>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</si>
  <si>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</si>
  <si>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</si>
  <si>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</si>
  <si>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</si>
  <si>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</si>
  <si>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</si>
  <si>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</si>
  <si>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</si>
  <si>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</si>
  <si>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</si>
  <si>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</si>
  <si>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</si>
  <si>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</si>
  <si>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</si>
  <si>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</si>
  <si>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</si>
  <si>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</si>
  <si>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</si>
  <si>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</si>
  <si>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</si>
  <si>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</si>
  <si>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</si>
  <si>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</si>
  <si>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</si>
  <si>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</si>
  <si>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</si>
  <si>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</si>
  <si>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</si>
  <si>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</si>
  <si>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</si>
  <si>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</si>
  <si>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</si>
  <si>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</si>
  <si>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</si>
  <si>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</si>
  <si>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</si>
  <si>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</si>
  <si>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</si>
  <si>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</si>
  <si>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</si>
  <si>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</si>
  <si>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</si>
  <si>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</si>
  <si>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</si>
  <si>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</si>
  <si>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</si>
  <si>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</si>
  <si>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</si>
  <si>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</si>
  <si>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</si>
  <si>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</si>
  <si>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</si>
  <si>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</si>
  <si>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</si>
  <si>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</si>
  <si>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</si>
  <si>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</si>
  <si>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</si>
  <si>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</si>
  <si>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</si>
  <si>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</si>
  <si>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</si>
  <si>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</si>
  <si>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</si>
  <si>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</si>
  <si>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</si>
  <si>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</si>
  <si>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</si>
  <si>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</si>
  <si>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</si>
  <si>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</si>
  <si>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</si>
  <si>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</si>
  <si>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</si>
  <si>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</si>
  <si>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</si>
  <si>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</si>
  <si>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</si>
  <si>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</si>
  <si>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</si>
  <si>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</si>
  <si>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</si>
  <si>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</si>
  <si>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</si>
  <si>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</si>
  <si>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</si>
  <si>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</si>
  <si>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</si>
  <si>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</si>
  <si>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</si>
  <si>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</si>
  <si>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</si>
  <si>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</si>
  <si>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</si>
  <si>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</si>
  <si>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</si>
  <si>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</si>
  <si>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</si>
  <si>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</si>
  <si>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</si>
  <si>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</si>
  <si>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</si>
  <si>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</si>
  <si>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</si>
  <si>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</si>
  <si>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</si>
  <si>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</si>
  <si>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</si>
  <si>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</si>
  <si>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</si>
  <si>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</si>
  <si>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</si>
  <si>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</si>
  <si>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</si>
  <si>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</si>
  <si>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</si>
  <si>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</si>
  <si>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</si>
  <si>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</si>
  <si>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</si>
  <si>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</si>
  <si>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</si>
  <si>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</si>
  <si>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</si>
  <si>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</si>
  <si>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</si>
  <si>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</si>
  <si>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</si>
  <si>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</si>
  <si>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</si>
  <si>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</si>
  <si>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</si>
  <si>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</si>
  <si>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</si>
  <si>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</si>
  <si>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</si>
  <si>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</si>
  <si>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</si>
  <si>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</si>
  <si>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</si>
  <si>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</si>
  <si>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</si>
  <si>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</si>
  <si>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</si>
  <si>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</si>
  <si>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</si>
  <si>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</si>
  <si>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</si>
  <si>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</si>
  <si>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</si>
  <si>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</si>
  <si>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</si>
  <si>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</si>
  <si>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</si>
  <si>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</si>
  <si>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</si>
  <si>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</si>
  <si>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</si>
  <si>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</si>
  <si>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</si>
  <si>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</si>
  <si>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</si>
  <si>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</si>
  <si>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</si>
  <si>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</si>
  <si>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</si>
  <si>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</si>
  <si>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</si>
  <si>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</si>
  <si>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</si>
  <si>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</si>
  <si>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</si>
  <si>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</si>
  <si>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</si>
  <si>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</si>
  <si>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</si>
  <si>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</si>
  <si>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</si>
  <si>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</si>
  <si>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</si>
  <si>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</si>
  <si>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</si>
  <si>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</si>
  <si>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</si>
  <si>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</si>
  <si>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</si>
  <si>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</si>
  <si>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</si>
  <si>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</si>
  <si>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</si>
  <si>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</si>
  <si>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</si>
  <si>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</si>
  <si>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</si>
  <si>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</si>
  <si>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</si>
  <si>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</si>
  <si>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</si>
  <si>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</si>
  <si>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</si>
  <si>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</si>
  <si>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</si>
  <si>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</si>
  <si>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</si>
  <si>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</si>
  <si>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</si>
  <si>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</si>
  <si>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</si>
  <si>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</si>
  <si>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</si>
  <si>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</si>
  <si>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</si>
  <si>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</si>
  <si>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</si>
  <si>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</si>
  <si>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</si>
  <si>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</si>
  <si>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</si>
  <si>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</si>
  <si>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</si>
  <si>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</si>
  <si>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</si>
  <si>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</si>
  <si>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</si>
  <si>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</si>
  <si>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</si>
  <si>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</si>
  <si>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</si>
  <si>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</si>
  <si>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</si>
  <si>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</si>
  <si>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</si>
  <si>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</si>
  <si>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</si>
  <si>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</si>
  <si>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</si>
  <si>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</si>
  <si>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</si>
  <si>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</si>
  <si>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</si>
  <si>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</si>
  <si>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</si>
  <si>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</si>
  <si>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</si>
  <si>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</si>
  <si>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</si>
  <si>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</si>
  <si>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</si>
  <si>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</si>
  <si>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</si>
  <si>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</si>
  <si>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</si>
  <si>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</si>
  <si>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</si>
  <si>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</si>
  <si>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</si>
  <si>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</si>
  <si>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</si>
  <si>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</si>
  <si>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</si>
  <si>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</si>
  <si>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</si>
  <si>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</si>
  <si>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</si>
  <si>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</si>
  <si>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</si>
  <si>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</si>
  <si>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</si>
  <si>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</si>
  <si>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</si>
  <si>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</si>
  <si>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</si>
  <si>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</si>
  <si>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</si>
  <si>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</si>
  <si>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</si>
  <si>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</si>
  <si>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</si>
  <si>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</si>
  <si>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</si>
  <si>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</si>
  <si>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</si>
  <si>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</si>
  <si>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</si>
  <si>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</si>
  <si>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</si>
  <si>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</si>
  <si>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</si>
  <si>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</si>
  <si>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</si>
  <si>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</si>
  <si>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</si>
  <si>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</si>
  <si>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</si>
  <si>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</si>
  <si>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</si>
  <si>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</si>
  <si>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</si>
  <si>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</si>
  <si>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</si>
  <si>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</si>
  <si>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</si>
  <si>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</si>
  <si>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</si>
  <si>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</si>
  <si>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</si>
  <si>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</si>
  <si>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</si>
  <si>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</si>
  <si>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</si>
  <si>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</si>
  <si>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</si>
  <si>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</si>
  <si>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</si>
  <si>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</si>
  <si>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</si>
  <si>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</si>
  <si>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</si>
  <si>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</si>
  <si>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</si>
  <si>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</si>
  <si>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</si>
  <si>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</si>
  <si>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</si>
  <si>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</si>
  <si>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</si>
  <si>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</si>
  <si>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</si>
  <si>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</si>
  <si>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</si>
  <si>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</si>
  <si>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</si>
  <si>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</si>
  <si>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</si>
  <si>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</si>
  <si>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</si>
  <si>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</si>
  <si>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</si>
  <si>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</si>
  <si>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</si>
  <si>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</si>
  <si>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</si>
  <si>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</si>
  <si>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</si>
  <si>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</si>
  <si>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</si>
  <si>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</si>
  <si>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</si>
  <si>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</si>
  <si>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</si>
  <si>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</si>
  <si>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</si>
  <si>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</si>
  <si>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</si>
  <si>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</si>
  <si>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</si>
  <si>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</si>
  <si>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</si>
  <si>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</si>
  <si>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</si>
  <si>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</si>
  <si>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</si>
  <si>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</si>
  <si>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</si>
  <si>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</si>
  <si>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</si>
  <si>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</si>
  <si>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</si>
  <si>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</si>
  <si>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</si>
  <si>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</si>
  <si>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</si>
  <si>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</si>
  <si>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</si>
  <si>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</si>
  <si>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</si>
  <si>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</si>
  <si>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</si>
  <si>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</si>
  <si>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</si>
  <si>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</si>
  <si>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</si>
  <si>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</si>
  <si>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</si>
  <si>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</si>
  <si>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</si>
  <si>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</si>
  <si>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</si>
  <si>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</si>
  <si>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</si>
  <si>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</si>
  <si>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</si>
  <si>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</si>
  <si>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</si>
  <si>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</si>
  <si>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</si>
  <si>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</si>
  <si>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</si>
  <si>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</si>
  <si>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</si>
  <si>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</si>
  <si>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</si>
  <si>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</si>
  <si>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</si>
  <si>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</si>
  <si>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</si>
  <si>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</si>
  <si>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</si>
  <si>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</si>
  <si>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</si>
  <si>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</si>
  <si>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</si>
  <si>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</si>
  <si>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</si>
  <si>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</si>
  <si>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</si>
  <si>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</si>
  <si>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</si>
  <si>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</si>
  <si>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</si>
  <si>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</si>
  <si>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</si>
  <si>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</si>
  <si>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</si>
  <si>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</si>
  <si>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</si>
  <si>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</si>
  <si>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</si>
  <si>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</si>
  <si>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</si>
  <si>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</si>
  <si>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</si>
  <si>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</si>
  <si>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</si>
  <si>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</si>
  <si>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</si>
  <si>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</si>
  <si>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</si>
  <si>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</si>
  <si>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</si>
  <si>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</si>
  <si>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</si>
  <si>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</si>
  <si>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</si>
  <si>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</si>
  <si>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</si>
  <si>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</si>
  <si>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</si>
  <si>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</si>
  <si>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</si>
  <si>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</si>
  <si>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</si>
  <si>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</si>
  <si>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</si>
  <si>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</si>
  <si>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</si>
  <si>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</si>
  <si>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</si>
  <si>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</si>
  <si>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</si>
  <si>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</si>
  <si>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</si>
  <si>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</si>
  <si>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</si>
  <si>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</si>
  <si>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</si>
  <si>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</si>
  <si>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</si>
  <si>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</si>
  <si>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</si>
  <si>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</si>
  <si>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</si>
  <si>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</si>
  <si>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</si>
  <si>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</si>
  <si>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</si>
  <si>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</si>
  <si>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</si>
  <si>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</si>
  <si>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</si>
  <si>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</si>
  <si>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</si>
  <si>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</si>
  <si>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</si>
  <si>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</si>
  <si>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</si>
  <si>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</si>
  <si>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</si>
  <si>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</si>
  <si>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</si>
  <si>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</si>
  <si>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</si>
  <si>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</si>
  <si>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</si>
  <si>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</si>
  <si>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</si>
  <si>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</si>
  <si>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</si>
  <si>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</si>
  <si>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</si>
  <si>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</si>
  <si>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</si>
  <si>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</si>
  <si>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</si>
  <si>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</si>
  <si>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</si>
  <si>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</si>
  <si>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</si>
  <si>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</si>
  <si>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</si>
  <si>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</si>
  <si>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</si>
  <si>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</si>
  <si>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</si>
  <si>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</si>
  <si>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</si>
  <si>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</si>
  <si>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</si>
  <si>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</si>
  <si>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</si>
  <si>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</si>
  <si>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</si>
  <si>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</si>
  <si>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</si>
  <si>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</si>
  <si>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</si>
  <si>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</si>
  <si>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</si>
  <si>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</si>
  <si>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</si>
  <si>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</si>
  <si>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</si>
  <si>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</si>
  <si>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</si>
  <si>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</si>
  <si>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</si>
  <si>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</si>
  <si>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</si>
  <si>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</si>
  <si>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</si>
  <si>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</si>
  <si>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</si>
  <si>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</si>
  <si>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</si>
  <si>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</si>
  <si>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</si>
  <si>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</si>
  <si>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</si>
  <si>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</si>
  <si>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</si>
  <si>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</si>
  <si>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</si>
  <si>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</si>
  <si>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</si>
  <si>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</si>
  <si>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</si>
  <si>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</si>
  <si>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</si>
  <si>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</si>
  <si>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</si>
  <si>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</si>
  <si>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</si>
  <si>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</si>
  <si>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</si>
  <si>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</si>
  <si>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</si>
  <si>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</si>
  <si>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</si>
  <si>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</si>
  <si>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</si>
  <si>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</si>
  <si>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</si>
  <si>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</si>
  <si>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</si>
  <si>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</si>
  <si>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</si>
  <si>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</si>
  <si>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</si>
  <si>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</si>
  <si>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</si>
  <si>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</si>
  <si>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</si>
  <si>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</si>
  <si>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</si>
  <si>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</si>
  <si>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</si>
  <si>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</si>
  <si>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</si>
  <si>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</si>
  <si>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</si>
  <si>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</si>
  <si>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</si>
  <si>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</si>
  <si>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</si>
  <si>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</si>
  <si>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</si>
  <si>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</si>
  <si>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</si>
  <si>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</si>
  <si>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</si>
  <si>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</si>
  <si>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</si>
  <si>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</si>
  <si>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</si>
  <si>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</si>
  <si>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</si>
  <si>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</si>
  <si>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</si>
  <si>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</si>
  <si>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</si>
  <si>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</si>
  <si>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</si>
  <si>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</si>
  <si>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</si>
  <si>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</si>
  <si>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</si>
  <si>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</si>
  <si>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</si>
  <si>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</si>
  <si>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</si>
  <si>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</si>
  <si>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</si>
  <si>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</si>
  <si>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</si>
  <si>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</si>
  <si>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</si>
  <si>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</si>
  <si>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</si>
  <si>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</si>
  <si>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</si>
  <si>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</si>
  <si>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</si>
  <si>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</si>
  <si>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</si>
  <si>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</si>
  <si>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</si>
  <si>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</si>
  <si>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</si>
  <si>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</si>
  <si>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</si>
  <si>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</si>
  <si>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</si>
  <si>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</si>
  <si>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</si>
  <si>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</si>
  <si>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</si>
  <si>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</si>
  <si>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</si>
  <si>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</si>
  <si>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</si>
  <si>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</si>
  <si>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</si>
  <si>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</si>
  <si>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</si>
  <si>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</si>
  <si>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</si>
  <si>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</si>
  <si>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</si>
  <si>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</si>
  <si>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</si>
  <si>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</si>
  <si>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</si>
  <si>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</si>
  <si>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</si>
  <si>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</si>
  <si>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</si>
  <si>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</si>
  <si>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</si>
  <si>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</si>
  <si>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</si>
  <si>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</si>
  <si>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</si>
  <si>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</si>
  <si>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</si>
  <si>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</si>
  <si>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</si>
  <si>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</si>
  <si>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</si>
  <si>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</si>
  <si>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</si>
  <si>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</si>
  <si>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</si>
  <si>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</si>
  <si>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</si>
  <si>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</si>
  <si>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</si>
  <si>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</si>
  <si>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</si>
  <si>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</si>
  <si>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</si>
  <si>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</si>
  <si>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</si>
  <si>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</si>
  <si>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</si>
  <si>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</si>
  <si>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</si>
  <si>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</si>
  <si>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</si>
  <si>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</si>
  <si>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</si>
  <si>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</si>
  <si>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</si>
  <si>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</si>
  <si>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</si>
  <si>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</si>
  <si>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</si>
  <si>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</si>
  <si>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</si>
  <si>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</si>
  <si>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</si>
  <si>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</si>
  <si>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</si>
  <si>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</si>
  <si>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</si>
  <si>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</si>
  <si>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</si>
  <si>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</si>
  <si>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</si>
  <si>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</si>
  <si>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</si>
  <si>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</si>
  <si>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</si>
  <si>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</si>
  <si>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</si>
  <si>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</si>
  <si>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</si>
  <si>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</si>
  <si>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</si>
  <si>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</si>
  <si>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</si>
  <si>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</si>
  <si>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</si>
  <si>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</si>
  <si>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</si>
  <si>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</si>
  <si>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</si>
  <si>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</si>
  <si>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</si>
  <si>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</si>
  <si>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</si>
  <si>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</si>
  <si>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</si>
  <si>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</si>
  <si>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</si>
  <si>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</si>
  <si>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</si>
  <si>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</si>
  <si>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</si>
  <si>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</si>
  <si>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</si>
  <si>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</si>
  <si>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</si>
  <si>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</si>
  <si>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</si>
  <si>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</si>
  <si>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</si>
  <si>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</si>
  <si>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</si>
  <si>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</si>
  <si>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</si>
  <si>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</si>
  <si>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</si>
  <si>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</si>
  <si>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</si>
  <si>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</si>
  <si>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</si>
  <si>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</si>
  <si>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</si>
  <si>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</si>
  <si>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</si>
  <si>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</si>
  <si>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</si>
  <si>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</si>
  <si>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</si>
  <si>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</si>
  <si>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</si>
  <si>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</si>
  <si>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</si>
  <si>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</si>
  <si>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</si>
  <si>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</si>
  <si>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</si>
  <si>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</si>
  <si>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</si>
  <si>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</si>
  <si>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</si>
  <si>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</si>
  <si>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</si>
  <si>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</si>
  <si>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</si>
  <si>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</si>
  <si>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</si>
  <si>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</si>
  <si>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</si>
  <si>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</si>
  <si>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</si>
  <si>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</si>
  <si>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</si>
  <si>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</si>
  <si>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</si>
  <si>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</si>
  <si>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</si>
  <si>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</si>
  <si>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</si>
  <si>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</si>
  <si>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</si>
  <si>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</si>
  <si>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</si>
  <si>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</si>
  <si>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</si>
  <si>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</si>
  <si>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</si>
  <si>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</si>
  <si>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</si>
  <si>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</si>
  <si>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</si>
  <si>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</si>
  <si>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</si>
  <si>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</si>
  <si>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</si>
  <si>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</si>
  <si>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</si>
  <si>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</si>
  <si>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</si>
  <si>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</si>
  <si>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</si>
  <si>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</si>
  <si>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</si>
  <si>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</si>
  <si>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</si>
  <si>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</si>
  <si>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</si>
  <si>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</si>
  <si>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</si>
  <si>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</si>
  <si>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</si>
  <si>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</si>
  <si>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</si>
  <si>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</si>
  <si>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</si>
  <si>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</si>
  <si>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</si>
  <si>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</si>
  <si>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</si>
  <si>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</si>
  <si>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</si>
  <si>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</si>
  <si>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</si>
  <si>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</si>
  <si>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</si>
  <si>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</si>
  <si>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</si>
  <si>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</si>
  <si>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</si>
  <si>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</si>
  <si>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</si>
  <si>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</si>
  <si>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</si>
  <si>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</si>
  <si>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</si>
  <si>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</si>
  <si>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</si>
  <si>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</si>
  <si>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</si>
  <si>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</si>
  <si>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</si>
  <si>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</si>
  <si>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</si>
  <si>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</si>
  <si>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</si>
  <si>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</si>
  <si>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</si>
  <si>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</si>
  <si>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</si>
  <si>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</si>
  <si>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</si>
  <si>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</si>
  <si>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</si>
  <si>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</si>
  <si>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</si>
  <si>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</si>
  <si>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</si>
  <si>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</si>
  <si>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</si>
  <si>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</si>
  <si>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</si>
  <si>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</si>
  <si>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</si>
  <si>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</si>
  <si>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</si>
  <si>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</si>
  <si>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</si>
  <si>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</si>
  <si>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</si>
  <si>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</si>
  <si>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</si>
  <si>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</si>
  <si>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</si>
  <si>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</si>
  <si>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</si>
  <si>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</si>
  <si>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</si>
  <si>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</si>
  <si>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</si>
  <si>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</si>
  <si>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</si>
  <si>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</si>
  <si>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</si>
  <si>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</si>
  <si>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</si>
  <si>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</si>
  <si>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</si>
  <si>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</si>
  <si>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</si>
  <si>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</si>
  <si>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</si>
  <si>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</si>
  <si>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</si>
  <si>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</si>
  <si>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</si>
  <si>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</si>
  <si>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</si>
  <si>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</si>
  <si>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</si>
  <si>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</si>
  <si>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</si>
  <si>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</si>
  <si>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</si>
  <si>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</si>
  <si>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</si>
  <si>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</si>
  <si>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</si>
  <si>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</si>
  <si>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</si>
  <si>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</si>
  <si>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</si>
  <si>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</si>
  <si>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</si>
  <si>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</si>
  <si>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</si>
  <si>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</si>
  <si>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</si>
  <si>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</si>
  <si>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</si>
  <si>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</si>
  <si>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</si>
  <si>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</si>
  <si>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</si>
  <si>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</si>
  <si>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</si>
  <si>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</si>
  <si>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</si>
  <si>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</si>
  <si>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</si>
  <si>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</si>
  <si>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</si>
  <si>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</si>
  <si>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</si>
  <si>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</si>
  <si>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</si>
  <si>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</si>
  <si>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</si>
  <si>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</si>
  <si>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</si>
  <si>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</si>
  <si>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</si>
  <si>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</si>
  <si>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</si>
  <si>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</si>
  <si>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</si>
  <si>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</si>
  <si>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</si>
  <si>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</si>
  <si>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</si>
  <si>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</si>
  <si>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</si>
  <si>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</si>
  <si>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</si>
  <si>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</si>
  <si>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</si>
  <si>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</si>
  <si>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</si>
  <si>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</si>
  <si>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</si>
  <si>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</si>
  <si>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</si>
  <si>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</si>
  <si>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</si>
  <si>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</si>
  <si>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</si>
  <si>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</si>
  <si>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</si>
  <si>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</si>
  <si>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</si>
  <si>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</si>
  <si>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</si>
  <si>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</si>
  <si>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</si>
  <si>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</si>
  <si>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</si>
  <si>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</si>
  <si>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</si>
  <si>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</si>
  <si>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</si>
  <si>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</si>
  <si>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</si>
  <si>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</si>
  <si>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</si>
  <si>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</si>
  <si>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</si>
  <si>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</si>
  <si>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</si>
  <si>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</si>
  <si>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</si>
  <si>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</si>
  <si>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</si>
  <si>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</si>
  <si>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</si>
  <si>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</si>
  <si>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</si>
  <si>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</si>
  <si>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</si>
  <si>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</si>
  <si>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</si>
  <si>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</si>
  <si>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</si>
  <si>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</si>
  <si>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</si>
  <si>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</si>
  <si>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</si>
  <si>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</si>
  <si>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</si>
  <si>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</si>
  <si>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</si>
  <si>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</si>
  <si>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</si>
  <si>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</si>
  <si>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</si>
  <si>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</si>
  <si>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</si>
  <si>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</si>
  <si>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</si>
  <si>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</si>
  <si>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</si>
  <si>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</si>
  <si>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</si>
  <si>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</si>
  <si>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</si>
  <si>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</si>
  <si>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</si>
  <si>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</si>
  <si>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</si>
  <si>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</si>
  <si>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</si>
  <si>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</si>
  <si>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</si>
  <si>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</si>
  <si>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</si>
  <si>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</si>
  <si>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</si>
  <si>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</si>
  <si>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</si>
  <si>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</si>
  <si>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</si>
  <si>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</si>
  <si>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</si>
  <si>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</si>
  <si>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</si>
  <si>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</si>
  <si>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</si>
  <si>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</si>
  <si>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</si>
  <si>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</si>
  <si>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</si>
  <si>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</si>
  <si>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</si>
  <si>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</si>
  <si>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</si>
  <si>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</si>
  <si>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</si>
  <si>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</si>
  <si>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</si>
  <si>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</si>
  <si>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</si>
  <si>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</si>
  <si>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</si>
  <si>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</si>
  <si>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</si>
  <si>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</si>
  <si>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</si>
  <si>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</si>
  <si>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</si>
  <si>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</si>
  <si>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</si>
  <si>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</si>
  <si>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</si>
  <si>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</si>
  <si>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</si>
  <si>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</si>
  <si>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</si>
  <si>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</si>
  <si>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</si>
  <si>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</si>
  <si>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</si>
  <si>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</si>
  <si>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</si>
  <si>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</si>
  <si>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</si>
  <si>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</si>
  <si>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</si>
  <si>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</si>
  <si>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</si>
  <si>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</si>
  <si>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</si>
  <si>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</si>
  <si>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</si>
  <si>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</si>
  <si>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</si>
  <si>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</si>
  <si>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</si>
  <si>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</si>
  <si>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</si>
  <si>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</si>
  <si>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</si>
  <si>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</si>
  <si>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</si>
  <si>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</si>
  <si>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</si>
  <si>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</si>
  <si>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</si>
  <si>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</si>
  <si>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</si>
  <si>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</si>
  <si>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</si>
  <si>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</si>
  <si>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</si>
  <si>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</si>
  <si>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</si>
  <si>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</si>
  <si>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</si>
  <si>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</si>
  <si>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</si>
  <si>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</si>
  <si>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</si>
  <si>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</si>
  <si>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</si>
  <si>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</si>
  <si>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</si>
  <si>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</si>
  <si>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</si>
  <si>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</si>
  <si>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</si>
  <si>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</si>
  <si>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</si>
  <si>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</si>
  <si>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</si>
  <si>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</si>
  <si>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</si>
  <si>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</si>
  <si>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</si>
  <si>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</si>
  <si>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</si>
  <si>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</si>
  <si>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</si>
  <si>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</si>
  <si>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</si>
  <si>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</si>
  <si>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</si>
  <si>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</si>
  <si>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</si>
  <si>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</si>
  <si>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</si>
  <si>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</si>
  <si>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</si>
  <si>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</si>
  <si>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</si>
  <si>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</si>
  <si>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</si>
  <si>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</si>
  <si>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</si>
  <si>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</si>
  <si>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</si>
  <si>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</si>
  <si>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</si>
  <si>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</si>
  <si>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</si>
  <si>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</si>
  <si>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</si>
  <si>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</si>
  <si>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</si>
  <si>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</si>
  <si>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</si>
  <si>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</si>
  <si>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</si>
  <si>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</si>
  <si>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</si>
  <si>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</si>
  <si>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</si>
  <si>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</si>
  <si>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</si>
  <si>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</si>
  <si>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</si>
  <si>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</si>
  <si>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</si>
  <si>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</si>
  <si>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</si>
  <si>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</si>
  <si>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</si>
  <si>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</si>
  <si>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</si>
  <si>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</si>
  <si>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</si>
  <si>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</si>
  <si>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</si>
  <si>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</si>
  <si>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</si>
  <si>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</si>
  <si>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</si>
  <si>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</si>
  <si>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</si>
  <si>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</si>
  <si>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</si>
  <si>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</si>
  <si>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</si>
  <si>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</si>
  <si>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</si>
  <si>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</si>
  <si>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</si>
  <si>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</si>
  <si>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</si>
  <si>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</si>
  <si>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</si>
  <si>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</si>
  <si>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</si>
  <si>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</si>
  <si>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</si>
  <si>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</si>
  <si>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</si>
  <si>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</si>
  <si>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</si>
  <si>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</si>
  <si>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</si>
  <si>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</si>
  <si>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</si>
  <si>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</si>
  <si>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</si>
  <si>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</si>
  <si>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</si>
  <si>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</si>
  <si>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</si>
  <si>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</si>
  <si>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</si>
  <si>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</si>
  <si>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</si>
  <si>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</si>
  <si>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</si>
  <si>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</si>
  <si>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</si>
  <si>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</si>
  <si>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</si>
  <si>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</si>
  <si>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</si>
  <si>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</si>
  <si>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</si>
  <si>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</si>
  <si>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</si>
  <si>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</si>
  <si>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</si>
  <si>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</si>
  <si>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</si>
  <si>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</si>
  <si>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</si>
  <si>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</si>
  <si>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</si>
  <si>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</si>
  <si>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</si>
  <si>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</si>
  <si>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</si>
  <si>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</si>
  <si>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</si>
  <si>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</si>
  <si>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</si>
  <si>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</si>
  <si>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</si>
  <si>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</si>
  <si>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</si>
  <si>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</si>
  <si>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</si>
  <si>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</si>
  <si>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</si>
  <si>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</si>
  <si>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</si>
  <si>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</si>
  <si>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</si>
  <si>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</si>
  <si>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</si>
  <si>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</si>
  <si>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</si>
  <si>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</si>
  <si>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</si>
  <si>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</si>
  <si>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</si>
  <si>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</si>
  <si>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</si>
  <si>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</si>
  <si>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</si>
  <si>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</si>
  <si>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</si>
  <si>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</si>
  <si>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</si>
  <si>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</si>
  <si>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</si>
  <si>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</si>
  <si>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</si>
  <si>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</si>
  <si>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</si>
  <si>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</si>
  <si>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</si>
  <si>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</si>
  <si>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</si>
  <si>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</si>
  <si>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</si>
  <si>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</si>
  <si>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</si>
  <si>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</si>
  <si>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</si>
  <si>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</si>
  <si>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</si>
  <si>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</si>
  <si>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</si>
  <si>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</si>
  <si>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</si>
  <si>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</si>
  <si>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</si>
  <si>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</si>
  <si>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</si>
  <si>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</si>
  <si>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</si>
  <si>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</si>
  <si>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</si>
  <si>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</si>
  <si>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</si>
  <si>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</si>
  <si>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</si>
  <si>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</si>
  <si>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</si>
  <si>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</si>
  <si>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</si>
  <si>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</si>
  <si>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</si>
  <si>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</si>
  <si>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</si>
  <si>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</si>
  <si>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</si>
  <si>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</si>
  <si>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</si>
  <si>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</si>
  <si>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</si>
  <si>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</si>
  <si>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</si>
  <si>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</si>
  <si>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</si>
  <si>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</si>
  <si>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</si>
  <si>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</si>
  <si>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</si>
  <si>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</si>
  <si>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</si>
  <si>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</si>
  <si>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</si>
  <si>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</si>
  <si>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</si>
  <si>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</si>
  <si>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</si>
  <si>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</si>
  <si>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</si>
  <si>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</si>
  <si>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</si>
  <si>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</si>
  <si>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</si>
  <si>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</si>
  <si>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</si>
  <si>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</si>
  <si>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</si>
  <si>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</si>
  <si>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</si>
  <si>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</si>
  <si>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</si>
  <si>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</si>
  <si>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</si>
  <si>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</si>
  <si>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</si>
  <si>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</si>
  <si>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</si>
  <si>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</si>
  <si>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</si>
  <si>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</si>
  <si>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</si>
  <si>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</si>
  <si>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</si>
  <si>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</si>
  <si>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</si>
  <si>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</si>
  <si>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</si>
  <si>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</si>
  <si>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</si>
  <si>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</si>
  <si>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</si>
  <si>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</si>
  <si>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</si>
  <si>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</si>
  <si>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</si>
  <si>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</si>
  <si>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</si>
  <si>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</si>
  <si>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</si>
  <si>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</si>
  <si>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</si>
  <si>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</si>
  <si>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</si>
  <si>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</si>
  <si>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</si>
  <si>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</si>
  <si>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</si>
  <si>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</si>
  <si>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</si>
  <si>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</si>
  <si>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</si>
  <si>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</si>
  <si>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</si>
  <si>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</si>
  <si>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</si>
  <si>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</si>
  <si>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</si>
  <si>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</si>
  <si>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</si>
  <si>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</si>
  <si>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</si>
  <si>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</si>
  <si>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</si>
  <si>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</si>
  <si>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</si>
  <si>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</si>
  <si>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</si>
  <si>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</si>
  <si>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</si>
  <si>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</si>
  <si>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</si>
  <si>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</si>
  <si>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</si>
  <si>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</si>
  <si>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</si>
  <si>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</si>
  <si>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</si>
  <si>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</si>
  <si>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</si>
  <si>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</si>
  <si>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</si>
  <si>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</si>
  <si>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</si>
  <si>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</si>
  <si>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</si>
  <si>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</si>
  <si>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</si>
  <si>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</si>
  <si>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</si>
  <si>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</si>
  <si>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</si>
  <si>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</si>
  <si>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</si>
  <si>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</si>
  <si>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</si>
  <si>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</si>
  <si>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</si>
  <si>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</si>
  <si>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</si>
  <si>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</si>
  <si>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</si>
  <si>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</si>
  <si>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</si>
  <si>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</si>
  <si>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</si>
  <si>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</si>
  <si>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</si>
  <si>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</si>
  <si>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</si>
  <si>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</si>
  <si>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</si>
  <si>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</si>
  <si>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</si>
  <si>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</si>
  <si>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</si>
  <si>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</si>
  <si>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</si>
  <si>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</si>
  <si>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</si>
  <si>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</si>
  <si>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</si>
  <si>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</si>
  <si>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</si>
  <si>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</si>
  <si>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</si>
  <si>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</si>
  <si>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</si>
  <si>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</si>
  <si>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</si>
  <si>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</si>
  <si>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</si>
  <si>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</si>
  <si>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</si>
  <si>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</si>
  <si>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</si>
  <si>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</si>
  <si>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</si>
  <si>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</si>
  <si>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</si>
  <si>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</si>
  <si>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</si>
  <si>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</si>
  <si>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</si>
  <si>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</si>
  <si>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</si>
  <si>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</si>
  <si>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</si>
  <si>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</si>
  <si>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</si>
  <si>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</si>
  <si>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</si>
  <si>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</si>
  <si>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</si>
  <si>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</si>
  <si>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</si>
  <si>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</si>
  <si>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</si>
  <si>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</si>
  <si>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</si>
  <si>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</si>
  <si>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</si>
  <si>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</si>
  <si>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</si>
  <si>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</si>
  <si>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</si>
  <si>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</si>
  <si>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</si>
  <si>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</si>
  <si>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</si>
  <si>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</si>
  <si>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</si>
  <si>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</si>
  <si>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</si>
  <si>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</si>
  <si>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</si>
  <si>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</si>
  <si>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</si>
  <si>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</si>
  <si>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</si>
  <si>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</si>
  <si>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</si>
  <si>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</si>
  <si>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</si>
  <si>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</si>
  <si>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</si>
  <si>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</si>
  <si>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</si>
  <si>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</si>
  <si>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</si>
  <si>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</si>
  <si>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</si>
  <si>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</si>
  <si>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</si>
  <si>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</si>
  <si>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</si>
  <si>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</si>
  <si>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</si>
  <si>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</si>
  <si>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</si>
  <si>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</si>
  <si>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</si>
  <si>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</si>
  <si>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</si>
  <si>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</si>
  <si>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</si>
  <si>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</si>
  <si>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</si>
  <si>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</si>
  <si>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</si>
  <si>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</si>
  <si>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</si>
  <si>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</si>
  <si>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</si>
  <si>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</si>
  <si>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</si>
  <si>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</si>
  <si>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</si>
  <si>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</si>
  <si>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</si>
  <si>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</si>
  <si>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</si>
  <si>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</si>
  <si>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</si>
  <si>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</si>
  <si>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</si>
  <si>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</si>
  <si>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</si>
  <si>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</si>
  <si>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</si>
  <si>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</si>
  <si>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</si>
  <si>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</si>
  <si>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</si>
  <si>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</si>
  <si>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</si>
  <si>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</si>
  <si>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</si>
  <si>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</si>
  <si>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</si>
  <si>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</si>
  <si>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</si>
  <si>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</si>
  <si>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</si>
  <si>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</si>
  <si>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</si>
  <si>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</si>
  <si>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</si>
  <si>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</si>
  <si>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</si>
  <si>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</si>
  <si>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</si>
  <si>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</si>
  <si>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</si>
  <si>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</si>
  <si>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</si>
  <si>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</si>
  <si>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</si>
  <si>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</si>
  <si>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</si>
  <si>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</si>
  <si>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</si>
  <si>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</si>
  <si>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</si>
  <si>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</si>
  <si>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</si>
  <si>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</si>
  <si>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</si>
  <si>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</si>
  <si>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</si>
  <si>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</si>
  <si>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</si>
  <si>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</si>
  <si>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</si>
  <si>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</si>
  <si>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</si>
  <si>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</si>
  <si>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</si>
  <si>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</si>
  <si>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</si>
  <si>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</si>
  <si>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</si>
  <si>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</si>
  <si>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</si>
  <si>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</si>
  <si>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</si>
  <si>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</si>
  <si>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</si>
  <si>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</si>
  <si>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</si>
  <si>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</si>
  <si>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</si>
  <si>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</si>
  <si>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</si>
  <si>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</si>
  <si>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</si>
  <si>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</si>
  <si>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</si>
  <si>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</si>
  <si>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</si>
  <si>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</si>
  <si>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</si>
  <si>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</si>
  <si>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</si>
  <si>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</si>
  <si>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</si>
  <si>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</si>
  <si>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</si>
  <si>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</si>
  <si>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</si>
  <si>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</si>
  <si>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</si>
  <si>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</si>
  <si>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</si>
  <si>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</si>
  <si>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</si>
  <si>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</si>
  <si>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</si>
  <si>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</si>
  <si>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</si>
  <si>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</si>
  <si>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</si>
  <si>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</si>
  <si>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</si>
  <si>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</si>
  <si>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</si>
  <si>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</si>
  <si>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</si>
  <si>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</si>
  <si>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</si>
  <si>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</si>
  <si>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</si>
  <si>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</si>
  <si>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</si>
  <si>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</si>
  <si>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</si>
  <si>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</si>
  <si>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</si>
  <si>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</si>
  <si>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</si>
  <si>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</si>
  <si>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</si>
  <si>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</si>
  <si>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</si>
  <si>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</si>
  <si>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</si>
  <si>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</si>
  <si>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</si>
  <si>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</si>
  <si>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</si>
  <si>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</si>
  <si>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</si>
  <si>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</si>
  <si>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</si>
  <si>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</si>
  <si>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</si>
  <si>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</si>
  <si>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</si>
  <si>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</si>
  <si>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</si>
  <si>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</si>
  <si>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</si>
  <si>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</si>
  <si>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</si>
  <si>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</si>
  <si>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</si>
  <si>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</si>
  <si>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</si>
  <si>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</si>
  <si>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</si>
  <si>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</si>
  <si>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</si>
  <si>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</si>
  <si>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</si>
  <si>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</si>
  <si>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</si>
  <si>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</si>
  <si>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</si>
  <si>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</si>
  <si>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</si>
  <si>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</si>
  <si>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</si>
  <si>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</si>
  <si>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</si>
  <si>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</si>
  <si>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</si>
  <si>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</si>
  <si>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</si>
  <si>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</si>
  <si>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</si>
  <si>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</si>
  <si>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</si>
  <si>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</si>
  <si>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</si>
  <si>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</si>
  <si>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</si>
  <si>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</si>
  <si>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</si>
  <si>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</si>
  <si>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</si>
  <si>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</si>
  <si>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</si>
  <si>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</si>
  <si>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</si>
  <si>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</si>
  <si>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</si>
  <si>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</si>
  <si>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</si>
  <si>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</si>
  <si>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</si>
  <si>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</si>
  <si>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</si>
  <si>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</si>
  <si>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</si>
  <si>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</si>
  <si>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</si>
  <si>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</si>
  <si>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</si>
  <si>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</si>
  <si>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</si>
  <si>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</si>
  <si>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</si>
  <si>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</si>
  <si>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</si>
  <si>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</si>
  <si>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</si>
  <si>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</si>
  <si>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</si>
  <si>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</si>
  <si>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</si>
  <si>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</si>
  <si>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</si>
  <si>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</si>
  <si>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</si>
  <si>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</si>
  <si>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</si>
  <si>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</si>
  <si>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</si>
  <si>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</si>
  <si>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</si>
  <si>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</si>
  <si>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</si>
  <si>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</si>
  <si>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</si>
  <si>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</si>
  <si>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</si>
  <si>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</si>
  <si>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</si>
  <si>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</si>
  <si>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</si>
  <si>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</si>
  <si>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</si>
  <si>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</si>
  <si>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</si>
  <si>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</si>
  <si>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</si>
  <si>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</si>
  <si>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</si>
  <si>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</si>
  <si>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</si>
  <si>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</si>
  <si>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</si>
  <si>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</si>
  <si>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</si>
  <si>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</si>
  <si>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</si>
  <si>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</si>
  <si>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</si>
  <si>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</si>
  <si>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</si>
  <si>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</si>
  <si>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</si>
  <si>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</si>
  <si>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</si>
  <si>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</si>
  <si>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</si>
  <si>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</si>
  <si>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</si>
  <si>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</si>
  <si>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</si>
  <si>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</si>
  <si>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</si>
  <si>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</si>
  <si>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</si>
  <si>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</si>
  <si>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</si>
  <si>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</si>
  <si>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</si>
  <si>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</si>
  <si>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</si>
  <si>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</si>
  <si>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</si>
  <si>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</si>
  <si>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</si>
  <si>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</si>
  <si>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</si>
  <si>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</si>
  <si>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</si>
  <si>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</si>
  <si>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</si>
  <si>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</si>
  <si>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</si>
  <si>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</si>
  <si>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</si>
  <si>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</si>
  <si>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</si>
  <si>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</si>
  <si>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</si>
  <si>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</si>
  <si>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</si>
  <si>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</si>
  <si>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</si>
  <si>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</si>
  <si>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</si>
  <si>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</si>
  <si>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</si>
  <si>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</si>
  <si>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</si>
  <si>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</si>
  <si>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</si>
  <si>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</si>
  <si>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</si>
  <si>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</si>
  <si>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</si>
  <si>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</si>
  <si>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</si>
  <si>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</si>
  <si>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</si>
  <si>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</si>
  <si>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</si>
  <si>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</si>
  <si>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</si>
  <si>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</si>
  <si>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</si>
  <si>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</si>
  <si>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</si>
  <si>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</si>
  <si>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</si>
  <si>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</si>
  <si>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</si>
  <si>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</si>
  <si>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</si>
  <si>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</si>
  <si>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</si>
  <si>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</si>
  <si>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</si>
  <si>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</si>
  <si>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</si>
  <si>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</si>
  <si>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</si>
  <si>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</si>
  <si>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</si>
  <si>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</si>
  <si>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</si>
  <si>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</si>
  <si>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</si>
  <si>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</si>
  <si>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</si>
  <si>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</si>
  <si>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</si>
  <si>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</si>
  <si>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</si>
  <si>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</si>
  <si>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</si>
  <si>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</si>
  <si>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</si>
  <si>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</si>
  <si>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</si>
  <si>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</si>
  <si>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</si>
  <si>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</si>
  <si>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</si>
  <si>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</si>
  <si>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</si>
  <si>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</si>
  <si>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</si>
  <si>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</si>
  <si>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</si>
  <si>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</si>
  <si>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</si>
  <si>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</si>
  <si>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</si>
  <si>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</si>
  <si>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</si>
  <si>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</si>
  <si>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</si>
  <si>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</si>
  <si>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</si>
  <si>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</si>
  <si>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</si>
  <si>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</si>
  <si>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</si>
  <si>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</si>
  <si>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</si>
  <si>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</si>
  <si>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</si>
  <si>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</si>
  <si>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</si>
  <si>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</si>
  <si>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</si>
  <si>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</si>
  <si>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</si>
  <si>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</si>
  <si>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</si>
  <si>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</si>
  <si>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</si>
  <si>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</si>
  <si>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</si>
  <si>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</si>
  <si>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</si>
  <si>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</si>
  <si>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</si>
  <si>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</si>
  <si>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</si>
  <si>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</si>
  <si>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</si>
  <si>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</si>
  <si>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</si>
  <si>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</si>
  <si>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</si>
  <si>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</si>
  <si>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</si>
  <si>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</si>
  <si>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</si>
  <si>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</si>
  <si>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</si>
  <si>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</si>
  <si>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</si>
  <si>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</si>
  <si>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</si>
  <si>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</si>
  <si>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</si>
  <si>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</si>
  <si>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</si>
  <si>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</si>
  <si>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</si>
  <si>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</si>
  <si>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</si>
  <si>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</si>
  <si>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</si>
  <si>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</si>
  <si>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</si>
  <si>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</si>
  <si>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</si>
  <si>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</si>
  <si>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</si>
  <si>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</si>
  <si>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</si>
  <si>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</si>
  <si>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</si>
  <si>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</si>
  <si>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</si>
  <si>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</si>
  <si>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</si>
  <si>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</si>
  <si>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</si>
  <si>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</si>
  <si>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</si>
  <si>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</si>
  <si>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</si>
  <si>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</si>
  <si>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</si>
  <si>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</si>
  <si>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</si>
  <si>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</si>
  <si>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</si>
  <si>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</si>
  <si>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</si>
  <si>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</si>
  <si>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</si>
  <si>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</si>
  <si>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</si>
  <si>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</si>
  <si>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</si>
  <si>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</si>
  <si>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</si>
  <si>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</si>
  <si>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</si>
  <si>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</si>
  <si>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</si>
  <si>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</si>
  <si>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</si>
  <si>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</si>
  <si>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</si>
  <si>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</si>
  <si>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</si>
  <si>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</si>
  <si>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</si>
  <si>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</si>
  <si>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</si>
  <si>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</si>
  <si>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</si>
  <si>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</si>
  <si>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</si>
  <si>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</si>
  <si>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</si>
  <si>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</si>
  <si>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</si>
  <si>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</si>
  <si>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</si>
  <si>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</si>
  <si>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</si>
  <si>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</si>
  <si>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</si>
  <si>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</si>
  <si>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</si>
  <si>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</si>
  <si>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</si>
  <si>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</si>
  <si>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</si>
  <si>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</si>
  <si>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</si>
  <si>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</si>
  <si>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</si>
  <si>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</si>
  <si>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</si>
  <si>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</si>
  <si>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</si>
  <si>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</si>
  <si>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</si>
  <si>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</si>
  <si>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</si>
  <si>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</si>
  <si>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</si>
  <si>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</si>
  <si>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</si>
  <si>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</si>
  <si>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</si>
  <si>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</si>
  <si>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</si>
  <si>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</si>
  <si>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</si>
  <si>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</si>
  <si>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</si>
  <si>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</si>
  <si>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</si>
  <si>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</si>
  <si>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</si>
  <si>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</si>
  <si>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</si>
  <si>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</si>
  <si>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</si>
  <si>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</si>
  <si>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</si>
  <si>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</si>
  <si>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</si>
  <si>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</si>
  <si>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</si>
  <si>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</si>
  <si>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</si>
  <si>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</si>
  <si>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</si>
  <si>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</si>
  <si>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</si>
  <si>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</si>
  <si>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</si>
  <si>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</si>
  <si>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</si>
  <si>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</si>
  <si>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</si>
  <si>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</si>
  <si>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</si>
  <si>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</si>
  <si>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</si>
  <si>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</si>
  <si>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</si>
  <si>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</si>
  <si>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</si>
  <si>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</si>
  <si>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</si>
  <si>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</si>
  <si>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</si>
  <si>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</si>
  <si>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</si>
  <si>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</si>
  <si>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</si>
  <si>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</si>
  <si>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</si>
  <si>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</si>
  <si>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</si>
  <si>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</si>
  <si>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</si>
  <si>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</si>
  <si>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</si>
  <si>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</si>
  <si>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</si>
  <si>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</si>
  <si>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</si>
  <si>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</si>
  <si>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</si>
  <si>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</si>
  <si>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</si>
  <si>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</si>
  <si>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</si>
  <si>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</si>
  <si>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</si>
  <si>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</si>
  <si>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</si>
  <si>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</si>
  <si>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</si>
  <si>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</si>
  <si>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</si>
  <si>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</si>
  <si>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</si>
  <si>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</si>
  <si>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</si>
  <si>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</si>
  <si>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</si>
  <si>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</si>
  <si>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</si>
  <si>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</si>
  <si>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</si>
  <si>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</si>
  <si>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</si>
  <si>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</si>
  <si>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</si>
  <si>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</si>
  <si>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</si>
  <si>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</si>
  <si>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</si>
  <si>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</si>
  <si>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</si>
  <si>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</si>
  <si>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</si>
  <si>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</si>
  <si>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</si>
  <si>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</si>
  <si>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</si>
  <si>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</si>
  <si>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</si>
  <si>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</si>
  <si>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</si>
  <si>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</si>
  <si>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</si>
  <si>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</si>
  <si>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</si>
  <si>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</si>
  <si>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</si>
  <si>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</si>
  <si>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</si>
  <si>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</si>
  <si>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</si>
  <si>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</si>
  <si>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</si>
  <si>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</si>
  <si>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</si>
  <si>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</si>
  <si>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</si>
  <si>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</si>
  <si>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</si>
  <si>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</si>
  <si>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</si>
  <si>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</si>
  <si>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</si>
  <si>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</si>
  <si>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</si>
  <si>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</si>
  <si>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</si>
  <si>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</si>
  <si>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</si>
  <si>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</si>
  <si>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</si>
  <si>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</si>
  <si>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</si>
  <si>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</si>
  <si>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</si>
  <si>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</si>
  <si>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</si>
  <si>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</si>
  <si>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</si>
  <si>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</si>
  <si>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</si>
  <si>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</si>
  <si>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</si>
  <si>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</si>
  <si>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</si>
  <si>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</si>
  <si>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</si>
  <si>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</si>
  <si>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</si>
  <si>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</si>
  <si>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</si>
  <si>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</si>
  <si>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</si>
  <si>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</si>
  <si>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</si>
  <si>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</si>
  <si>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</si>
  <si>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</si>
  <si>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</si>
  <si>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</si>
  <si>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</si>
  <si>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</si>
  <si>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</si>
  <si>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</si>
  <si>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</si>
  <si>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</si>
  <si>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</si>
  <si>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</si>
  <si>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</si>
  <si>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</si>
  <si>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</si>
  <si>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</si>
  <si>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</si>
  <si>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</si>
  <si>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</si>
  <si>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</si>
  <si>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</si>
  <si>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</si>
  <si>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</si>
  <si>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</si>
  <si>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</si>
  <si>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</si>
  <si>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</si>
  <si>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</si>
  <si>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</si>
  <si>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</si>
  <si>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</si>
  <si>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</si>
  <si>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</si>
  <si>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</si>
  <si>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</si>
  <si>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</si>
  <si>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</si>
  <si>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</si>
  <si>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</si>
  <si>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</si>
  <si>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</si>
  <si>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</si>
  <si>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</si>
  <si>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</si>
  <si>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</si>
  <si>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</si>
  <si>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</si>
  <si>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</si>
  <si>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</si>
  <si>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</si>
  <si>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</si>
  <si>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</si>
  <si>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</si>
  <si>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</si>
  <si>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</si>
  <si>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</si>
  <si>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</si>
  <si>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</si>
  <si>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</si>
  <si>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</si>
  <si>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</si>
  <si>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</si>
  <si>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</si>
  <si>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</si>
  <si>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</si>
  <si>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</si>
  <si>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</si>
  <si>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</si>
  <si>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</si>
  <si>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</si>
  <si>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</si>
  <si>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</si>
  <si>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</si>
  <si>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</si>
  <si>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</si>
  <si>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</si>
  <si>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</si>
  <si>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</si>
  <si>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</si>
  <si>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</si>
  <si>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</si>
  <si>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</si>
  <si>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</si>
  <si>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</si>
  <si>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</si>
  <si>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</si>
  <si>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</si>
  <si>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</si>
  <si>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</si>
  <si>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</si>
  <si>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</si>
  <si>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</si>
  <si>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</si>
  <si>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</si>
  <si>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</si>
  <si>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</si>
  <si>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</si>
  <si>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</si>
  <si>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</si>
  <si>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</si>
  <si>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</si>
  <si>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</si>
  <si>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</si>
  <si>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</si>
  <si>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</si>
  <si>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</si>
  <si>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</si>
  <si>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</si>
  <si>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</si>
  <si>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</si>
  <si>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</si>
  <si>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</si>
  <si>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</si>
  <si>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</si>
  <si>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</si>
  <si>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</si>
  <si>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</si>
  <si>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</si>
  <si>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</si>
  <si>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</si>
  <si>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</si>
  <si>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</si>
  <si>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</si>
  <si>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</si>
  <si>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</si>
  <si>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</si>
  <si>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</si>
  <si>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</si>
  <si>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</si>
  <si>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</si>
  <si>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</si>
  <si>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</si>
  <si>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</si>
  <si>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</si>
  <si>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</si>
  <si>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</si>
  <si>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</si>
  <si>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</si>
  <si>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</si>
  <si>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</si>
  <si>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</si>
  <si>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</si>
  <si>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</si>
  <si>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</si>
  <si>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</si>
  <si>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</si>
  <si>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</si>
  <si>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</si>
  <si>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</si>
  <si>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</si>
  <si>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</si>
  <si>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</si>
  <si>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</si>
  <si>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</si>
  <si>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</si>
  <si>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</si>
  <si>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</si>
  <si>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</si>
  <si>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</si>
  <si>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</si>
  <si>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</si>
  <si>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</si>
  <si>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</si>
  <si>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</si>
  <si>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</si>
  <si>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</si>
  <si>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</si>
  <si>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</si>
  <si>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</si>
  <si>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</si>
  <si>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</si>
  <si>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</si>
  <si>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</si>
  <si>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</si>
  <si>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</si>
  <si>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</si>
  <si>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</si>
  <si>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</si>
  <si>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</si>
  <si>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</si>
  <si>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</si>
  <si>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</si>
  <si>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</si>
  <si>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</si>
  <si>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</si>
  <si>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</si>
  <si>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</si>
  <si>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</si>
  <si>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</si>
  <si>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</si>
  <si>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</si>
  <si>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</si>
  <si>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</si>
  <si>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</si>
  <si>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</si>
  <si>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</si>
  <si>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</si>
  <si>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</si>
  <si>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</si>
  <si>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</si>
  <si>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</si>
  <si>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</si>
  <si>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</si>
  <si>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</si>
  <si>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</si>
  <si>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</si>
  <si>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</si>
  <si>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</si>
  <si>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</si>
  <si>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</si>
  <si>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</si>
  <si>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</si>
  <si>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</si>
  <si>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</si>
  <si>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</si>
  <si>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</si>
  <si>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</si>
  <si>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</si>
  <si>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</si>
  <si>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</si>
  <si>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</si>
  <si>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</si>
  <si>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</si>
  <si>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</si>
  <si>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</si>
  <si>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</si>
  <si>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</si>
  <si>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</si>
  <si>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</si>
  <si>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</si>
  <si>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</si>
  <si>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</si>
  <si>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</si>
  <si>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</si>
  <si>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</si>
  <si>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</si>
  <si>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</si>
  <si>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</si>
  <si>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</si>
  <si>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</si>
  <si>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</si>
  <si>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</si>
  <si>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</si>
  <si>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</si>
  <si>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</si>
  <si>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</si>
  <si>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</si>
  <si>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</si>
  <si>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</si>
  <si>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</si>
  <si>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</si>
  <si>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</si>
  <si>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</si>
  <si>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</si>
  <si>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</si>
  <si>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</si>
  <si>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</si>
  <si>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</si>
  <si>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</si>
  <si>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</si>
  <si>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</si>
  <si>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</si>
  <si>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</si>
  <si>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</si>
  <si>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</si>
  <si>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</si>
  <si>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</si>
  <si>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</si>
  <si>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</si>
  <si>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</si>
  <si>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</si>
  <si>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</si>
  <si>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</si>
  <si>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</si>
  <si>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</si>
  <si>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</si>
  <si>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</si>
  <si>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</si>
  <si>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</si>
  <si>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</si>
  <si>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</si>
  <si>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</si>
  <si>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</si>
  <si>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</si>
  <si>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</si>
  <si>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</si>
  <si>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</si>
  <si>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</si>
  <si>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</si>
  <si>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</si>
  <si>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</si>
  <si>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</si>
  <si>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</si>
  <si>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</si>
  <si>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</si>
  <si>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</si>
  <si>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</si>
  <si>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</si>
  <si>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</si>
  <si>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</si>
  <si>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</si>
  <si>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</si>
  <si>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</si>
  <si>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</si>
  <si>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</si>
  <si>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</si>
  <si>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</si>
  <si>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</si>
  <si>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</si>
  <si>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</si>
  <si>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</si>
  <si>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</si>
  <si>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</si>
  <si>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</si>
  <si>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</si>
  <si>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</si>
  <si>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</si>
  <si>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</si>
  <si>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</si>
  <si>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</si>
  <si>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</si>
  <si>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</si>
  <si>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</si>
  <si>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</si>
  <si>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</si>
  <si>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</si>
  <si>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</si>
  <si>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</si>
  <si>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</si>
  <si>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</si>
  <si>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</si>
  <si>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</si>
  <si>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</si>
  <si>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</si>
  <si>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</si>
  <si>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</si>
  <si>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</si>
  <si>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</si>
  <si>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</si>
  <si>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</si>
  <si>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</si>
  <si>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</si>
  <si>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</si>
  <si>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</si>
  <si>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</si>
  <si>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</si>
  <si>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</si>
  <si>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</si>
  <si>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</si>
  <si>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</si>
  <si>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</si>
  <si>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</si>
  <si>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</si>
  <si>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</si>
  <si>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</si>
  <si>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</si>
  <si>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</si>
  <si>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</si>
  <si>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</si>
  <si>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</si>
  <si>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</si>
  <si>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</si>
  <si>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</si>
  <si>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</si>
  <si>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</si>
  <si>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</si>
  <si>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</si>
  <si>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</si>
  <si>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</si>
  <si>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</si>
  <si>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</si>
  <si>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</si>
  <si>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</si>
  <si>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</si>
  <si>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</si>
  <si>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</si>
  <si>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</si>
  <si>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</si>
  <si>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</si>
  <si>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</si>
  <si>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</si>
  <si>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</si>
  <si>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</si>
  <si>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</si>
  <si>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</si>
  <si>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</si>
  <si>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</si>
  <si>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</si>
  <si>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</si>
  <si>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</si>
  <si>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</si>
  <si>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</si>
  <si>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</si>
  <si>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</si>
  <si>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</si>
  <si>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</si>
  <si>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</si>
  <si>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</si>
  <si>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</si>
  <si>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</si>
  <si>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</si>
  <si>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</si>
  <si>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</si>
  <si>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</si>
  <si>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</si>
  <si>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</si>
  <si>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</si>
  <si>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</si>
  <si>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</si>
  <si>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</si>
  <si>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</si>
  <si>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</si>
  <si>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</si>
  <si>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</si>
  <si>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</si>
  <si>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</si>
  <si>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</si>
  <si>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</si>
  <si>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</si>
  <si>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</si>
  <si>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</si>
  <si>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</si>
  <si>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</si>
  <si>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</si>
  <si>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</si>
  <si>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</si>
  <si>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</si>
  <si>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</si>
  <si>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</si>
  <si>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</si>
  <si>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</si>
  <si>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</si>
  <si>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</si>
  <si>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</si>
  <si>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</si>
  <si>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</si>
  <si>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</si>
  <si>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</si>
  <si>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</si>
  <si>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</si>
  <si>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</si>
  <si>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</si>
  <si>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</si>
  <si>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</si>
  <si>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</si>
  <si>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</si>
  <si>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</si>
  <si>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</si>
  <si>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</si>
  <si>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</si>
  <si>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</si>
  <si>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</si>
  <si>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</si>
  <si>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</si>
  <si>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</si>
  <si>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</si>
  <si>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</si>
  <si>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</si>
  <si>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</si>
  <si>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</si>
  <si>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</si>
  <si>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</si>
  <si>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</si>
  <si>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</si>
  <si>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</si>
  <si>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</si>
  <si>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</si>
  <si>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</si>
  <si>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</si>
  <si>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</si>
  <si>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</si>
  <si>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</si>
  <si>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</si>
  <si>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</si>
  <si>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</si>
  <si>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</si>
  <si>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</si>
  <si>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</si>
  <si>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</si>
  <si>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</si>
  <si>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</si>
  <si>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</si>
  <si>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</si>
  <si>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</si>
  <si>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</si>
  <si>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</si>
  <si>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</si>
  <si>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</si>
  <si>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</si>
  <si>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</si>
  <si>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</si>
  <si>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</si>
  <si>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</si>
  <si>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</si>
  <si>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</si>
  <si>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</si>
  <si>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</si>
  <si>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</si>
  <si>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</si>
  <si>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</si>
  <si>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</si>
  <si>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</si>
  <si>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</si>
  <si>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</si>
  <si>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</si>
  <si>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</si>
  <si>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</si>
  <si>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</si>
  <si>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</si>
  <si>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</si>
  <si>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</si>
  <si>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</si>
  <si>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</si>
  <si>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</si>
  <si>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</si>
  <si>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</si>
  <si>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</si>
  <si>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</si>
  <si>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</si>
  <si>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</si>
  <si>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</si>
  <si>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</si>
  <si>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</si>
  <si>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</si>
  <si>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</si>
  <si>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</si>
  <si>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</si>
  <si>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</si>
  <si>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</si>
  <si>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</si>
  <si>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</si>
  <si>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</si>
  <si>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</si>
  <si>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</si>
  <si>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</si>
  <si>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</si>
  <si>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</si>
  <si>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</si>
  <si>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</si>
  <si>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</si>
  <si>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</si>
  <si>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</si>
  <si>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</si>
  <si>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</si>
  <si>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</si>
  <si>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</si>
  <si>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</si>
  <si>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</si>
  <si>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</si>
  <si>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</si>
  <si>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</si>
  <si>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</si>
  <si>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</si>
  <si>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</si>
  <si>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</si>
  <si>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</si>
  <si>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</si>
  <si>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</si>
  <si>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</si>
  <si>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</si>
  <si>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</si>
  <si>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</si>
  <si>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</si>
  <si>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</si>
  <si>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</si>
  <si>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</si>
  <si>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</si>
  <si>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</si>
  <si>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</si>
  <si>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</si>
  <si>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</si>
  <si>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</si>
  <si>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</si>
  <si>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</si>
  <si>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</si>
  <si>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</si>
  <si>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</si>
  <si>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</si>
  <si>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</si>
  <si>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</si>
  <si>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</si>
  <si>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</si>
  <si>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</si>
  <si>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</si>
  <si>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</si>
  <si>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</si>
  <si>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</si>
  <si>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</si>
  <si>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</si>
  <si>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</si>
  <si>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</si>
  <si>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</si>
  <si>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</si>
  <si>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</si>
  <si>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</si>
  <si>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</si>
  <si>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</si>
  <si>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</si>
  <si>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</si>
  <si>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</si>
  <si>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</si>
  <si>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</si>
  <si>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</si>
  <si>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</si>
  <si>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</si>
  <si>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</si>
  <si>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</si>
  <si>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</si>
  <si>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</si>
  <si>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</si>
  <si>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</si>
  <si>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</si>
  <si>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</si>
  <si>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</si>
  <si>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</si>
  <si>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</si>
  <si>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</si>
  <si>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</si>
  <si>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</si>
  <si>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</si>
  <si>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</si>
  <si>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</si>
  <si>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</si>
  <si>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</si>
  <si>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</si>
  <si>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</si>
  <si>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</si>
  <si>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</si>
  <si>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</si>
  <si>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</si>
  <si>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</si>
  <si>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</si>
  <si>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</si>
  <si>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</si>
  <si>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</si>
  <si>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</si>
  <si>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</si>
  <si>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</si>
  <si>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</si>
  <si>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</si>
  <si>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</si>
  <si>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</si>
  <si>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</si>
  <si>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</si>
  <si>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</si>
  <si>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</si>
  <si>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</si>
  <si>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</si>
  <si>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</si>
  <si>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</si>
  <si>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</si>
  <si>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</si>
  <si>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</si>
  <si>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</si>
  <si>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</si>
  <si>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</si>
  <si>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</si>
  <si>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</si>
  <si>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</si>
  <si>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</si>
  <si>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</si>
  <si>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</si>
  <si>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</si>
  <si>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</si>
  <si>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</si>
  <si>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</si>
  <si>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</si>
  <si>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</si>
  <si>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</si>
  <si>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</si>
  <si>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</si>
  <si>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</si>
  <si>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</si>
  <si>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</si>
  <si>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</si>
  <si>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</si>
  <si>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</si>
  <si>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</si>
  <si>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</si>
  <si>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</si>
  <si>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</si>
  <si>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</si>
  <si>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</si>
  <si>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</si>
  <si>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</si>
  <si>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</si>
  <si>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</si>
  <si>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</si>
  <si>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</si>
  <si>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</si>
  <si>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</si>
  <si>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</si>
  <si>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</si>
  <si>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</si>
  <si>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</si>
  <si>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</si>
  <si>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</si>
  <si>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</si>
  <si>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</si>
  <si>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</si>
  <si>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</si>
  <si>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</si>
  <si>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</si>
  <si>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</si>
  <si>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</si>
  <si>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</si>
  <si>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</si>
  <si>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</si>
  <si>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</si>
  <si>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</si>
  <si>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</si>
  <si>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</si>
  <si>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</si>
  <si>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</si>
  <si>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</si>
  <si>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</si>
  <si>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</si>
  <si>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</si>
  <si>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</si>
  <si>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</si>
  <si>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</si>
  <si>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</si>
  <si>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</si>
  <si>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</si>
  <si>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</si>
  <si>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</si>
  <si>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</si>
  <si>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</si>
  <si>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</si>
  <si>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</si>
  <si>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</si>
  <si>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</si>
  <si>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</si>
  <si>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</si>
  <si>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</si>
  <si>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</si>
  <si>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</si>
  <si>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</si>
  <si>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</si>
  <si>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</si>
  <si>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</si>
  <si>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</si>
  <si>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</si>
  <si>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</si>
  <si>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</si>
  <si>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</si>
  <si>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</si>
  <si>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</si>
  <si>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</si>
  <si>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</si>
  <si>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</si>
  <si>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</si>
  <si>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</si>
  <si>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</si>
  <si>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</si>
  <si>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</si>
  <si>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</si>
  <si>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</si>
  <si>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</si>
  <si>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</si>
  <si>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</si>
  <si>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</si>
  <si>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</si>
  <si>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</si>
  <si>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</si>
  <si>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</si>
  <si>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</si>
  <si>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</si>
  <si>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</si>
  <si>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</si>
  <si>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</si>
  <si>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</si>
  <si>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</si>
  <si>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</si>
  <si>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</si>
  <si>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</si>
  <si>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</si>
  <si>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</si>
  <si>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</si>
  <si>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</si>
  <si>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</si>
  <si>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</si>
  <si>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</si>
  <si>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</si>
  <si>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</si>
  <si>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</si>
  <si>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</si>
  <si>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</si>
  <si>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</si>
  <si>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</si>
  <si>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</si>
  <si>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</si>
  <si>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</si>
  <si>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</si>
  <si>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</si>
  <si>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</si>
  <si>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</si>
  <si>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</si>
  <si>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</si>
  <si>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</si>
  <si>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</si>
  <si>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</si>
  <si>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</si>
  <si>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</si>
  <si>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</si>
  <si>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</si>
  <si>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</si>
  <si>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</si>
  <si>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</si>
  <si>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</si>
  <si>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</si>
  <si>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</si>
  <si>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</si>
  <si>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</si>
  <si>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</si>
  <si>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</si>
  <si>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</si>
  <si>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</si>
  <si>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</si>
  <si>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</si>
  <si>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</si>
  <si>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</si>
  <si>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</si>
  <si>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</si>
  <si>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</si>
  <si>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</si>
  <si>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</si>
  <si>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</si>
  <si>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</si>
  <si>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</si>
  <si>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</si>
  <si>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</si>
  <si>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</si>
  <si>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</si>
  <si>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</si>
  <si>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</si>
  <si>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</si>
  <si>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</si>
  <si>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</si>
  <si>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</si>
  <si>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</si>
  <si>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</si>
  <si>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</si>
  <si>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</si>
  <si>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</si>
  <si>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</si>
  <si>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</si>
  <si>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</si>
  <si>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</si>
  <si>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</si>
  <si>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</si>
  <si>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</si>
  <si>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</si>
  <si>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</si>
  <si>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</si>
  <si>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</si>
  <si>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</si>
  <si>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</si>
  <si>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</si>
  <si>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</si>
  <si>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</si>
  <si>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</si>
  <si>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</si>
  <si>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</si>
  <si>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</si>
  <si>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</si>
  <si>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</si>
  <si>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</si>
  <si>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</si>
  <si>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</si>
  <si>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</si>
  <si>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</si>
  <si>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</si>
  <si>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</si>
  <si>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</si>
  <si>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</si>
  <si>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</si>
  <si>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</si>
  <si>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</si>
  <si>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</si>
  <si>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</si>
  <si>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</si>
  <si>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</si>
  <si>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</si>
  <si>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</si>
  <si>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</si>
  <si>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</si>
  <si>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</si>
  <si>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</si>
  <si>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</si>
  <si>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</si>
  <si>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</si>
  <si>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</si>
  <si>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</si>
  <si>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</si>
  <si>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</si>
  <si>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</si>
  <si>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</si>
  <si>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</si>
  <si>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</si>
  <si>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</si>
  <si>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</si>
  <si>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</si>
  <si>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</si>
  <si>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</si>
  <si>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</si>
  <si>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</si>
  <si>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</si>
  <si>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</si>
  <si>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</si>
  <si>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</si>
  <si>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</si>
  <si>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</si>
  <si>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</si>
  <si>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</si>
  <si>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</si>
  <si>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</si>
  <si>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</si>
  <si>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</si>
  <si>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</si>
  <si>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</si>
  <si>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</si>
  <si>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</si>
  <si>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</si>
  <si>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</si>
  <si>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</si>
  <si>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</si>
  <si>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</si>
  <si>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</si>
  <si>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</si>
  <si>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</si>
  <si>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</si>
  <si>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</si>
  <si>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</si>
  <si>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</si>
  <si>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</si>
  <si>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</si>
  <si>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</si>
  <si>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</si>
  <si>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</si>
  <si>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</si>
  <si>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</si>
  <si>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</si>
  <si>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</si>
  <si>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</si>
  <si>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</si>
  <si>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</si>
  <si>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</si>
  <si>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</si>
  <si>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</si>
  <si>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</si>
  <si>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</si>
  <si>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</si>
  <si>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</si>
  <si>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</si>
  <si>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</si>
  <si>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</si>
  <si>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</si>
  <si>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</si>
  <si>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</si>
  <si>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</si>
  <si>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</si>
  <si>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</si>
  <si>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</si>
  <si>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</si>
  <si>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</si>
  <si>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</si>
  <si>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</si>
  <si>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</si>
  <si>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</si>
  <si>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</si>
  <si>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</si>
  <si>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</si>
  <si>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</si>
  <si>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</si>
  <si>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</si>
  <si>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</si>
  <si>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</si>
  <si>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</si>
  <si>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</si>
  <si>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</si>
  <si>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</si>
  <si>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</si>
  <si>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</si>
  <si>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</si>
  <si>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</si>
  <si>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</si>
  <si>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</si>
  <si>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</si>
  <si>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</si>
  <si>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</si>
  <si>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</si>
  <si>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</si>
  <si>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</si>
  <si>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</si>
  <si>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</si>
  <si>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</si>
  <si>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</si>
  <si>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</si>
  <si>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</si>
  <si>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</si>
  <si>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</si>
  <si>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</si>
  <si>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</si>
  <si>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</si>
  <si>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</si>
  <si>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</si>
  <si>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</si>
  <si>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</si>
  <si>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</si>
  <si>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</si>
  <si>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</si>
  <si>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</si>
  <si>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</si>
  <si>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</si>
  <si>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</si>
  <si>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</si>
  <si>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</si>
  <si>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</si>
  <si>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</si>
  <si>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</si>
  <si>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</si>
  <si>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</si>
  <si>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</si>
  <si>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</si>
  <si>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</si>
  <si>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</si>
  <si>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</si>
  <si>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</si>
  <si>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</si>
  <si>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</si>
  <si>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</si>
  <si>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</si>
  <si>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</si>
  <si>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</si>
  <si>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</si>
  <si>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</si>
  <si>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</si>
  <si>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</si>
  <si>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</si>
  <si>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</si>
  <si>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</si>
  <si>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</si>
  <si>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</si>
  <si>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</si>
  <si>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</si>
  <si>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</si>
  <si>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</si>
  <si>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</si>
  <si>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</si>
  <si>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</si>
  <si>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</si>
  <si>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</si>
  <si>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</si>
  <si>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</si>
  <si>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</si>
  <si>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</si>
  <si>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</si>
  <si>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</si>
  <si>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</si>
  <si>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</si>
  <si>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</si>
  <si>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</si>
  <si>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</si>
  <si>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</si>
  <si>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</si>
  <si>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</si>
  <si>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</si>
  <si>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</si>
  <si>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</si>
  <si>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</si>
  <si>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</si>
  <si>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</si>
  <si>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</si>
  <si>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</si>
  <si>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</si>
  <si>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</si>
  <si>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</si>
  <si>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</si>
  <si>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</si>
  <si>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</si>
  <si>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</si>
  <si>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</si>
  <si>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</si>
  <si>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</si>
  <si>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</si>
  <si>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</si>
  <si>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</si>
  <si>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</si>
  <si>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</si>
  <si>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</si>
  <si>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</si>
  <si>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</si>
  <si>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</si>
  <si>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</si>
  <si>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</si>
  <si>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</si>
  <si>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</si>
  <si>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</si>
  <si>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</si>
  <si>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</si>
  <si>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</si>
  <si>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</si>
  <si>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</si>
  <si>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</si>
  <si>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</si>
  <si>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</si>
  <si>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</si>
  <si>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</si>
  <si>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</si>
  <si>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</si>
  <si>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</si>
  <si>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</si>
  <si>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</si>
  <si>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</si>
  <si>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</si>
  <si>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</si>
  <si>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</si>
  <si>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</si>
  <si>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</si>
  <si>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</si>
  <si>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</si>
  <si>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</si>
  <si>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</si>
  <si>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</si>
  <si>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</si>
  <si>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</si>
  <si>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</si>
  <si>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</si>
  <si>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</si>
  <si>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</si>
  <si>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</si>
  <si>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</si>
  <si>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</si>
  <si>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</si>
  <si>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</si>
  <si>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</si>
  <si>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</si>
  <si>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</si>
  <si>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</si>
  <si>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</si>
  <si>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</si>
  <si>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</si>
  <si>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</si>
  <si>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</si>
  <si>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</si>
  <si>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</si>
  <si>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</si>
  <si>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</si>
  <si>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</si>
  <si>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</si>
  <si>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</si>
  <si>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</si>
  <si>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</si>
  <si>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</si>
  <si>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</si>
  <si>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</si>
  <si>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</si>
  <si>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</si>
  <si>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</si>
  <si>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</si>
  <si>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</si>
  <si>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</si>
  <si>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</si>
  <si>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</si>
  <si>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</si>
  <si>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</si>
  <si>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</si>
  <si>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</si>
  <si>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</si>
  <si>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</si>
  <si>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</si>
  <si>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</si>
  <si>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</si>
  <si>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</si>
  <si>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</si>
  <si>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</si>
  <si>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</si>
  <si>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</si>
  <si>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</si>
  <si>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</si>
  <si>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</si>
  <si>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</si>
  <si>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</si>
  <si>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</si>
  <si>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</si>
  <si>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</si>
  <si>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</si>
  <si>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</si>
  <si>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</si>
  <si>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</si>
  <si>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</si>
  <si>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</si>
  <si>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</si>
  <si>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</si>
  <si>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</si>
  <si>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</si>
  <si>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</si>
  <si>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</si>
  <si>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</si>
  <si>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</si>
  <si>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</si>
  <si>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</si>
  <si>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</si>
  <si>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</si>
  <si>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</si>
  <si>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</si>
  <si>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</si>
  <si>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</si>
  <si>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</si>
  <si>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</si>
  <si>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</si>
  <si>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</si>
  <si>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</si>
  <si>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</si>
  <si>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</si>
  <si>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</si>
  <si>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</si>
  <si>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</si>
  <si>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</si>
  <si>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</si>
  <si>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</si>
  <si>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</si>
  <si>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</si>
  <si>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</si>
  <si>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</si>
  <si>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</si>
  <si>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</si>
  <si>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</si>
  <si>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</si>
  <si>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</si>
  <si>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</si>
  <si>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</si>
  <si>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</si>
  <si>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</si>
  <si>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</si>
  <si>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</si>
  <si>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</si>
  <si>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</si>
  <si>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</si>
  <si>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</si>
  <si>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</si>
  <si>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</si>
  <si>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</si>
  <si>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</si>
  <si>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</si>
  <si>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</si>
  <si>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</si>
  <si>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</si>
  <si>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</si>
  <si>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</si>
  <si>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</si>
  <si>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</si>
  <si>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</si>
  <si>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</si>
  <si>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</si>
  <si>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</si>
  <si>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</si>
  <si>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</si>
  <si>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</si>
  <si>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</si>
  <si>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</si>
  <si>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</si>
  <si>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</si>
  <si>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</si>
  <si>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</si>
  <si>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</si>
  <si>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</si>
  <si>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</si>
  <si>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</si>
  <si>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</si>
  <si>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</si>
  <si>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</si>
  <si>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</si>
  <si>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</si>
  <si>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</si>
  <si>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</si>
  <si>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</si>
  <si>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</si>
  <si>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</si>
  <si>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</si>
  <si>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</si>
  <si>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</si>
  <si>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</si>
  <si>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</si>
  <si>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</si>
  <si>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</si>
  <si>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</si>
  <si>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</si>
  <si>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</si>
  <si>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</si>
  <si>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</si>
  <si>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</si>
  <si>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</si>
  <si>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</si>
  <si>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</si>
  <si>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</si>
  <si>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</si>
  <si>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</si>
  <si>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</si>
  <si>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</si>
  <si>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</si>
  <si>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</si>
  <si>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</si>
  <si>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</si>
  <si>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</si>
  <si>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</si>
  <si>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</si>
  <si>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</si>
  <si>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</si>
  <si>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</si>
  <si>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</si>
  <si>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</si>
  <si>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</si>
  <si>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</si>
  <si>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</si>
  <si>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</si>
  <si>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</si>
  <si>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</si>
  <si>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</si>
  <si>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</si>
  <si>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</si>
  <si>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</si>
  <si>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</si>
  <si>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</si>
  <si>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</si>
  <si>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</si>
  <si>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</si>
  <si>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</si>
  <si>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</si>
  <si>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</si>
  <si>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</si>
  <si>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</si>
  <si>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</si>
  <si>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</si>
  <si>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</si>
  <si>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</si>
  <si>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</si>
  <si>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</si>
  <si>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</si>
  <si>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</si>
  <si>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</si>
  <si>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</si>
  <si>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</si>
  <si>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</si>
  <si>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</si>
  <si>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</si>
  <si>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</si>
  <si>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</si>
  <si>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</si>
  <si>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</si>
  <si>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</si>
  <si>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</si>
  <si>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</si>
  <si>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</si>
  <si>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</si>
  <si>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</si>
  <si>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</si>
  <si>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</si>
  <si>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</si>
  <si>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</si>
  <si>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</si>
  <si>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</si>
  <si>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</si>
  <si>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</si>
  <si>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</si>
  <si>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</si>
  <si>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</si>
  <si>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</si>
  <si>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</si>
  <si>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</si>
  <si>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</si>
  <si>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</si>
  <si>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</si>
  <si>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</si>
  <si>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</si>
  <si>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</si>
  <si>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</si>
  <si>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</si>
  <si>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</si>
  <si>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</si>
  <si>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</si>
  <si>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</si>
  <si>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</si>
  <si>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</si>
  <si>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</si>
  <si>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</si>
  <si>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</si>
  <si>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</si>
  <si>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</si>
  <si>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</si>
  <si>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</si>
  <si>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</si>
  <si>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</si>
  <si>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</si>
  <si>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</si>
  <si>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</si>
  <si>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</si>
  <si>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</si>
  <si>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</si>
  <si>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</si>
  <si>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</si>
  <si>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</si>
  <si>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</si>
  <si>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</si>
  <si>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</si>
  <si>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</si>
  <si>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</si>
  <si>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</si>
  <si>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</si>
  <si>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</si>
  <si>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</si>
  <si>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</si>
  <si>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</si>
  <si>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</si>
  <si>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</si>
  <si>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</si>
  <si>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</si>
  <si>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</si>
  <si>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</si>
  <si>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</si>
  <si>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</si>
  <si>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</si>
  <si>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</si>
  <si>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</si>
  <si>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</si>
  <si>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</si>
  <si>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</si>
  <si>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</si>
  <si>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</si>
  <si>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</si>
  <si>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</si>
  <si>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</si>
  <si>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</si>
  <si>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</si>
  <si>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</si>
  <si>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</si>
  <si>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</si>
  <si>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</si>
  <si>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</si>
  <si>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</si>
  <si>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</si>
  <si>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</si>
  <si>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</si>
  <si>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</si>
  <si>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</si>
  <si>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</si>
  <si>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</si>
  <si>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</si>
  <si>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</si>
  <si>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</si>
  <si>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</si>
  <si>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</si>
  <si>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</si>
  <si>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</si>
  <si>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</si>
  <si>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</si>
  <si>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</si>
  <si>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</si>
  <si>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</si>
  <si>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</si>
  <si>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</si>
  <si>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</si>
  <si>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</si>
  <si>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</si>
  <si>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</si>
  <si>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</si>
  <si>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</si>
  <si>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</si>
  <si>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</si>
  <si>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</si>
  <si>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</si>
  <si>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</si>
  <si>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</si>
  <si>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</si>
  <si>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</si>
  <si>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</si>
  <si>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</si>
  <si>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</si>
  <si>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</si>
  <si>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</si>
  <si>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</si>
  <si>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</si>
  <si>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</si>
  <si>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</si>
  <si>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</si>
  <si>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</si>
  <si>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</si>
  <si>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</si>
  <si>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</si>
  <si>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</si>
  <si>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</si>
  <si>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</si>
  <si>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</si>
  <si>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</si>
  <si>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</si>
  <si>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</si>
  <si>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</si>
  <si>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</si>
  <si>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</si>
  <si>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</si>
  <si>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</si>
  <si>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</si>
  <si>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</si>
  <si>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</si>
  <si>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</si>
  <si>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</si>
  <si>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</si>
  <si>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</si>
  <si>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</si>
  <si>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</si>
  <si>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</si>
  <si>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</si>
  <si>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</si>
  <si>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</si>
  <si>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</si>
  <si>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</si>
  <si>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</si>
  <si>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</si>
  <si>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</si>
  <si>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</si>
  <si>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</si>
  <si>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</si>
  <si>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</si>
  <si>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</si>
  <si>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</si>
  <si>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</si>
  <si>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</si>
  <si>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</si>
  <si>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</si>
  <si>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</si>
  <si>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</si>
  <si>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</si>
  <si>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</si>
  <si>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</si>
  <si>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</si>
  <si>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</si>
  <si>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</si>
  <si>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</si>
  <si>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</si>
  <si>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</si>
  <si>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</si>
  <si>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</si>
  <si>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</si>
  <si>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</si>
  <si>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</si>
  <si>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</si>
  <si>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</si>
  <si>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</si>
  <si>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</si>
  <si>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</si>
  <si>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</si>
  <si>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</si>
  <si>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</si>
  <si>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</si>
  <si>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</si>
  <si>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</si>
  <si>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</si>
  <si>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</si>
  <si>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</si>
  <si>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</si>
  <si>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</si>
  <si>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</si>
  <si>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</si>
  <si>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</si>
  <si>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</si>
  <si>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</si>
  <si>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</si>
  <si>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</si>
  <si>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</si>
  <si>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</si>
  <si>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</si>
  <si>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</si>
  <si>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</si>
  <si>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</si>
  <si>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</si>
  <si>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</si>
  <si>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</si>
  <si>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</si>
  <si>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</si>
  <si>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</si>
  <si>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</si>
  <si>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</si>
  <si>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</si>
  <si>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</si>
  <si>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</si>
  <si>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</si>
  <si>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</si>
  <si>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</si>
  <si>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</si>
  <si>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</si>
  <si>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</si>
  <si>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</si>
  <si>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</si>
  <si>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</si>
  <si>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</si>
  <si>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</si>
  <si>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</si>
  <si>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</si>
  <si>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</si>
  <si>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</si>
  <si>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</si>
  <si>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</si>
  <si>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</si>
  <si>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</si>
  <si>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</si>
  <si>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</si>
  <si>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</si>
  <si>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</si>
  <si>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</si>
  <si>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</si>
  <si>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</si>
  <si>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</si>
  <si>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</si>
  <si>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</si>
  <si>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</si>
  <si>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</si>
  <si>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</si>
  <si>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</si>
  <si>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</si>
  <si>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</si>
  <si>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</si>
  <si>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</si>
  <si>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</si>
  <si>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</si>
  <si>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</si>
  <si>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</si>
  <si>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</si>
  <si>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</si>
  <si>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</si>
  <si>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</si>
  <si>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</si>
  <si>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</si>
  <si>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</si>
  <si>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</si>
  <si>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</si>
  <si>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</si>
  <si>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</si>
  <si>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</si>
  <si>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</si>
  <si>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</si>
  <si>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</si>
  <si>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</si>
  <si>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</si>
  <si>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</si>
  <si>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</si>
  <si>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</si>
  <si>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</si>
  <si>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</si>
  <si>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</si>
  <si>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</si>
  <si>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</si>
  <si>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</si>
  <si>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</si>
  <si>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</si>
  <si>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</si>
  <si>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</si>
  <si>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</si>
  <si>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</si>
  <si>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</si>
  <si>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</si>
  <si>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</si>
  <si>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</si>
  <si>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</si>
  <si>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</si>
  <si>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</si>
  <si>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</si>
  <si>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</si>
  <si>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</si>
  <si>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</si>
  <si>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</si>
  <si>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</si>
  <si>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</si>
  <si>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</si>
  <si>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</si>
  <si>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</si>
  <si>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</si>
  <si>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</si>
  <si>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</si>
  <si>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</si>
  <si>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</si>
  <si>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</si>
  <si>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</si>
  <si>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</si>
  <si>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</si>
  <si>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</si>
  <si>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</si>
  <si>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</si>
  <si>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</si>
  <si>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</si>
  <si>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</si>
  <si>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</si>
  <si>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</si>
  <si>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</si>
  <si>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</si>
  <si>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</si>
  <si>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</si>
  <si>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</si>
  <si>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</si>
  <si>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</si>
  <si>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</si>
  <si>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</si>
  <si>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</si>
  <si>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</si>
  <si>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</si>
  <si>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</si>
  <si>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</si>
  <si>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</si>
  <si>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</si>
  <si>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</si>
  <si>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</si>
  <si>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</si>
  <si>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</si>
  <si>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</si>
  <si>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</si>
  <si>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</si>
  <si>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</si>
  <si>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</si>
  <si>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</si>
  <si>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</si>
  <si>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</si>
  <si>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</si>
  <si>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</si>
  <si>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</si>
  <si>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</si>
  <si>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</si>
  <si>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</si>
  <si>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</si>
  <si>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</si>
  <si>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</si>
  <si>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</si>
  <si>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</si>
  <si>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</si>
  <si>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</si>
  <si>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</si>
  <si>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</si>
  <si>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</si>
  <si>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</si>
  <si>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</si>
  <si>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</si>
  <si>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</si>
  <si>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</si>
  <si>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</si>
  <si>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</si>
  <si>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</si>
  <si>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</si>
  <si>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</si>
  <si>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</si>
  <si>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</si>
  <si>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</si>
  <si>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</si>
  <si>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</si>
  <si>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</si>
  <si>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</si>
  <si>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</si>
  <si>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</si>
  <si>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</si>
  <si>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</si>
  <si>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</si>
  <si>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</si>
  <si>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</si>
  <si>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</si>
  <si>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</si>
  <si>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</si>
  <si>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</si>
  <si>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</si>
  <si>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</si>
  <si>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</si>
  <si>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</si>
  <si>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</si>
  <si>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</si>
  <si>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</si>
  <si>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</si>
  <si>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</si>
  <si>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</si>
  <si>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</si>
  <si>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</si>
  <si>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</si>
  <si>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</si>
  <si>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</si>
  <si>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</si>
  <si>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</si>
  <si>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</si>
  <si>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</si>
  <si>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</si>
  <si>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</si>
  <si>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</si>
  <si>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</si>
  <si>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</si>
  <si>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</si>
  <si>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</si>
  <si>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</si>
  <si>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</si>
  <si>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</si>
  <si>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</si>
  <si>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</si>
  <si>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</si>
  <si>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</si>
  <si>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</si>
  <si>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</si>
  <si>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</si>
  <si>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</si>
  <si>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</si>
  <si>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</si>
  <si>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</si>
  <si>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</si>
  <si>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</si>
  <si>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</si>
  <si>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</si>
  <si>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</si>
  <si>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</si>
  <si>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</si>
  <si>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</si>
  <si>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</si>
  <si>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</si>
  <si>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</si>
  <si>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</si>
  <si>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</si>
  <si>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</si>
  <si>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</si>
  <si>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</si>
  <si>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</si>
  <si>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</si>
  <si>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</si>
  <si>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</si>
  <si>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</si>
  <si>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</si>
  <si>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</si>
  <si>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</si>
  <si>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</si>
  <si>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</si>
  <si>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</si>
  <si>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</si>
  <si>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</si>
  <si>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</si>
  <si>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</si>
  <si>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</si>
  <si>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</si>
  <si>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</si>
  <si>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</si>
  <si>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</si>
  <si>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</si>
  <si>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</si>
  <si>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</si>
  <si>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</si>
  <si>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</si>
  <si>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</si>
  <si>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</si>
  <si>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</si>
  <si>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</si>
  <si>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</si>
  <si>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</si>
  <si>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</si>
  <si>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</si>
  <si>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</si>
  <si>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</si>
  <si>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</si>
  <si>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</si>
  <si>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</si>
  <si>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</si>
  <si>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</si>
  <si>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</si>
  <si>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</si>
  <si>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</si>
  <si>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</si>
  <si>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</si>
  <si>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</si>
  <si>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</si>
  <si>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</si>
  <si>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</si>
  <si>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</si>
  <si>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</si>
  <si>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</si>
  <si>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</si>
  <si>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</si>
  <si>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</si>
  <si>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</si>
  <si>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</si>
  <si>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</si>
  <si>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</si>
  <si>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</si>
  <si>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</si>
  <si>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</si>
  <si>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</si>
  <si>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</si>
  <si>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</si>
  <si>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</si>
  <si>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</si>
  <si>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</si>
  <si>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</si>
  <si>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</si>
  <si>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</si>
  <si>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</si>
  <si>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</si>
  <si>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</si>
  <si>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</si>
  <si>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</si>
  <si>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</si>
  <si>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</si>
  <si>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</si>
  <si>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</si>
  <si>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</si>
  <si>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</si>
  <si>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</si>
  <si>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</si>
  <si>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</si>
  <si>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</si>
  <si>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</si>
  <si>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</si>
  <si>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</si>
  <si>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</si>
  <si>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</si>
  <si>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</si>
  <si>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</si>
  <si>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</si>
  <si>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</si>
  <si>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</si>
  <si>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</si>
  <si>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</si>
  <si>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</si>
  <si>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</si>
  <si>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</si>
  <si>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</si>
  <si>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</si>
  <si>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</si>
  <si>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</si>
  <si>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</si>
  <si>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</si>
  <si>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</si>
  <si>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</si>
  <si>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</si>
  <si>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</si>
  <si>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</si>
  <si>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</si>
  <si>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</si>
  <si>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</si>
  <si>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</si>
  <si>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</si>
  <si>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</si>
  <si>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</si>
  <si>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</si>
  <si>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</si>
  <si>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</si>
  <si>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</si>
  <si>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</si>
  <si>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</si>
  <si>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</si>
  <si>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</si>
  <si>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</si>
  <si>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</si>
  <si>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</si>
  <si>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</si>
  <si>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</si>
  <si>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</si>
  <si>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</si>
  <si>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</si>
  <si>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</si>
  <si>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</si>
  <si>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</si>
  <si>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</si>
  <si>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</si>
  <si>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</si>
  <si>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</si>
  <si>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</si>
  <si>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</si>
  <si>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</si>
  <si>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</si>
  <si>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</si>
  <si>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</si>
  <si>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</si>
  <si>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</si>
  <si>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</si>
  <si>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</si>
  <si>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</si>
  <si>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</si>
  <si>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</si>
  <si>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</si>
  <si>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</si>
  <si>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</si>
  <si>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</si>
  <si>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</si>
  <si>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</si>
  <si>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</si>
  <si>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</si>
  <si>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</si>
  <si>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</si>
  <si>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</si>
  <si>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</si>
  <si>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</si>
  <si>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</si>
  <si>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</si>
  <si>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</si>
  <si>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</si>
  <si>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</si>
  <si>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</si>
  <si>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</si>
  <si>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</si>
  <si>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</si>
  <si>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</si>
  <si>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</si>
  <si>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</si>
  <si>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</si>
  <si>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</si>
  <si>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</si>
  <si>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</si>
  <si>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</si>
  <si>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</si>
  <si>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</si>
  <si>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</si>
  <si>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</si>
  <si>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</si>
  <si>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</si>
  <si>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</si>
  <si>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</si>
  <si>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</si>
  <si>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</si>
  <si>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</si>
  <si>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</si>
  <si>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</si>
  <si>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</si>
  <si>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</si>
  <si>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</si>
  <si>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</si>
  <si>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</si>
  <si>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</si>
  <si>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</si>
  <si>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</si>
  <si>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</si>
  <si>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</si>
  <si>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</si>
  <si>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</si>
  <si>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</si>
  <si>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</si>
  <si>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</si>
  <si>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</si>
  <si>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</si>
  <si>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</si>
  <si>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</si>
  <si>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</si>
  <si>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</si>
  <si>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</si>
  <si>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</si>
  <si>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</si>
  <si>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</si>
  <si>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</si>
  <si>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</si>
  <si>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</si>
  <si>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</si>
  <si>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</si>
  <si>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</si>
  <si>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</si>
  <si>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</si>
  <si>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</si>
  <si>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</si>
  <si>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</si>
  <si>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</si>
  <si>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</si>
  <si>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</si>
  <si>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</si>
  <si>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</si>
  <si>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</si>
  <si>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</si>
  <si>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</si>
  <si>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</si>
  <si>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</si>
  <si>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</si>
  <si>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</si>
  <si>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</si>
  <si>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</si>
  <si>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</si>
  <si>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</si>
  <si>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</si>
  <si>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</si>
  <si>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</si>
  <si>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</si>
  <si>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</si>
  <si>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</si>
  <si>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</si>
  <si>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</si>
  <si>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</si>
  <si>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</si>
  <si>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</si>
  <si>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</si>
  <si>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</si>
  <si>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</si>
  <si>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</si>
  <si>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</si>
  <si>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</si>
  <si>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</si>
  <si>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</si>
  <si>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</si>
  <si>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</si>
  <si>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</si>
  <si>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</si>
  <si>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</si>
  <si>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</si>
  <si>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</si>
  <si>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</si>
  <si>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</si>
  <si>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</si>
  <si>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</si>
  <si>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</si>
  <si>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</si>
  <si>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</si>
  <si>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</si>
  <si>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</si>
  <si>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</si>
  <si>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</si>
  <si>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</si>
  <si>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</si>
  <si>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</si>
  <si>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</si>
  <si>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</si>
  <si>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</si>
  <si>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</si>
  <si>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</si>
  <si>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</si>
  <si>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</si>
  <si>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</si>
  <si>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</si>
  <si>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</si>
  <si>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</si>
  <si>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</si>
  <si>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</si>
  <si>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</si>
  <si>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</si>
  <si>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</si>
  <si>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</si>
  <si>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</si>
  <si>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</si>
  <si>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</si>
  <si>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</si>
  <si>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</si>
  <si>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</si>
  <si>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</si>
  <si>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</si>
  <si>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</si>
  <si>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</si>
  <si>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</si>
  <si>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</si>
  <si>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</si>
  <si>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</si>
  <si>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</si>
  <si>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</si>
  <si>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</si>
  <si>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</si>
  <si>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</si>
  <si>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</si>
  <si>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</si>
  <si>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</si>
  <si>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</si>
  <si>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</si>
  <si>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</si>
  <si>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</si>
  <si>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</si>
  <si>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</si>
  <si>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</si>
  <si>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</si>
  <si>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</si>
  <si>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</si>
  <si>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</si>
  <si>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</si>
  <si>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</si>
  <si>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</si>
  <si>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</si>
  <si>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</si>
  <si>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</si>
  <si>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</si>
  <si>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</si>
  <si>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</si>
  <si>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</si>
  <si>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</si>
  <si>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</si>
  <si>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</si>
  <si>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</si>
  <si>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</si>
  <si>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</si>
  <si>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</si>
  <si>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</si>
  <si>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</si>
  <si>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</si>
  <si>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</si>
  <si>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</si>
  <si>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</si>
  <si>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</si>
  <si>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</si>
  <si>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</si>
  <si>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</si>
  <si>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</si>
  <si>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</si>
  <si>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</si>
  <si>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</si>
  <si>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</si>
  <si>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</si>
  <si>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</si>
  <si>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</si>
  <si>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</si>
  <si>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</si>
  <si>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</si>
  <si>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</si>
  <si>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</si>
  <si>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</si>
  <si>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</si>
  <si>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</si>
  <si>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</si>
  <si>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</si>
  <si>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</si>
  <si>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</si>
  <si>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</si>
  <si>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</si>
  <si>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</si>
  <si>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</si>
  <si>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</si>
  <si>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</si>
  <si>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</si>
  <si>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</si>
  <si>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</si>
  <si>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</si>
  <si>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</si>
  <si>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</si>
  <si>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</si>
  <si>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</si>
  <si>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</si>
  <si>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</si>
  <si>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</si>
  <si>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</si>
  <si>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</si>
  <si>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</si>
  <si>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</si>
  <si>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</si>
  <si>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</si>
  <si>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</si>
  <si>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</si>
  <si>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</si>
  <si>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</si>
  <si>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</si>
  <si>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</si>
  <si>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</si>
  <si>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</si>
  <si>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</si>
  <si>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</si>
  <si>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</si>
  <si>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</si>
  <si>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</si>
  <si>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</si>
  <si>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</si>
  <si>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</si>
  <si>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</si>
  <si>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</si>
  <si>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</si>
  <si>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</si>
  <si>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</si>
  <si>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</si>
  <si>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</si>
  <si>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</si>
  <si>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</si>
  <si>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</si>
  <si>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</si>
  <si>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</si>
  <si>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</si>
  <si>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</si>
  <si>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</si>
  <si>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</si>
  <si>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</si>
  <si>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</si>
  <si>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</si>
  <si>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</si>
  <si>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</si>
  <si>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</si>
  <si>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</si>
  <si>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</si>
  <si>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</si>
  <si>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</si>
  <si>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</si>
  <si>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</si>
  <si>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</si>
  <si>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</si>
  <si>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</si>
  <si>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</si>
  <si>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</si>
  <si>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</si>
  <si>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</si>
  <si>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</si>
  <si>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</si>
  <si>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</si>
  <si>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</si>
  <si>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</si>
  <si>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</si>
  <si>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</si>
  <si>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</si>
  <si>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</si>
  <si>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</si>
  <si>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</si>
  <si>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</si>
  <si>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</si>
  <si>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</si>
  <si>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</si>
  <si>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</si>
  <si>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</si>
  <si>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</si>
  <si>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</si>
  <si>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</si>
  <si>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</si>
  <si>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</si>
  <si>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</si>
  <si>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</si>
  <si>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</si>
  <si>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</si>
  <si>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</si>
  <si>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</si>
  <si>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</si>
  <si>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</si>
  <si>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</si>
  <si>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</si>
  <si>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</si>
  <si>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</si>
  <si>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</si>
  <si>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</si>
  <si>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</si>
  <si>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</si>
  <si>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</si>
  <si>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</si>
  <si>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</si>
  <si>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</si>
  <si>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</si>
  <si>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</si>
  <si>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</si>
  <si>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</si>
  <si>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</si>
  <si>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</si>
  <si>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</si>
  <si>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</si>
  <si>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</si>
  <si>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</si>
  <si>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</si>
  <si>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</si>
  <si>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</si>
  <si>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</si>
  <si>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</si>
  <si>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</si>
  <si>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</si>
  <si>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</si>
  <si>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</si>
  <si>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</si>
  <si>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</si>
  <si>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</si>
  <si>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</si>
  <si>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</si>
  <si>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</si>
  <si>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</si>
  <si>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</si>
  <si>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</si>
  <si>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</si>
  <si>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</si>
  <si>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</si>
  <si>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</si>
  <si>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</si>
  <si>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</si>
  <si>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</si>
  <si>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</si>
  <si>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</si>
  <si>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</si>
  <si>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</si>
  <si>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</si>
  <si>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</si>
  <si>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</si>
  <si>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</si>
  <si>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</si>
  <si>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</si>
  <si>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</si>
  <si>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</si>
  <si>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</si>
  <si>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</si>
  <si>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</si>
  <si>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</si>
  <si>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</si>
  <si>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</si>
  <si>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</si>
  <si>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</si>
  <si>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</si>
  <si>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</si>
  <si>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</si>
  <si>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</si>
  <si>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</si>
  <si>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</si>
  <si>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</si>
  <si>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</si>
  <si>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</si>
  <si>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</si>
  <si>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</si>
  <si>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</si>
  <si>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</si>
  <si>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</si>
  <si>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</si>
  <si>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</si>
  <si>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</si>
  <si>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</si>
  <si>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</si>
  <si>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</si>
  <si>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</si>
  <si>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</si>
  <si>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</si>
  <si>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</si>
  <si>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</si>
  <si>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</si>
  <si>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</si>
  <si>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</si>
  <si>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</si>
  <si>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</si>
  <si>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</si>
  <si>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</si>
  <si>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</si>
  <si>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</si>
  <si>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</si>
  <si>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</si>
  <si>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</si>
  <si>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</si>
  <si>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</si>
  <si>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</si>
  <si>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</si>
  <si>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</si>
  <si>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</si>
  <si>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</si>
  <si>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</si>
  <si>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</si>
  <si>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</si>
  <si>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</si>
  <si>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</si>
  <si>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</si>
  <si>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</si>
  <si>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</si>
  <si>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</si>
  <si>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</si>
  <si>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</si>
  <si>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</si>
  <si>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</si>
  <si>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</si>
  <si>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</si>
  <si>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</si>
  <si>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</si>
  <si>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</si>
  <si>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</si>
  <si>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</si>
  <si>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</si>
  <si>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</si>
  <si>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</si>
  <si>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</si>
  <si>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</si>
  <si>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</si>
  <si>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</si>
  <si>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</si>
  <si>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</si>
  <si>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</si>
  <si>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</si>
  <si>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</si>
  <si>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</si>
  <si>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</si>
  <si>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</si>
  <si>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</si>
  <si>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</si>
  <si>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</si>
  <si>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</si>
  <si>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</si>
  <si>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</si>
  <si>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</si>
  <si>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</si>
  <si>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</si>
  <si>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</si>
  <si>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</si>
  <si>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</si>
  <si>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</si>
  <si>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</si>
  <si>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</si>
  <si>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</si>
  <si>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</si>
  <si>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</si>
  <si>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</si>
  <si>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</si>
  <si>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</si>
  <si>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</si>
  <si>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</si>
  <si>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</si>
  <si>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</si>
  <si>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</si>
  <si>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</si>
  <si>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</si>
  <si>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</si>
  <si>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</si>
  <si>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</si>
  <si>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</si>
  <si>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</si>
  <si>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</si>
  <si>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</si>
  <si>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</si>
  <si>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</si>
  <si>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</si>
  <si>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</si>
  <si>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</si>
  <si>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</si>
  <si>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</si>
  <si>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</si>
  <si>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</si>
  <si>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</si>
  <si>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</si>
  <si>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</si>
  <si>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</si>
  <si>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</si>
  <si>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</si>
  <si>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</si>
  <si>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</si>
  <si>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</si>
  <si>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</si>
  <si>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</si>
  <si>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</si>
  <si>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</si>
  <si>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</si>
  <si>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</si>
  <si>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</si>
  <si>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</si>
  <si>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</si>
  <si>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</si>
  <si>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</si>
  <si>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</si>
  <si>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</si>
  <si>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</si>
  <si>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</si>
  <si>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</si>
  <si>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</si>
  <si>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</si>
  <si>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</si>
  <si>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</si>
  <si>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</si>
  <si>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</si>
  <si>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</si>
  <si>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</si>
  <si>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</si>
  <si>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</si>
  <si>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</si>
  <si>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</si>
  <si>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</si>
  <si>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</si>
  <si>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</si>
  <si>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</si>
  <si>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</si>
  <si>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</si>
  <si>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</si>
  <si>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</si>
  <si>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</si>
  <si>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</si>
  <si>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</si>
  <si>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</si>
  <si>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</si>
  <si>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</si>
  <si>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</si>
  <si>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</si>
  <si>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</si>
  <si>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</si>
  <si>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</si>
  <si>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</si>
  <si>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</si>
  <si>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</si>
  <si>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</si>
  <si>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</si>
  <si>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</si>
  <si>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</si>
  <si>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</si>
  <si>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</si>
  <si>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</si>
  <si>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</si>
  <si>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</si>
  <si>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</si>
  <si>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</si>
  <si>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</si>
  <si>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</si>
  <si>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</si>
  <si>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</si>
  <si>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</si>
  <si>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</si>
  <si>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</si>
  <si>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</si>
  <si>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</si>
  <si>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</si>
  <si>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</si>
  <si>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</si>
  <si>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</si>
  <si>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</si>
  <si>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</si>
  <si>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</si>
  <si>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</si>
  <si>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</si>
  <si>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</si>
  <si>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</si>
  <si>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</si>
  <si>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</si>
  <si>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</si>
  <si>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</si>
  <si>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</si>
  <si>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</si>
  <si>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</si>
  <si>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</si>
  <si>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</si>
  <si>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</si>
  <si>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</si>
  <si>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</si>
  <si>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</si>
  <si>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</si>
  <si>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</si>
  <si>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</si>
  <si>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</si>
  <si>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</si>
  <si>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</si>
  <si>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</si>
  <si>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</si>
  <si>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</si>
  <si>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</si>
  <si>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</si>
  <si>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</si>
  <si>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</si>
  <si>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</si>
  <si>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</si>
  <si>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</si>
  <si>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</si>
  <si>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</si>
  <si>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</si>
  <si>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</si>
  <si>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</si>
  <si>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</si>
  <si>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</si>
  <si>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</si>
  <si>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</si>
  <si>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</si>
  <si>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</si>
  <si>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</si>
  <si>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</si>
  <si>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</si>
  <si>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</si>
  <si>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</si>
  <si>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</si>
  <si>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</si>
  <si>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</si>
  <si>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</si>
  <si>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</si>
  <si>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</si>
  <si>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</si>
  <si>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</si>
  <si>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</si>
  <si>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</si>
  <si>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</si>
  <si>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</si>
  <si>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</si>
  <si>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</si>
  <si>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</si>
  <si>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</si>
  <si>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</si>
  <si>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</si>
  <si>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</si>
  <si>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</si>
  <si>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</si>
  <si>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</si>
  <si>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</si>
  <si>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</si>
  <si>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</si>
  <si>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</si>
  <si>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</si>
  <si>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</si>
  <si>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</si>
  <si>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</si>
  <si>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</si>
  <si>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</si>
  <si>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</si>
  <si>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</si>
  <si>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</si>
  <si>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</si>
  <si>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</si>
  <si>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</si>
  <si>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</si>
  <si>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</si>
  <si>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</si>
  <si>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</si>
  <si>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</si>
  <si>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</si>
  <si>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</si>
  <si>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</si>
  <si>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</si>
  <si>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</si>
  <si>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</si>
  <si>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</si>
  <si>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</si>
  <si>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</si>
  <si>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</si>
  <si>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</si>
  <si>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</si>
  <si>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</si>
  <si>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</si>
  <si>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</si>
  <si>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</si>
  <si>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</si>
  <si>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</si>
  <si>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</si>
  <si>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</si>
  <si>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</si>
  <si>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</si>
  <si>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</si>
  <si>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</si>
  <si>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</si>
  <si>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</si>
  <si>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</si>
  <si>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</si>
  <si>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</si>
  <si>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</si>
  <si>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</si>
  <si>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</si>
  <si>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</si>
  <si>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</si>
  <si>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</si>
  <si>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</si>
  <si>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</si>
  <si>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</si>
  <si>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</si>
  <si>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</si>
  <si>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</si>
  <si>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</si>
  <si>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</si>
  <si>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</si>
  <si>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</si>
  <si>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</si>
  <si>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</si>
  <si>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</si>
  <si>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</si>
  <si>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</si>
  <si>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</si>
  <si>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</si>
  <si>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</si>
  <si>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</si>
  <si>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</si>
  <si>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</si>
  <si>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</si>
  <si>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</si>
  <si>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</si>
  <si>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</si>
  <si>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</si>
  <si>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</si>
  <si>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</si>
  <si>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</si>
  <si>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</si>
  <si>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</si>
  <si>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</si>
  <si>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</si>
  <si>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</si>
  <si>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</si>
  <si>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</si>
  <si>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</si>
  <si>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</si>
  <si>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</si>
  <si>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</si>
  <si>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</si>
  <si>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</si>
  <si>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</si>
  <si>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</si>
  <si>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</si>
  <si>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</si>
  <si>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</si>
  <si>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</si>
  <si>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</si>
  <si>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</si>
  <si>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</si>
  <si>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</si>
  <si>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</si>
  <si>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</si>
  <si>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</si>
  <si>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</si>
  <si>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</si>
  <si>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</si>
  <si>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</si>
  <si>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</si>
  <si>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</si>
  <si>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</si>
  <si>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</si>
  <si>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</si>
  <si>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</si>
  <si>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</si>
  <si>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</si>
  <si>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</si>
  <si>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</si>
  <si>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</si>
  <si>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</si>
  <si>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</si>
  <si>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</si>
  <si>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</si>
  <si>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</si>
  <si>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</si>
  <si>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</si>
  <si>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</si>
  <si>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</si>
  <si>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</si>
  <si>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</si>
  <si>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</si>
  <si>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</si>
  <si>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</si>
  <si>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</si>
  <si>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</si>
  <si>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</si>
  <si>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</si>
  <si>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</si>
  <si>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</si>
  <si>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</si>
  <si>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</si>
  <si>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</si>
  <si>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</si>
  <si>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</si>
  <si>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</si>
  <si>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</si>
  <si>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</si>
  <si>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</si>
  <si>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</si>
  <si>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</si>
  <si>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</si>
  <si>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</si>
  <si>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</si>
  <si>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</si>
  <si>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</si>
  <si>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</si>
  <si>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</si>
  <si>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</si>
  <si>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</si>
  <si>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</si>
  <si>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</si>
  <si>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</si>
  <si>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</si>
  <si>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</si>
  <si>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</si>
  <si>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</si>
  <si>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</si>
  <si>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</si>
  <si>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</si>
  <si>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</si>
  <si>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</si>
  <si>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</si>
  <si>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</si>
  <si>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</si>
  <si>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</si>
  <si>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</si>
  <si>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</si>
  <si>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</si>
  <si>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</si>
  <si>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</si>
  <si>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</si>
  <si>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</si>
  <si>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</si>
  <si>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</si>
  <si>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</si>
  <si>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</si>
  <si>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</si>
  <si>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</si>
  <si>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</si>
  <si>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</si>
  <si>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</si>
  <si>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</si>
  <si>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</si>
  <si>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</si>
  <si>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</si>
  <si>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</si>
  <si>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</si>
  <si>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</si>
  <si>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</si>
  <si>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</si>
  <si>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</si>
  <si>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</si>
  <si>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</si>
  <si>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</si>
  <si>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</si>
  <si>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</si>
  <si>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</si>
  <si>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</si>
  <si>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</si>
  <si>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</si>
  <si>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</si>
  <si>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</si>
  <si>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</si>
  <si>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</si>
  <si>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</si>
  <si>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</si>
  <si>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</si>
  <si>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</si>
  <si>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</si>
  <si>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</si>
  <si>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</si>
  <si>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</si>
  <si>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</si>
  <si>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</si>
  <si>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</si>
  <si>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</si>
  <si>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</si>
  <si>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</si>
  <si>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</si>
  <si>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</si>
  <si>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</si>
  <si>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</si>
  <si>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</si>
  <si>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</si>
  <si>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</si>
  <si>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</si>
  <si>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</si>
  <si>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</si>
  <si>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</si>
  <si>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</si>
  <si>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</si>
  <si>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</si>
  <si>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</si>
  <si>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</si>
  <si>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</si>
  <si>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</si>
  <si>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</si>
  <si>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</si>
  <si>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</si>
  <si>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</si>
  <si>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</si>
  <si>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</si>
  <si>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</si>
  <si>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</si>
  <si>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</si>
  <si>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</si>
  <si>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</si>
  <si>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</si>
  <si>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</si>
  <si>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</si>
  <si>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</si>
  <si>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</si>
  <si>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</si>
  <si>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</si>
  <si>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</si>
  <si>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</si>
  <si>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</si>
  <si>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</si>
  <si>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</si>
  <si>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</si>
  <si>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</si>
  <si>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</si>
  <si>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</si>
  <si>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</si>
  <si>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</si>
  <si>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</si>
  <si>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</si>
  <si>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</si>
  <si>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</si>
  <si>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</si>
  <si>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</si>
  <si>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</si>
  <si>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</si>
  <si>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</si>
  <si>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</si>
  <si>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</si>
  <si>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</si>
  <si>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</si>
  <si>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</si>
  <si>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</si>
  <si>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</si>
  <si>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</si>
  <si>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</si>
  <si>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</si>
  <si>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</si>
  <si>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</si>
  <si>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</si>
  <si>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</si>
  <si>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</si>
  <si>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</si>
  <si>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</si>
  <si>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</si>
  <si>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</si>
  <si>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</si>
  <si>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</si>
  <si>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</si>
  <si>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</si>
  <si>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</si>
  <si>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</si>
  <si>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</si>
  <si>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</si>
  <si>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</si>
  <si>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</si>
  <si>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</si>
  <si>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</si>
  <si>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</si>
  <si>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</si>
  <si>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</si>
  <si>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</si>
  <si>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</si>
  <si>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</si>
  <si>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</si>
  <si>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</si>
  <si>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</si>
  <si>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</si>
  <si>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</si>
  <si>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</si>
  <si>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</si>
  <si>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</si>
  <si>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</si>
  <si>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</si>
  <si>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</si>
  <si>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</si>
  <si>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</si>
  <si>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</si>
  <si>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</si>
  <si>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</si>
  <si>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</si>
  <si>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</si>
  <si>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</si>
  <si>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</si>
  <si>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</si>
  <si>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</si>
  <si>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</si>
  <si>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</si>
  <si>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</si>
  <si>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</si>
  <si>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</si>
  <si>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</si>
  <si>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</si>
  <si>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</si>
  <si>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</si>
  <si>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</si>
  <si>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</si>
  <si>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</si>
  <si>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</si>
  <si>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</si>
  <si>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</si>
  <si>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</si>
  <si>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</si>
  <si>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</si>
  <si>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</si>
  <si>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</si>
  <si>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</si>
  <si>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</si>
  <si>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</si>
  <si>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</si>
  <si>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</si>
  <si>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</si>
  <si>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</si>
  <si>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</si>
  <si>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</si>
  <si>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</si>
  <si>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</si>
  <si>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</si>
  <si>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</si>
  <si>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</si>
  <si>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</si>
  <si>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</si>
  <si>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</si>
  <si>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</si>
  <si>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</si>
  <si>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</si>
  <si>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</si>
  <si>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</si>
  <si>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</si>
  <si>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</si>
  <si>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</si>
  <si>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</si>
  <si>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</si>
  <si>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</si>
  <si>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</si>
  <si>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</si>
  <si>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</si>
  <si>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</si>
  <si>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</si>
  <si>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</si>
  <si>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</si>
  <si>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</si>
  <si>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</si>
  <si>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</si>
  <si>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</si>
  <si>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</si>
  <si>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</si>
  <si>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</si>
  <si>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</si>
  <si>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</si>
  <si>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</si>
  <si>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</si>
  <si>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</si>
  <si>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</si>
  <si>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</si>
  <si>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</si>
  <si>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</si>
  <si>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</si>
  <si>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</si>
  <si>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</si>
  <si>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</si>
  <si>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</si>
  <si>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</si>
  <si>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</si>
  <si>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</si>
  <si>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</si>
  <si>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</si>
  <si>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</si>
  <si>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</si>
  <si>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</si>
  <si>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</si>
  <si>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</si>
  <si>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</si>
  <si>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</si>
  <si>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</si>
  <si>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</si>
  <si>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</si>
  <si>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</si>
  <si>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</si>
  <si>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</si>
  <si>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</si>
  <si>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</si>
  <si>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</si>
  <si>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</si>
  <si>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</si>
  <si>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</si>
  <si>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</si>
  <si>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</si>
  <si>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</si>
  <si>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</si>
  <si>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</si>
  <si>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</si>
  <si>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</si>
  <si>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</si>
  <si>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</si>
  <si>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</si>
  <si>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</si>
  <si>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</si>
  <si>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</si>
  <si>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</si>
  <si>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</si>
  <si>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</si>
  <si>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</si>
  <si>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</si>
  <si>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</si>
  <si>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</si>
  <si>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</si>
  <si>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</si>
  <si>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</si>
  <si>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</si>
  <si>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</si>
  <si>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</si>
  <si>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</si>
  <si>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</si>
  <si>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</si>
  <si>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</si>
  <si>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</si>
  <si>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</si>
  <si>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</si>
  <si>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</si>
  <si>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</si>
  <si>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</si>
  <si>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</si>
  <si>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</si>
  <si>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</si>
  <si>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</si>
  <si>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</si>
  <si>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</si>
  <si>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</si>
  <si>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</si>
  <si>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</si>
  <si>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</si>
  <si>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</si>
  <si>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</si>
  <si>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</si>
  <si>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</si>
  <si>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</si>
  <si>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</si>
  <si>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</si>
  <si>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</si>
  <si>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</si>
  <si>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</si>
  <si>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</si>
  <si>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</si>
  <si>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</si>
  <si>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</si>
  <si>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</si>
  <si>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</si>
  <si>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</si>
  <si>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</si>
  <si>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</si>
  <si>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</si>
  <si>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</si>
  <si>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</si>
  <si>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</si>
  <si>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</si>
  <si>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</si>
  <si>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</si>
  <si>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</si>
  <si>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</si>
  <si>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</si>
  <si>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</si>
  <si>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</si>
  <si>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</si>
  <si>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</si>
  <si>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</si>
  <si>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</si>
  <si>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</si>
  <si>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</si>
  <si>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</si>
  <si>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</si>
  <si>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</si>
  <si>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</si>
  <si>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</si>
  <si>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</si>
  <si>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</si>
  <si>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</si>
  <si>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</si>
  <si>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</si>
  <si>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</si>
  <si>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</si>
  <si>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</si>
  <si>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</si>
  <si>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</si>
  <si>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</si>
  <si>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</si>
  <si>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</si>
  <si>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</si>
  <si>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</si>
  <si>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</si>
  <si>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</si>
  <si>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</si>
  <si>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</si>
  <si>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</si>
  <si>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</si>
  <si>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</si>
  <si>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</si>
  <si>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</si>
  <si>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</si>
  <si>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</si>
  <si>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</si>
  <si>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</si>
  <si>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</si>
  <si>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</si>
  <si>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</si>
  <si>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</si>
  <si>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</si>
  <si>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</si>
  <si>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</si>
  <si>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</si>
  <si>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</si>
  <si>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</si>
  <si>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</si>
  <si>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</si>
  <si>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</si>
  <si>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</si>
  <si>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</si>
  <si>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</si>
  <si>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</si>
  <si>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</si>
  <si>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</si>
  <si>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</si>
  <si>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</si>
  <si>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</si>
  <si>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</si>
  <si>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</si>
  <si>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</si>
  <si>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</si>
  <si>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</si>
  <si>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</si>
  <si>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</si>
  <si>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</si>
  <si>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</si>
  <si>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</si>
  <si>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</si>
  <si>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</si>
  <si>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</si>
  <si>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</si>
  <si>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</si>
  <si>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</si>
  <si>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</si>
  <si>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</si>
  <si>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</si>
  <si>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</si>
  <si>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</si>
  <si>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</si>
  <si>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</si>
  <si>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</si>
  <si>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</si>
  <si>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</si>
  <si>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</si>
  <si>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</si>
  <si>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</si>
  <si>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</si>
  <si>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</si>
  <si>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</si>
  <si>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</si>
  <si>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</si>
  <si>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</si>
  <si>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</si>
  <si>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</si>
  <si>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</si>
  <si>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</si>
  <si>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</si>
  <si>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</si>
  <si>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</si>
  <si>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</si>
  <si>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</si>
  <si>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</si>
  <si>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</si>
  <si>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</si>
  <si>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</si>
  <si>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</si>
  <si>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</si>
  <si>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</si>
  <si>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</si>
  <si>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</si>
  <si>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</si>
  <si>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</si>
  <si>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</si>
  <si>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</si>
  <si>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</si>
  <si>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</si>
  <si>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</si>
  <si>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</si>
  <si>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</si>
  <si>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</si>
  <si>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</si>
  <si>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</si>
  <si>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</si>
  <si>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</si>
  <si>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</si>
  <si>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</si>
  <si>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</si>
  <si>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</si>
  <si>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</si>
  <si>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</si>
  <si>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</si>
  <si>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</si>
  <si>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</si>
  <si>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</si>
  <si>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</si>
  <si>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</si>
  <si>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</si>
  <si>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</si>
  <si>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</si>
  <si>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</si>
  <si>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</si>
  <si>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</si>
  <si>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</si>
  <si>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</si>
  <si>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</si>
  <si>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</si>
  <si>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</si>
  <si>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</si>
  <si>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</si>
  <si>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</si>
  <si>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</si>
  <si>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</si>
  <si>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</si>
  <si>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</si>
  <si>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</si>
  <si>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</si>
  <si>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</si>
  <si>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</si>
  <si>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</si>
  <si>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</si>
  <si>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</si>
  <si>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</si>
  <si>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</si>
  <si>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</si>
  <si>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</si>
  <si>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</si>
  <si>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</si>
  <si>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</si>
  <si>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</si>
  <si>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</si>
  <si>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</si>
  <si>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</si>
  <si>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</si>
  <si>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</si>
  <si>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</si>
  <si>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</si>
  <si>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</si>
  <si>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</si>
  <si>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</si>
  <si>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</si>
  <si>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</si>
  <si>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</si>
  <si>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</si>
  <si>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</si>
  <si>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</si>
  <si>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</si>
  <si>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</si>
  <si>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</si>
  <si>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</si>
  <si>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</si>
  <si>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</si>
  <si>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</si>
  <si>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</si>
  <si>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</si>
  <si>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</si>
  <si>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</si>
  <si>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</si>
  <si>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</si>
  <si>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</si>
  <si>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</si>
  <si>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</si>
  <si>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</si>
  <si>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</si>
  <si>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</si>
  <si>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</si>
  <si>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</si>
  <si>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</si>
  <si>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</si>
  <si>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</si>
  <si>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</si>
  <si>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</si>
  <si>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</si>
  <si>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</si>
  <si>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</si>
  <si>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</si>
  <si>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</si>
  <si>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</si>
  <si>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</si>
  <si>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</si>
  <si>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</si>
  <si>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</si>
  <si>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</si>
  <si>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</si>
  <si>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</si>
  <si>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</si>
  <si>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</si>
  <si>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</si>
  <si>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</si>
  <si>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</si>
  <si>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</si>
  <si>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</si>
  <si>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</si>
  <si>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</si>
  <si>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</si>
  <si>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</si>
  <si>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</si>
  <si>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</si>
  <si>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</si>
  <si>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</si>
  <si>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</si>
  <si>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</si>
  <si>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</si>
  <si>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</si>
  <si>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</si>
  <si>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</si>
  <si>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</si>
  <si>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</si>
  <si>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</si>
  <si>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</si>
  <si>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</si>
  <si>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</si>
  <si>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</si>
  <si>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</si>
  <si>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</si>
  <si>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</si>
  <si>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</si>
  <si>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</si>
  <si>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</si>
  <si>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</si>
  <si>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</si>
  <si>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</si>
  <si>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</si>
  <si>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</si>
  <si>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</si>
  <si>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</si>
  <si>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</si>
  <si>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</si>
  <si>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</si>
  <si>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</si>
  <si>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</si>
  <si>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</si>
  <si>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</si>
  <si>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</si>
  <si>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</si>
  <si>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</si>
  <si>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</si>
  <si>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</si>
  <si>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</si>
  <si>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</si>
  <si>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</si>
  <si>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</si>
  <si>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</si>
  <si>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</si>
  <si>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</si>
  <si>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</si>
  <si>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</si>
  <si>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</si>
  <si>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</si>
  <si>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</si>
  <si>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</si>
  <si>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</si>
  <si>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</si>
  <si>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</si>
  <si>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</si>
  <si>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</si>
  <si>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</si>
  <si>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</si>
  <si>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</si>
  <si>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</si>
  <si>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</si>
  <si>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</si>
  <si>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</si>
  <si>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</si>
  <si>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</si>
  <si>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</si>
  <si>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</si>
  <si>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</si>
  <si>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</si>
  <si>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</si>
  <si>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</si>
  <si>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</si>
  <si>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</si>
  <si>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</si>
  <si>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</si>
  <si>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</si>
  <si>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</si>
  <si>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</si>
  <si>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</si>
  <si>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</si>
  <si>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</si>
  <si>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</si>
  <si>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</si>
  <si>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</si>
  <si>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</si>
  <si>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</si>
  <si>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</si>
  <si>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</si>
  <si>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</si>
  <si>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</si>
  <si>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</si>
  <si>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</si>
  <si>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</si>
  <si>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</si>
  <si>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</si>
  <si>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</si>
  <si>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</si>
  <si>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</si>
  <si>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</si>
  <si>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</si>
  <si>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</si>
  <si>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</si>
  <si>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</si>
  <si>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</si>
  <si>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</si>
  <si>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</si>
  <si>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</si>
  <si>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</si>
  <si>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</si>
  <si>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</si>
  <si>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</si>
  <si>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</si>
  <si>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</si>
  <si>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</si>
  <si>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</si>
  <si>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</si>
  <si>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</si>
  <si>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</si>
  <si>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</si>
  <si>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</si>
  <si>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</si>
  <si>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</si>
  <si>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</si>
  <si>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</si>
  <si>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</si>
  <si>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</si>
  <si>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</si>
  <si>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</si>
  <si>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</si>
  <si>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</si>
  <si>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</si>
  <si>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</si>
  <si>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</si>
  <si>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</si>
  <si>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</si>
  <si>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</si>
  <si>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</si>
  <si>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</si>
  <si>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</si>
  <si>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</si>
  <si>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</si>
  <si>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</si>
  <si>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</si>
  <si>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</si>
  <si>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</si>
  <si>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</si>
  <si>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</si>
  <si>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</si>
  <si>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</si>
  <si>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</si>
  <si>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</si>
  <si>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</si>
  <si>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</si>
  <si>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</si>
  <si>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</si>
  <si>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</si>
  <si>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</si>
  <si>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</si>
  <si>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</si>
  <si>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</si>
  <si>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</si>
  <si>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</si>
  <si>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</si>
  <si>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</si>
  <si>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</si>
  <si>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</si>
  <si>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</si>
  <si>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</si>
  <si>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</si>
  <si>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</si>
  <si>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</si>
  <si>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</si>
  <si>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</si>
  <si>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</si>
  <si>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</si>
  <si>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</si>
  <si>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</si>
  <si>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</si>
  <si>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</si>
  <si>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</si>
  <si>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</si>
  <si>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</si>
  <si>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</si>
  <si>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</si>
  <si>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</si>
  <si>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</si>
  <si>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</si>
  <si>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</si>
  <si>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</si>
  <si>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</si>
  <si>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</si>
  <si>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</si>
  <si>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</si>
  <si>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</si>
  <si>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</si>
  <si>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</si>
  <si>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</si>
  <si>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</si>
  <si>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</si>
  <si>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</si>
  <si>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</si>
  <si>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</si>
  <si>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</si>
  <si>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</si>
  <si>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</si>
  <si>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</si>
  <si>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</si>
  <si>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</si>
  <si>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</si>
  <si>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</si>
  <si>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</si>
  <si>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</si>
  <si>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</si>
  <si>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</si>
  <si>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</si>
  <si>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</si>
  <si>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</si>
  <si>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</si>
  <si>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</si>
  <si>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</si>
  <si>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</si>
  <si>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</si>
  <si>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</si>
  <si>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</si>
  <si>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</si>
  <si>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</si>
  <si>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</si>
  <si>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</si>
  <si>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</si>
  <si>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</si>
  <si>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</si>
  <si>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</si>
  <si>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</si>
  <si>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</si>
  <si>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</si>
  <si>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</si>
  <si>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</si>
  <si>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</si>
  <si>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</si>
  <si>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</si>
  <si>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</si>
  <si>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</si>
  <si>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</si>
  <si>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</si>
  <si>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</si>
  <si>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</si>
  <si>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</si>
  <si>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</si>
  <si>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</si>
  <si>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</si>
  <si>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</si>
  <si>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</si>
  <si>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</si>
  <si>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</si>
  <si>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</si>
  <si>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</si>
  <si>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</si>
  <si>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</si>
  <si>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</si>
  <si>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</si>
  <si>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</si>
  <si>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</si>
  <si>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</si>
  <si>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</si>
  <si>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</si>
  <si>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</si>
  <si>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</si>
  <si>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</si>
  <si>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</si>
  <si>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</si>
  <si>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</si>
  <si>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</si>
  <si>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</si>
  <si>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</si>
  <si>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</si>
  <si>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</si>
  <si>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</si>
  <si>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</si>
  <si>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</si>
  <si>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</si>
  <si>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</si>
  <si>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</si>
  <si>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</si>
  <si>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</si>
  <si>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</si>
  <si>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</si>
  <si>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</si>
  <si>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</si>
  <si>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</si>
  <si>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</si>
  <si>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</si>
  <si>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</si>
  <si>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</si>
  <si>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</si>
  <si>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</si>
  <si>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</si>
  <si>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</si>
  <si>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</si>
  <si>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</si>
  <si>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</si>
  <si>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</si>
  <si>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</si>
  <si>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</si>
  <si>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</si>
  <si>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</si>
  <si>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</si>
  <si>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</si>
  <si>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</si>
  <si>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</si>
  <si>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</si>
  <si>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</si>
  <si>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</si>
  <si>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</si>
  <si>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</si>
  <si>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</si>
  <si>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</si>
  <si>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</si>
  <si>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</si>
  <si>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</si>
  <si>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</si>
  <si>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</si>
  <si>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</si>
  <si>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</si>
  <si>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</si>
  <si>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</si>
  <si>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</si>
  <si>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</si>
  <si>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</si>
  <si>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</si>
  <si>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</si>
  <si>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</si>
  <si>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</si>
  <si>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</si>
  <si>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</si>
  <si>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</si>
  <si>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</si>
  <si>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</si>
  <si>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</si>
  <si>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</si>
  <si>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</si>
  <si>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</si>
  <si>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</si>
  <si>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</si>
  <si>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</si>
  <si>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</si>
  <si>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</si>
  <si>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</si>
  <si>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</si>
  <si>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</si>
  <si>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</si>
  <si>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</si>
  <si>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</si>
  <si>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</si>
  <si>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</si>
  <si>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</si>
  <si>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</si>
  <si>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</si>
  <si>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</si>
  <si>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</si>
  <si>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</si>
  <si>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</si>
  <si>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</si>
  <si>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</si>
  <si>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</si>
  <si>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</si>
  <si>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</si>
  <si>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</si>
  <si>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</si>
  <si>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</si>
  <si>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</si>
  <si>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</si>
  <si>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</si>
  <si>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</si>
  <si>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</si>
  <si>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</si>
  <si>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</si>
  <si>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</si>
  <si>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</si>
  <si>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</si>
  <si>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</si>
  <si>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</si>
  <si>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</si>
  <si>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</si>
  <si>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</si>
  <si>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</si>
  <si>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</si>
  <si>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</si>
  <si>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</si>
  <si>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</si>
  <si>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</si>
  <si>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</si>
  <si>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</si>
  <si>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</si>
  <si>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</si>
  <si>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</si>
  <si>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</si>
  <si>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</si>
  <si>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</si>
  <si>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</si>
  <si>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</si>
  <si>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</si>
  <si>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</si>
  <si>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</si>
  <si>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</si>
  <si>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</si>
  <si>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</si>
  <si>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</si>
  <si>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</si>
  <si>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</si>
  <si>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</si>
  <si>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</si>
  <si>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</si>
  <si>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</si>
  <si>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</si>
  <si>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</si>
  <si>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</si>
  <si>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</si>
  <si>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</si>
  <si>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</si>
  <si>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</si>
  <si>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</si>
  <si>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</si>
  <si>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</si>
  <si>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</si>
  <si>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</si>
  <si>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</si>
  <si>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</si>
  <si>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</si>
  <si>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</si>
  <si>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</si>
  <si>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</si>
  <si>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</si>
  <si>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</si>
  <si>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</si>
  <si>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</si>
  <si>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</si>
  <si>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</si>
  <si>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</si>
  <si>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</si>
  <si>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</si>
  <si>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</si>
  <si>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</si>
  <si>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</si>
  <si>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</si>
  <si>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</si>
  <si>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</si>
  <si>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</si>
  <si>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</si>
  <si>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</si>
  <si>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</si>
  <si>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</si>
  <si>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</si>
  <si>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</si>
  <si>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</si>
  <si>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</si>
  <si>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</si>
  <si>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</si>
  <si>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</si>
  <si>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</si>
  <si>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</si>
  <si>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</si>
  <si>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</si>
  <si>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</si>
  <si>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</si>
  <si>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</si>
  <si>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</si>
  <si>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</si>
  <si>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</si>
  <si>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</si>
  <si>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</si>
  <si>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</si>
  <si>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</si>
  <si>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</si>
  <si>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</si>
  <si>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</si>
  <si>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</si>
  <si>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</si>
  <si>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</si>
  <si>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</si>
  <si>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</si>
  <si>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</si>
  <si>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</si>
  <si>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</si>
  <si>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</si>
  <si>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</si>
  <si>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</si>
  <si>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</si>
  <si>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</si>
  <si>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</si>
  <si>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</si>
  <si>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</si>
  <si>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</si>
  <si>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</si>
  <si>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</si>
  <si>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</si>
  <si>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</si>
  <si>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</si>
  <si>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</si>
  <si>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</si>
  <si>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</si>
  <si>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</si>
  <si>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</si>
  <si>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</si>
  <si>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</si>
  <si>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</si>
  <si>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</si>
  <si>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</si>
  <si>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</si>
  <si>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</si>
  <si>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</si>
  <si>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</si>
  <si>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</si>
  <si>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</si>
  <si>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</si>
  <si>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</si>
  <si>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</si>
  <si>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</si>
  <si>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</si>
  <si>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</si>
  <si>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</si>
  <si>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</si>
  <si>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</si>
  <si>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</si>
  <si>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</si>
  <si>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</si>
  <si>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</si>
  <si>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</si>
  <si>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</si>
  <si>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</si>
  <si>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</si>
  <si>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</si>
  <si>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</si>
  <si>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</si>
  <si>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</si>
  <si>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</si>
  <si>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</si>
  <si>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</si>
  <si>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</si>
  <si>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</si>
  <si>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</si>
  <si>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</si>
  <si>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</si>
  <si>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</si>
  <si>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</si>
  <si>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</si>
  <si>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</si>
  <si>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</si>
  <si>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</si>
  <si>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</si>
  <si>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</si>
  <si>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</si>
  <si>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</si>
  <si>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</si>
  <si>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</si>
  <si>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</si>
  <si>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</si>
  <si>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</si>
  <si>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</si>
  <si>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</si>
  <si>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</si>
  <si>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</si>
  <si>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</si>
  <si>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</si>
  <si>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</si>
  <si>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</si>
  <si>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</si>
  <si>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</si>
  <si>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</si>
  <si>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</si>
  <si>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</si>
  <si>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</si>
  <si>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</si>
  <si>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</si>
  <si>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</si>
  <si>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</si>
  <si>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</si>
  <si>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</si>
  <si>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</si>
  <si>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</si>
  <si>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</si>
  <si>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</si>
  <si>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</si>
  <si>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</si>
  <si>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</si>
  <si>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</si>
  <si>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</si>
  <si>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</si>
  <si>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</si>
  <si>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</si>
  <si>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</si>
  <si>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</si>
  <si>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</si>
  <si>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</si>
  <si>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</si>
  <si>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</si>
  <si>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</si>
  <si>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</si>
  <si>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</si>
  <si>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</si>
  <si>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</si>
  <si>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</si>
  <si>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</si>
  <si>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</si>
  <si>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</si>
  <si>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</si>
  <si>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</si>
  <si>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</si>
  <si>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</si>
  <si>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</si>
  <si>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</si>
  <si>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</si>
  <si>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</si>
  <si>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</si>
  <si>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</si>
  <si>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</si>
  <si>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</si>
  <si>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</si>
  <si>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</si>
  <si>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</si>
  <si>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</si>
  <si>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</si>
  <si>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</si>
  <si>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</si>
  <si>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</si>
  <si>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</si>
  <si>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</si>
  <si>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</si>
  <si>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</si>
  <si>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</si>
  <si>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</si>
  <si>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</si>
  <si>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</si>
  <si>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</si>
  <si>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</si>
  <si>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</si>
  <si>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</si>
  <si>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</si>
  <si>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</si>
  <si>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</si>
  <si>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</si>
  <si>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</si>
  <si>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</si>
  <si>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</si>
  <si>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</si>
  <si>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</si>
  <si>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</si>
  <si>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</si>
  <si>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</si>
  <si>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</si>
  <si>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</si>
  <si>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</si>
  <si>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</si>
  <si>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</si>
  <si>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</si>
  <si>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</si>
  <si>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</si>
  <si>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</si>
  <si>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</si>
  <si>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</si>
  <si>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</si>
  <si>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</si>
  <si>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</si>
  <si>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</si>
  <si>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</si>
  <si>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</si>
  <si>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</si>
  <si>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</si>
  <si>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</si>
  <si>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</si>
  <si>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</si>
  <si>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</si>
  <si>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</si>
  <si>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</si>
  <si>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</si>
  <si>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</si>
  <si>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</si>
  <si>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</si>
  <si>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</si>
  <si>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</si>
  <si>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</si>
  <si>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</si>
  <si>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</si>
  <si>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</si>
  <si>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</si>
  <si>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</si>
  <si>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</si>
  <si>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</si>
  <si>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</si>
  <si>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</si>
  <si>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</si>
  <si>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</si>
  <si>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</si>
  <si>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</si>
  <si>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</si>
  <si>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</si>
  <si>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</si>
  <si>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</si>
  <si>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</si>
  <si>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</si>
  <si>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</si>
  <si>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</si>
  <si>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</si>
  <si>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</si>
  <si>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</si>
  <si>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</si>
  <si>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</si>
  <si>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</si>
  <si>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</si>
  <si>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</si>
  <si>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</si>
  <si>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</si>
  <si>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</si>
  <si>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</si>
  <si>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</si>
  <si>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</si>
  <si>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</si>
  <si>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</si>
  <si>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</si>
  <si>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</si>
  <si>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</si>
  <si>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</si>
  <si>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</si>
  <si>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</si>
  <si>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</si>
  <si>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</si>
  <si>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</si>
  <si>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</si>
  <si>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</si>
  <si>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</si>
  <si>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</si>
  <si>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</si>
  <si>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</si>
  <si>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</si>
  <si>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</si>
  <si>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</si>
  <si>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</si>
  <si>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</si>
  <si>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</si>
  <si>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</si>
  <si>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</si>
  <si>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</si>
  <si>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</si>
  <si>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</si>
  <si>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</si>
  <si>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</si>
  <si>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</si>
  <si>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</si>
  <si>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</si>
  <si>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</si>
  <si>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</si>
  <si>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</si>
  <si>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</si>
  <si>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</si>
  <si>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</si>
  <si>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</si>
  <si>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</si>
  <si>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</si>
  <si>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</si>
  <si>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</si>
  <si>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</si>
  <si>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</si>
  <si>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</si>
  <si>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</si>
  <si>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</si>
  <si>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</si>
  <si>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</si>
  <si>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</si>
  <si>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</si>
  <si>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</si>
  <si>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</si>
  <si>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</si>
  <si>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</si>
  <si>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</si>
  <si>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</si>
  <si>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</si>
  <si>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</si>
  <si>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</si>
  <si>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</si>
  <si>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</si>
  <si>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</si>
  <si>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</si>
  <si>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</si>
  <si>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</si>
  <si>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</si>
  <si>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</si>
  <si>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</si>
  <si>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</si>
  <si>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</si>
  <si>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</si>
  <si>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</si>
  <si>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</si>
  <si>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</si>
  <si>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</si>
  <si>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</si>
  <si>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</si>
  <si>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</si>
  <si>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</si>
  <si>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</si>
  <si>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</si>
  <si>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</si>
  <si>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</si>
  <si>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</si>
  <si>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</si>
  <si>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</si>
  <si>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</si>
  <si>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</si>
  <si>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</si>
  <si>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</si>
  <si>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</si>
  <si>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</si>
  <si>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</si>
  <si>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</si>
  <si>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</si>
  <si>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</si>
  <si>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</si>
  <si>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</si>
  <si>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</si>
  <si>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</si>
  <si>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</si>
  <si>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</si>
  <si>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</si>
  <si>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</si>
  <si>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</si>
  <si>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</si>
  <si>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</si>
  <si>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</si>
  <si>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</si>
  <si>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</si>
  <si>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</si>
  <si>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</si>
  <si>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</si>
  <si>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</si>
  <si>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</si>
  <si>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</si>
  <si>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</si>
  <si>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</si>
  <si>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</si>
  <si>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</si>
  <si>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</si>
  <si>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</si>
  <si>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</si>
  <si>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</si>
  <si>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</si>
  <si>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</si>
  <si>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</si>
  <si>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</si>
  <si>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</si>
  <si>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</si>
  <si>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</si>
  <si>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</si>
  <si>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</si>
  <si>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</si>
  <si>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</si>
  <si>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</si>
  <si>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</si>
  <si>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</si>
  <si>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</si>
  <si>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</si>
  <si>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</si>
  <si>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</si>
  <si>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</si>
  <si>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</si>
  <si>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</si>
  <si>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</si>
  <si>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</si>
  <si>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</si>
  <si>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</si>
  <si>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</si>
  <si>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</si>
  <si>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</si>
  <si>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</si>
  <si>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</si>
  <si>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</si>
  <si>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</si>
  <si>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</si>
  <si>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</si>
  <si>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</si>
  <si>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</si>
  <si>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</si>
  <si>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</si>
  <si>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</si>
  <si>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</si>
  <si>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</si>
  <si>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</si>
  <si>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</si>
  <si>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</si>
  <si>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</si>
  <si>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</si>
  <si>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</si>
  <si>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</si>
  <si>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Osborn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</si>
  <si>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</si>
  <si>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</si>
  <si>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</si>
  <si>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</si>
  <si>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</si>
  <si>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</si>
  <si>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</si>
  <si>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</si>
  <si>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</si>
  <si>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</si>
  <si>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</si>
  <si>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</si>
  <si>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</si>
  <si>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</si>
  <si>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</si>
  <si>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</si>
  <si>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</si>
  <si>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</si>
  <si>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</si>
  <si>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</si>
  <si>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</si>
  <si>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</si>
  <si>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</si>
  <si>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</si>
  <si>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</si>
  <si>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</si>
  <si>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</si>
  <si>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</si>
  <si>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</si>
  <si>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</si>
  <si>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</si>
  <si>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</si>
  <si>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</si>
  <si>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</si>
  <si>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</si>
  <si>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</si>
  <si>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</si>
  <si>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</si>
  <si>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</si>
  <si>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</si>
  <si>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</si>
  <si>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</si>
  <si>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</si>
  <si>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</si>
  <si>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</si>
  <si>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</si>
  <si>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</si>
  <si>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</si>
  <si>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</si>
  <si>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</si>
  <si>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</si>
  <si>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</si>
  <si>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</si>
  <si>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</si>
  <si>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</si>
  <si>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</si>
  <si>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</si>
  <si>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</si>
  <si>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</si>
  <si>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</si>
  <si>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</si>
  <si>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</si>
  <si>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</si>
  <si>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</si>
  <si>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</si>
  <si>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</si>
  <si>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</si>
  <si>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</si>
  <si>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</si>
  <si>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</si>
  <si>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</si>
  <si>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</si>
  <si>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</si>
  <si>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</si>
  <si>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</si>
  <si>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</si>
  <si>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</si>
  <si>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</si>
  <si>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</si>
  <si>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</si>
  <si>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</si>
  <si>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</si>
  <si>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</si>
  <si>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</si>
  <si>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</si>
  <si>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</si>
  <si>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</si>
  <si>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</si>
  <si>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</si>
  <si>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</si>
  <si>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</si>
  <si>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</si>
  <si>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</si>
  <si>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</si>
  <si>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</si>
  <si>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</si>
  <si>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</si>
  <si>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</si>
  <si>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</si>
  <si>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</si>
  <si>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</si>
  <si>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</si>
  <si>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</si>
  <si>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</si>
  <si>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</si>
  <si>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</si>
  <si>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</si>
  <si>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</si>
  <si>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</si>
  <si>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</si>
  <si>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</si>
  <si>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</si>
  <si>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</si>
  <si>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</si>
  <si>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</si>
  <si>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</si>
  <si>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</si>
  <si>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</si>
  <si>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</si>
  <si>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</si>
  <si>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</si>
  <si>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</si>
  <si>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</si>
  <si>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</si>
  <si>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</si>
  <si>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</si>
  <si>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</si>
  <si>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</si>
  <si>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</si>
  <si>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</si>
  <si>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</si>
  <si>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</si>
  <si>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</si>
  <si>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</si>
  <si>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</si>
  <si>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</si>
  <si>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</si>
  <si>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</si>
  <si>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</si>
  <si>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</si>
  <si>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</si>
  <si>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</si>
  <si>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</si>
  <si>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</si>
  <si>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</si>
  <si>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</si>
  <si>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</si>
  <si>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</si>
  <si>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</si>
  <si>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</si>
  <si>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</si>
  <si>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</si>
  <si>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</si>
  <si>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</si>
  <si>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</si>
  <si>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</si>
  <si>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</si>
  <si>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</si>
  <si>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</si>
  <si>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</si>
  <si>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</si>
  <si>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</si>
  <si>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</si>
  <si>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</si>
  <si>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</si>
  <si>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</si>
  <si>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</si>
  <si>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</si>
  <si>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</si>
  <si>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</si>
  <si>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</si>
  <si>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</si>
  <si>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</si>
  <si>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</si>
  <si>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</si>
  <si>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</si>
  <si>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</si>
  <si>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</si>
  <si>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</si>
  <si>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</si>
  <si>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</si>
  <si>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</si>
  <si>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</si>
  <si>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</si>
  <si>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</si>
  <si>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</si>
  <si>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</si>
  <si>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</si>
  <si>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</si>
  <si>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</si>
  <si>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</si>
  <si>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</si>
  <si>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</si>
  <si>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</si>
  <si>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</si>
  <si>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</si>
  <si>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</si>
  <si>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</si>
  <si>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</si>
  <si>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</si>
  <si>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</si>
  <si>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</si>
  <si>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</si>
  <si>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</si>
  <si>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</si>
  <si>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</si>
  <si>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</si>
  <si>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</si>
  <si>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</si>
  <si>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</si>
  <si>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</si>
  <si>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</si>
  <si>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</si>
  <si>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</si>
  <si>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</si>
  <si>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</si>
  <si>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</si>
  <si>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</si>
  <si>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</si>
  <si>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</si>
  <si>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</si>
  <si>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</si>
  <si>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</si>
  <si>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</si>
  <si>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</si>
  <si>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</si>
  <si>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</si>
  <si>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</si>
  <si>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</si>
  <si>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</si>
  <si>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</si>
  <si>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</si>
  <si>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</si>
  <si>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</si>
  <si>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</si>
  <si>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</si>
  <si>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</si>
  <si>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</si>
  <si>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</si>
  <si>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</si>
  <si>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</si>
  <si>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</si>
  <si>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</si>
  <si>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</si>
  <si>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</si>
  <si>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</si>
  <si>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</si>
  <si>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</si>
  <si>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</si>
  <si>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</si>
  <si>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</si>
  <si>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</si>
  <si>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</si>
  <si>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</si>
  <si>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</si>
  <si>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</si>
  <si>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</si>
  <si>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</si>
  <si>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</si>
  <si>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</si>
  <si>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</si>
  <si>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</si>
  <si>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</si>
  <si>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</si>
  <si>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</si>
  <si>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</si>
  <si>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</si>
  <si>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</si>
  <si>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</si>
  <si>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</si>
  <si>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</si>
  <si>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</si>
  <si>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</si>
  <si>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</si>
  <si>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</si>
  <si>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</si>
  <si>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</si>
  <si>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</si>
  <si>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</si>
  <si>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</si>
  <si>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</si>
  <si>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</si>
  <si>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</si>
  <si>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</si>
  <si>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</si>
  <si>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</si>
  <si>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</si>
  <si>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</si>
  <si>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</si>
  <si>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</si>
  <si>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</si>
  <si>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</si>
  <si>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</si>
  <si>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</si>
  <si>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</si>
  <si>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</si>
  <si>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</si>
  <si>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</si>
  <si>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</si>
  <si>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</si>
  <si>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</si>
  <si>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</si>
  <si>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</si>
  <si>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</si>
  <si>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</si>
  <si>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</si>
  <si>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</si>
  <si>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</si>
  <si>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</si>
  <si>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</si>
  <si>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</si>
  <si>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</si>
  <si>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</si>
  <si>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</si>
  <si>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</si>
  <si>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</si>
  <si>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</si>
  <si>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</si>
  <si>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</si>
  <si>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</si>
  <si>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</si>
  <si>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</si>
  <si>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</si>
  <si>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</si>
  <si>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</si>
  <si>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</si>
  <si>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</si>
  <si>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</si>
  <si>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</si>
  <si>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</si>
  <si>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</si>
  <si>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</si>
  <si>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</si>
  <si>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</si>
  <si>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</si>
  <si>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</si>
  <si>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</si>
  <si>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</si>
  <si>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</si>
  <si>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</si>
  <si>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</si>
  <si>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</si>
  <si>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</si>
  <si>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</si>
  <si>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</si>
  <si>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</si>
  <si>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</si>
  <si>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</si>
  <si>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</si>
  <si>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</si>
  <si>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</si>
  <si>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</si>
  <si>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</si>
  <si>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</si>
  <si>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</si>
  <si>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</si>
  <si>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</si>
  <si>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</si>
  <si>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</si>
  <si>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</si>
  <si>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</si>
  <si>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</si>
  <si>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</si>
  <si>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</si>
  <si>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</si>
  <si>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</si>
  <si>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</si>
  <si>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</si>
  <si>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</si>
  <si>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</si>
  <si>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</si>
  <si>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</si>
  <si>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</si>
  <si>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</si>
  <si>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</si>
  <si>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</si>
  <si>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</si>
  <si>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</si>
  <si>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</si>
  <si>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</si>
  <si>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</si>
  <si>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</si>
  <si>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</si>
  <si>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</si>
  <si>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</si>
  <si>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</si>
  <si>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</si>
  <si>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</si>
  <si>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</si>
  <si>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</si>
  <si>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</si>
  <si>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</si>
  <si>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</si>
  <si>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</si>
  <si>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</si>
  <si>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</si>
  <si>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</si>
  <si>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</si>
  <si>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</si>
  <si>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</si>
  <si>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</si>
  <si>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</si>
  <si>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</si>
  <si>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</si>
  <si>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</si>
  <si>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</si>
  <si>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</si>
  <si>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</si>
  <si>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</si>
  <si>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</si>
  <si>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</si>
  <si>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</si>
  <si>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</si>
  <si>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</si>
  <si>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</si>
  <si>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</si>
  <si>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</si>
  <si>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</si>
  <si>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</si>
  <si>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</si>
  <si>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</si>
  <si>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</si>
  <si>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</si>
  <si>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</si>
  <si>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</si>
  <si>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</si>
  <si>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</si>
  <si>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</si>
  <si>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</si>
  <si>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</si>
  <si>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</si>
  <si>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</si>
  <si>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</si>
  <si>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</si>
  <si>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</si>
  <si>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</si>
  <si>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</si>
  <si>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</si>
  <si>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</si>
  <si>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</si>
  <si>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</si>
  <si>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</si>
  <si>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</si>
  <si>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</si>
  <si>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</si>
  <si>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</si>
  <si>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</si>
  <si>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</si>
  <si>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</si>
  <si>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</si>
  <si>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</si>
  <si>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</si>
  <si>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</si>
  <si>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</si>
  <si>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</si>
  <si>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</si>
  <si>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</si>
  <si>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</si>
  <si>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</si>
  <si>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</si>
  <si>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</si>
  <si>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</si>
  <si>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</si>
  <si>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</si>
  <si>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</si>
  <si>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</si>
  <si>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</si>
  <si>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</si>
  <si>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</si>
  <si>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</si>
  <si>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</si>
  <si>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</si>
  <si>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</si>
  <si>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</si>
  <si>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</si>
  <si>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</si>
  <si>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</si>
  <si>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</si>
  <si>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</si>
  <si>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</si>
  <si>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</si>
  <si>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</si>
  <si>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</si>
  <si>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</si>
  <si>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</si>
  <si>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</si>
  <si>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</si>
  <si>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</si>
  <si>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</si>
  <si>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</si>
  <si>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</si>
  <si>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</si>
  <si>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</si>
  <si>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</si>
  <si>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</si>
  <si>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</si>
  <si>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</si>
  <si>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</si>
  <si>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</si>
  <si>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</si>
  <si>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</si>
  <si>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</si>
  <si>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</si>
  <si>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</si>
  <si>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</si>
  <si>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</si>
  <si>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</si>
  <si>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</si>
  <si>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</si>
  <si>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</si>
  <si>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</si>
  <si>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</si>
  <si>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</si>
  <si>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</si>
  <si>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</si>
  <si>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</si>
  <si>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</si>
  <si>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</si>
  <si>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</si>
  <si>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</si>
  <si>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</si>
  <si>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</si>
  <si>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</si>
  <si>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</si>
  <si>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</si>
  <si>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</si>
  <si>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</si>
  <si>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</si>
  <si>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</si>
  <si>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</si>
  <si>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</si>
  <si>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</si>
  <si>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</si>
  <si>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</si>
  <si>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</si>
  <si>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</si>
  <si>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</si>
  <si>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</si>
  <si>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</si>
  <si>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</si>
  <si>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</si>
  <si>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</si>
  <si>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</si>
  <si>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</si>
  <si>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</si>
  <si>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</si>
  <si>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</si>
  <si>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</si>
  <si>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</si>
  <si>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</si>
  <si>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</si>
  <si>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</si>
  <si>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</si>
  <si>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</si>
  <si>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</si>
  <si>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</si>
  <si>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</si>
  <si>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</si>
  <si>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</si>
  <si>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</si>
  <si>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</si>
  <si>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</si>
  <si>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</si>
  <si>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</si>
  <si>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</si>
  <si>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</si>
  <si>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</si>
  <si>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</si>
  <si>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</si>
  <si>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</si>
  <si>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</si>
  <si>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</si>
  <si>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</si>
  <si>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</si>
  <si>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</si>
  <si>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</si>
  <si>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</si>
  <si>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</si>
  <si>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</si>
  <si>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</si>
  <si>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</si>
  <si>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</si>
  <si>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</si>
  <si>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</si>
  <si>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</si>
  <si>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</si>
  <si>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</si>
  <si>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</si>
  <si>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</si>
  <si>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</si>
  <si>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</si>
  <si>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</si>
  <si>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</si>
  <si>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</si>
  <si>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</si>
  <si>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</si>
  <si>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</si>
  <si>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</si>
  <si>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</si>
  <si>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</si>
  <si>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</si>
  <si>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</si>
  <si>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</si>
  <si>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</si>
  <si>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</si>
  <si>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</si>
  <si>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</si>
  <si>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</si>
  <si>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</si>
  <si>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</si>
  <si>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</si>
  <si>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</si>
  <si>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</si>
  <si>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</si>
  <si>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</si>
  <si>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</si>
  <si>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</si>
  <si>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</si>
  <si>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</si>
  <si>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</si>
  <si>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</si>
  <si>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</si>
  <si>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</si>
  <si>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</si>
  <si>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</si>
  <si>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</si>
  <si>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</si>
  <si>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</si>
  <si>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</si>
  <si>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</si>
  <si>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</si>
  <si>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</si>
  <si>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</si>
  <si>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</si>
  <si>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</si>
  <si>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</si>
  <si>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</si>
  <si>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</si>
  <si>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</si>
  <si>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</si>
  <si>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</si>
  <si>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</si>
  <si>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</si>
  <si>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</si>
  <si>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</si>
  <si>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</si>
  <si>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</si>
  <si>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</si>
  <si>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</si>
  <si>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</si>
  <si>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</si>
  <si>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</si>
  <si>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</si>
  <si>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</si>
  <si>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</si>
  <si>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</si>
  <si>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</si>
  <si>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</si>
  <si>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</si>
  <si>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</si>
  <si>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</si>
  <si>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</si>
  <si>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</si>
  <si>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</si>
  <si>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</si>
  <si>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</si>
  <si>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</si>
  <si>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</si>
  <si>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</si>
  <si>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</si>
  <si>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</si>
  <si>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</si>
  <si>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</si>
  <si>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</si>
  <si>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</si>
  <si>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</si>
  <si>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</si>
  <si>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</si>
  <si>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</si>
  <si>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</si>
  <si>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</si>
  <si>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</si>
  <si>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</si>
  <si>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</si>
  <si>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</si>
  <si>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</si>
  <si>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</si>
  <si>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</si>
  <si>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</si>
  <si>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</si>
  <si>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</si>
  <si>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</si>
  <si>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</si>
  <si>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</si>
  <si>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</si>
  <si>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</si>
  <si>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</si>
  <si>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</si>
  <si>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</si>
  <si>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</si>
  <si>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</si>
  <si>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</si>
  <si>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</si>
  <si>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</si>
  <si>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</si>
  <si>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</si>
  <si>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</si>
  <si>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</si>
  <si>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</si>
  <si>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</si>
  <si>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</si>
  <si>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</si>
  <si>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</si>
  <si>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</si>
  <si>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</si>
  <si>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</si>
  <si>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</si>
  <si>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</si>
  <si>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</si>
  <si>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</si>
  <si>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</si>
  <si>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</si>
  <si>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</si>
  <si>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</si>
  <si>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</si>
  <si>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</si>
  <si>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</si>
  <si>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</si>
  <si>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</si>
  <si>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</si>
  <si>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</si>
  <si>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</si>
  <si>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</si>
  <si>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</si>
  <si>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</si>
  <si>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</si>
  <si>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</si>
  <si>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</si>
  <si>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</si>
  <si>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</si>
  <si>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</si>
  <si>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</si>
  <si>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</si>
  <si>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</si>
  <si>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</si>
  <si>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</si>
  <si>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</si>
  <si>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</si>
  <si>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</si>
  <si>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</si>
  <si>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</si>
  <si>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</si>
  <si>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</si>
  <si>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</si>
  <si>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</si>
  <si>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</si>
  <si>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</si>
  <si>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</si>
  <si>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</si>
  <si>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</si>
  <si>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</si>
  <si>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</si>
  <si>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</si>
  <si>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</si>
  <si>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</si>
  <si>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</si>
  <si>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</si>
  <si>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</si>
  <si>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</si>
  <si>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</si>
  <si>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</si>
  <si>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</si>
  <si>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</si>
  <si>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</si>
  <si>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</si>
  <si>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</si>
  <si>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</si>
  <si>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</si>
  <si>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</si>
  <si>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</si>
  <si>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</si>
  <si>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</si>
  <si>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</si>
  <si>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</si>
  <si>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</si>
  <si>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</si>
  <si>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</si>
  <si>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</si>
  <si>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</si>
  <si>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</si>
  <si>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</si>
  <si>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</si>
  <si>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</si>
  <si>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</si>
  <si>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</si>
  <si>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</si>
  <si>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</si>
  <si>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</si>
  <si>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</si>
  <si>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</si>
  <si>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</si>
  <si>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</si>
  <si>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</si>
  <si>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</si>
  <si>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</si>
  <si>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</si>
  <si>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</si>
  <si>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</si>
  <si>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</si>
  <si>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</si>
  <si>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</si>
  <si>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</si>
  <si>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</si>
  <si>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</si>
  <si>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</si>
  <si>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</si>
  <si>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</si>
  <si>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</si>
  <si>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</si>
  <si>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</si>
  <si>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</si>
  <si>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</si>
  <si>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</si>
  <si>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</si>
  <si>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</si>
  <si>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</si>
  <si>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</si>
  <si>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</si>
  <si>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</si>
  <si>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</si>
  <si>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</si>
  <si>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</si>
  <si>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</si>
  <si>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</si>
  <si>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</si>
  <si>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</si>
  <si>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</si>
  <si>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</si>
  <si>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</si>
  <si>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</si>
  <si>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</si>
  <si>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</si>
  <si>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</si>
  <si>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</si>
  <si>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</si>
  <si>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</si>
  <si>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</si>
  <si>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</si>
  <si>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</si>
  <si>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</si>
  <si>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</si>
  <si>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</si>
  <si>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</si>
  <si>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</si>
  <si>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</si>
  <si>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</si>
  <si>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</si>
  <si>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</si>
  <si>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</si>
  <si>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</si>
  <si>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</si>
  <si>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</si>
  <si>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</si>
  <si>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</si>
  <si>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</si>
  <si>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</si>
  <si>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</si>
  <si>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</si>
  <si>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</si>
  <si>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</si>
  <si>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</si>
  <si>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</si>
  <si>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</si>
  <si>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</si>
  <si>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</si>
  <si>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</si>
  <si>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</si>
  <si>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</si>
  <si>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</si>
  <si>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</si>
  <si>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</si>
  <si>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</si>
  <si>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</si>
  <si>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</si>
  <si>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</si>
  <si>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</si>
  <si>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</si>
  <si>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</si>
  <si>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</si>
  <si>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</si>
  <si>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</si>
  <si>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</si>
  <si>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</si>
  <si>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</si>
  <si>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</si>
  <si>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</si>
  <si>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</si>
  <si>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</si>
  <si>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</si>
  <si>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</si>
  <si>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</si>
  <si>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</si>
  <si>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</si>
  <si>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</si>
  <si>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</si>
  <si>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</si>
  <si>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</si>
  <si>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</si>
  <si>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</si>
  <si>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</si>
  <si>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</si>
  <si>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</si>
  <si>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</si>
  <si>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</si>
  <si>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</si>
  <si>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</si>
  <si>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</si>
  <si>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</si>
  <si>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</si>
  <si>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</si>
  <si>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</si>
  <si>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</si>
  <si>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</si>
  <si>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</si>
  <si>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</si>
  <si>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</si>
  <si>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</si>
  <si>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</si>
  <si>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</si>
  <si>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</si>
  <si>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</si>
  <si>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</si>
  <si>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</si>
  <si>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</si>
  <si>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</si>
  <si>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</si>
  <si>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</si>
  <si>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</si>
  <si>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</si>
  <si>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</si>
  <si>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</si>
  <si>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</si>
  <si>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</si>
  <si>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</si>
  <si>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</si>
  <si>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</si>
  <si>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</si>
  <si>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</si>
  <si>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</si>
  <si>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</si>
  <si>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</si>
  <si>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</si>
  <si>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</si>
  <si>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</si>
  <si>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</si>
  <si>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</si>
  <si>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</si>
  <si>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</si>
  <si>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</si>
  <si>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</si>
  <si>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</si>
  <si>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</si>
  <si>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</si>
  <si>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</si>
  <si>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</si>
  <si>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</si>
  <si>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</si>
  <si>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</si>
  <si>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</si>
  <si>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</si>
  <si>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</si>
  <si>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</si>
  <si>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</si>
  <si>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</si>
  <si>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</si>
  <si>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</si>
  <si>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</si>
  <si>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</si>
  <si>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</si>
  <si>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</si>
  <si>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</si>
  <si>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</si>
  <si>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</si>
  <si>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</si>
  <si>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</si>
  <si>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</si>
  <si>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</si>
  <si>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</si>
  <si>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</si>
  <si>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</si>
  <si>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</si>
  <si>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</si>
  <si>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</si>
  <si>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</si>
  <si>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</si>
  <si>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</si>
  <si>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</si>
  <si>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</si>
  <si>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</si>
  <si>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</si>
  <si>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</si>
  <si>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</si>
  <si>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</si>
  <si>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</si>
  <si>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</si>
  <si>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</si>
  <si>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</si>
  <si>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</si>
  <si>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</si>
  <si>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</si>
  <si>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</si>
  <si>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</si>
  <si>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</si>
  <si>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</si>
  <si>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</si>
  <si>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</si>
  <si>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</si>
  <si>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</si>
  <si>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</si>
  <si>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</si>
  <si>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</si>
  <si>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</si>
  <si>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</si>
  <si>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</si>
  <si>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</si>
  <si>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</si>
  <si>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</si>
  <si>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</si>
  <si>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</si>
  <si>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</si>
  <si>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</si>
  <si>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</si>
  <si>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</si>
  <si>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</si>
  <si>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</si>
  <si>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</si>
  <si>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</si>
  <si>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</si>
  <si>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</si>
  <si>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</si>
  <si>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</si>
  <si>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</si>
  <si>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</si>
  <si>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</si>
  <si>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</si>
  <si>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</si>
  <si>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</si>
  <si>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</si>
  <si>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</si>
  <si>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</si>
  <si>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</si>
  <si>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</si>
  <si>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</si>
  <si>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</si>
  <si>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</si>
  <si>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</si>
  <si>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</si>
  <si>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</si>
  <si>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</si>
  <si>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</si>
  <si>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</si>
  <si>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</si>
  <si>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</si>
  <si>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</si>
  <si>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</si>
  <si>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</si>
  <si>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</si>
  <si>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</si>
  <si>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</si>
  <si>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</si>
  <si>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</si>
  <si>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</si>
  <si>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</si>
  <si>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</si>
  <si>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</si>
  <si>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</si>
  <si>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</si>
  <si>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</si>
  <si>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</si>
  <si>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</si>
  <si>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</si>
  <si>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</si>
  <si>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</si>
  <si>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</si>
  <si>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</si>
  <si>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</si>
  <si>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</si>
  <si>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</si>
  <si>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</si>
  <si>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</si>
  <si>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</si>
  <si>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</si>
  <si>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</si>
  <si>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</si>
  <si>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</si>
  <si>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</si>
  <si>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</si>
  <si>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</si>
  <si>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</si>
  <si>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</si>
  <si>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</si>
  <si>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</si>
  <si>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</si>
  <si>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</si>
  <si>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</si>
  <si>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</si>
  <si>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</si>
  <si>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</si>
  <si>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</si>
  <si>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</si>
  <si>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</si>
  <si>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</si>
  <si>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</si>
  <si>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</si>
  <si>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</si>
  <si>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</si>
  <si>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</si>
  <si>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</si>
  <si>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</si>
  <si>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</si>
  <si>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</si>
  <si>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</si>
  <si>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</si>
  <si>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</si>
  <si>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</si>
  <si>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</si>
  <si>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</si>
  <si>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</si>
  <si>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</si>
  <si>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</si>
  <si>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</si>
  <si>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</si>
  <si>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</si>
  <si>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</si>
  <si>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</si>
  <si>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</si>
  <si>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</si>
  <si>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</si>
  <si>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</si>
  <si>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</si>
  <si>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</si>
  <si>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</si>
  <si>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</si>
  <si>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</si>
  <si>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</si>
  <si>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</si>
  <si>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</si>
  <si>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</si>
  <si>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</si>
  <si>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</si>
  <si>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</si>
  <si>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</si>
  <si>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</si>
  <si>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</si>
  <si>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</si>
  <si>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</si>
  <si>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</si>
  <si>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</si>
  <si>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</si>
  <si>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</si>
  <si>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</si>
  <si>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</si>
  <si>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</si>
  <si>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</si>
  <si>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</si>
  <si>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</si>
  <si>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</si>
  <si>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</si>
  <si>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</si>
  <si>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</si>
  <si>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</si>
  <si>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</si>
  <si>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</si>
  <si>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</si>
  <si>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</si>
  <si>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</si>
  <si>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</si>
  <si>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</si>
  <si>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</si>
  <si>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</si>
  <si>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</si>
  <si>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</si>
  <si>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</si>
  <si>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</si>
  <si>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</si>
  <si>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</si>
  <si>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</si>
  <si>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</si>
  <si>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</si>
  <si>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</si>
  <si>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</si>
  <si>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</si>
  <si>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</si>
  <si>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</si>
  <si>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</si>
  <si>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</si>
  <si>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</si>
  <si>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</si>
  <si>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</si>
  <si>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</si>
  <si>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</si>
  <si>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</si>
  <si>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</si>
  <si>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</si>
  <si>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</si>
  <si>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</si>
  <si>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</si>
  <si>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</si>
  <si>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</si>
  <si>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</si>
  <si>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</si>
  <si>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</si>
  <si>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</si>
  <si>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</si>
  <si>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</si>
  <si>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</si>
  <si>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</si>
  <si>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</si>
  <si>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</si>
  <si>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</si>
  <si>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</si>
  <si>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</si>
  <si>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</si>
  <si>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</si>
  <si>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</si>
  <si>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</si>
  <si>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</si>
  <si>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</si>
  <si>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</si>
  <si>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</si>
  <si>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</si>
  <si>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</si>
  <si>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</si>
  <si>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</si>
  <si>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</si>
  <si>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</si>
  <si>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</si>
  <si>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</si>
  <si>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</si>
  <si>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</si>
  <si>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</si>
  <si>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</si>
  <si>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</si>
  <si>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</si>
  <si>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</si>
  <si>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</si>
  <si>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</si>
  <si>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</si>
  <si>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</si>
  <si>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</si>
  <si>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</si>
  <si>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</si>
  <si>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</si>
  <si>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</si>
  <si>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</si>
  <si>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</si>
  <si>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</si>
  <si>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</si>
  <si>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</si>
  <si>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</si>
  <si>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</si>
  <si>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</si>
  <si>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</si>
  <si>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</si>
  <si>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</si>
  <si>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</si>
  <si>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</si>
  <si>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</si>
  <si>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</si>
  <si>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</si>
  <si>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</si>
  <si>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</si>
  <si>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</si>
  <si>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</si>
  <si>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</si>
  <si>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</si>
  <si>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</si>
  <si>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</si>
  <si>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</si>
  <si>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</si>
  <si>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</si>
  <si>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</si>
  <si>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</si>
  <si>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</si>
  <si>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</si>
  <si>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</si>
  <si>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</si>
  <si>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</si>
  <si>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</si>
  <si>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</si>
  <si>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</si>
  <si>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</si>
  <si>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</si>
  <si>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</si>
  <si>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</si>
  <si>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</si>
  <si>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</si>
  <si>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</si>
  <si>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</si>
  <si>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</si>
  <si>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</si>
  <si>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</si>
  <si>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</si>
  <si>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</si>
  <si>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</si>
  <si>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</si>
  <si>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</si>
  <si>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</si>
  <si>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</si>
  <si>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</si>
  <si>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</si>
  <si>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</si>
  <si>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</si>
  <si>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</si>
  <si>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</si>
  <si>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</si>
  <si>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</si>
  <si>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</si>
  <si>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</si>
  <si>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</si>
  <si>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</si>
  <si>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</si>
  <si>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</si>
  <si>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</si>
  <si>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</si>
  <si>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</si>
  <si>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</si>
  <si>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</si>
  <si>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</si>
  <si>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</si>
  <si>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</si>
  <si>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</si>
  <si>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</si>
  <si>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</si>
  <si>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</si>
  <si>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</si>
  <si>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</si>
  <si>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</si>
  <si>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</si>
  <si>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</si>
  <si>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</si>
  <si>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</si>
  <si>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</si>
  <si>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</si>
  <si>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</si>
  <si>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</si>
  <si>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</si>
  <si>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</si>
  <si>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</si>
  <si>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</si>
  <si>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</si>
  <si>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</si>
  <si>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</si>
  <si>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</si>
  <si>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</si>
  <si>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</si>
  <si>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</si>
  <si>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</si>
  <si>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</si>
  <si>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</si>
  <si>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</si>
  <si>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</si>
  <si>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</si>
  <si>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</si>
  <si>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</si>
  <si>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</si>
  <si>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</si>
  <si>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</si>
  <si>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</si>
  <si>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</si>
  <si>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</si>
  <si>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</si>
  <si>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</si>
  <si>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</si>
  <si>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</si>
  <si>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</si>
  <si>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</si>
  <si>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</si>
  <si>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</si>
  <si>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</si>
  <si>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</si>
  <si>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</si>
  <si>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</si>
  <si>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</si>
  <si>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</si>
  <si>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</si>
  <si>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</si>
  <si>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</si>
  <si>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</si>
  <si>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</si>
  <si>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</si>
  <si>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</si>
  <si>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</si>
  <si>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</si>
  <si>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</si>
  <si>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</si>
  <si>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</si>
  <si>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</si>
  <si>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</si>
  <si>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</si>
  <si>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</si>
  <si>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</si>
  <si>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</si>
  <si>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</si>
  <si>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</si>
  <si>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</si>
  <si>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</si>
  <si>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</si>
  <si>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</si>
  <si>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</si>
  <si>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</si>
  <si>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</si>
  <si>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</si>
  <si>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</si>
  <si>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</si>
  <si>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</si>
  <si>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</si>
  <si>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</si>
  <si>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</si>
  <si>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</si>
  <si>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</si>
  <si>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</si>
  <si>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</si>
  <si>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</si>
  <si>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</si>
  <si>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</si>
  <si>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</si>
  <si>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</si>
  <si>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</si>
  <si>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</si>
  <si>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</si>
  <si>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</si>
  <si>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</si>
  <si>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</si>
  <si>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</si>
  <si>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</si>
  <si>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</si>
  <si>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</si>
  <si>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</si>
  <si>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</si>
  <si>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</si>
  <si>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</si>
  <si>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</si>
  <si>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</si>
  <si>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</si>
  <si>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</si>
  <si>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</si>
  <si>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</si>
  <si>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</si>
  <si>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</si>
  <si>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</si>
  <si>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</si>
  <si>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</si>
  <si>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</si>
  <si>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</si>
  <si>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</si>
  <si>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</si>
  <si>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</si>
  <si>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</si>
  <si>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</si>
  <si>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</si>
  <si>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</si>
  <si>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</si>
  <si>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</si>
  <si>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</si>
  <si>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</si>
  <si>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</si>
  <si>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</si>
  <si>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</si>
  <si>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</si>
  <si>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</si>
  <si>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</si>
  <si>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</si>
  <si>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</si>
  <si>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</si>
  <si>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</si>
  <si>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</si>
  <si>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</si>
  <si>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</si>
  <si>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</si>
  <si>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</si>
  <si>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</si>
  <si>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</si>
  <si>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</si>
  <si>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</si>
  <si>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</si>
  <si>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</si>
  <si>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</si>
  <si>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</si>
  <si>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</si>
  <si>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</si>
  <si>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</si>
  <si>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</si>
  <si>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</si>
  <si>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</si>
  <si>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</si>
  <si>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</si>
  <si>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</si>
  <si>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</si>
  <si>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</si>
  <si>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</si>
  <si>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</si>
  <si>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</si>
  <si>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</si>
  <si>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</si>
  <si>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</si>
  <si>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</si>
  <si>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</si>
  <si>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</si>
  <si>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</si>
  <si>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</si>
  <si>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</si>
  <si>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</si>
  <si>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</si>
  <si>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</si>
  <si>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</si>
  <si>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</si>
  <si>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</si>
  <si>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</si>
  <si>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</si>
  <si>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</si>
  <si>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</si>
  <si>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</si>
  <si>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</si>
  <si>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</si>
  <si>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</si>
  <si>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</si>
  <si>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</si>
  <si>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</si>
  <si>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</si>
  <si>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</si>
  <si>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</si>
  <si>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</si>
  <si>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</si>
  <si>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</si>
  <si>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</si>
  <si>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</si>
  <si>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</si>
  <si>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</si>
  <si>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</si>
  <si>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</si>
  <si>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</si>
  <si>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</si>
  <si>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</si>
  <si>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</si>
  <si>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</si>
  <si>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</si>
  <si>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</si>
  <si>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</si>
  <si>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</si>
  <si>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</si>
  <si>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</si>
  <si>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</si>
  <si>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</si>
  <si>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</si>
  <si>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</si>
  <si>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</si>
  <si>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</si>
  <si>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</si>
  <si>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</si>
  <si>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</si>
  <si>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</si>
  <si>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</si>
  <si>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</si>
  <si>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</si>
  <si>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</si>
  <si>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</si>
  <si>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</si>
  <si>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</si>
  <si>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</si>
  <si>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</si>
  <si>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</si>
  <si>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</si>
  <si>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</si>
  <si>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</si>
  <si>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</si>
  <si>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</si>
  <si>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</si>
  <si>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</si>
  <si>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</si>
  <si>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</si>
  <si>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</si>
  <si>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</si>
  <si>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</si>
  <si>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</si>
  <si>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</si>
  <si>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</si>
  <si>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</si>
  <si>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</si>
  <si>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</si>
  <si>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</si>
  <si>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</si>
  <si>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</si>
  <si>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</si>
  <si>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</si>
  <si>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</si>
  <si>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</si>
  <si>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</si>
  <si>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</si>
  <si>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</si>
  <si>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</si>
  <si>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</si>
  <si>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</si>
  <si>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</si>
  <si>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</si>
  <si>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</si>
  <si>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</si>
  <si>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</si>
  <si>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</si>
  <si>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</si>
  <si>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</si>
  <si>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</si>
  <si>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</si>
  <si>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</si>
  <si>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</si>
  <si>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</si>
  <si>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</si>
  <si>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</si>
  <si>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</si>
  <si>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</si>
  <si>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</si>
  <si>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</si>
  <si>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</si>
  <si>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</si>
  <si>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</si>
  <si>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</si>
  <si>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</si>
  <si>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</si>
  <si>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</si>
  <si>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</si>
  <si>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</si>
  <si>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</si>
  <si>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</si>
  <si>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</si>
  <si>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</si>
  <si>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</si>
  <si>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</si>
  <si>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</si>
  <si>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</si>
  <si>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</si>
  <si>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</si>
  <si>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</si>
  <si>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</si>
  <si>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</si>
  <si>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</si>
  <si>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</si>
  <si>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</si>
  <si>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</si>
  <si>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</si>
  <si>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</si>
  <si>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</si>
  <si>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</si>
  <si>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</si>
  <si>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</si>
  <si>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</si>
  <si>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</si>
  <si>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</si>
  <si>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</si>
  <si>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</si>
  <si>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</si>
  <si>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</si>
  <si>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</si>
  <si>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</si>
  <si>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</si>
  <si>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</si>
  <si>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</si>
  <si>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</si>
  <si>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</si>
  <si>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</si>
  <si>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</si>
  <si>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</si>
  <si>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</si>
  <si>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</si>
  <si>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</si>
  <si>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</si>
  <si>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</si>
  <si>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</si>
  <si>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</si>
  <si>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</si>
  <si>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</si>
  <si>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</si>
  <si>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</si>
  <si>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</si>
  <si>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</si>
  <si>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</si>
  <si>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</si>
  <si>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</si>
  <si>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</si>
  <si>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</si>
  <si>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</si>
  <si>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</si>
  <si>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</si>
  <si>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</si>
  <si>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</si>
  <si>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</si>
  <si>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</si>
  <si>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</si>
  <si>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</si>
  <si>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</si>
  <si>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</si>
  <si>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</si>
  <si>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</si>
  <si>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</si>
  <si>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</si>
  <si>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</si>
  <si>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</si>
  <si>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</si>
  <si>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</si>
  <si>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</si>
  <si>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</si>
  <si>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</si>
  <si>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</si>
  <si>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</si>
  <si>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</si>
  <si>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</si>
  <si>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</si>
  <si>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</si>
  <si>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</si>
  <si>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</si>
  <si>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</si>
  <si>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</si>
  <si>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</si>
  <si>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</si>
  <si>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</si>
  <si>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</si>
  <si>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</si>
  <si>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</si>
  <si>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</si>
  <si>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</si>
  <si>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</si>
  <si>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</si>
  <si>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</si>
  <si>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</si>
  <si>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</si>
  <si>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</si>
  <si>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</si>
  <si>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</si>
  <si>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</si>
  <si>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</si>
  <si>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</si>
  <si>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</si>
  <si>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</si>
  <si>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</si>
  <si>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</si>
  <si>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</si>
  <si>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</si>
  <si>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</si>
  <si>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</si>
  <si>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</si>
  <si>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</si>
  <si>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</si>
  <si>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</si>
  <si>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</si>
  <si>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</si>
  <si>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</si>
  <si>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</si>
  <si>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</si>
  <si>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</si>
  <si>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</si>
  <si>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</si>
  <si>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</si>
  <si>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</si>
  <si>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</si>
  <si>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</si>
  <si>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</si>
  <si>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</si>
  <si>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</si>
  <si>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</si>
  <si>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</si>
  <si>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</si>
  <si>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</si>
  <si>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</si>
  <si>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</si>
  <si>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</si>
  <si>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</si>
  <si>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</si>
  <si>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</si>
  <si>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</si>
  <si>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</si>
  <si>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</si>
  <si>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</si>
  <si>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</si>
  <si>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</si>
  <si>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</si>
  <si>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</si>
  <si>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</si>
  <si>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</si>
  <si>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</si>
  <si>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</si>
  <si>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</si>
  <si>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</si>
  <si>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</si>
  <si>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</si>
  <si>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</si>
  <si>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</si>
  <si>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</si>
  <si>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</si>
  <si>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</si>
  <si>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</si>
  <si>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</si>
  <si>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</si>
  <si>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</si>
  <si>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</si>
  <si>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</si>
  <si>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</si>
  <si>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</si>
  <si>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</si>
  <si>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</si>
  <si>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</si>
  <si>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</si>
  <si>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</si>
  <si>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</si>
  <si>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</si>
  <si>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</si>
  <si>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</si>
  <si>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</si>
  <si>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</si>
  <si>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</si>
  <si>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</si>
  <si>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</si>
  <si>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</si>
  <si>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</si>
  <si>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</si>
  <si>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</si>
  <si>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</si>
  <si>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</si>
  <si>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</si>
  <si>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</si>
  <si>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</si>
  <si>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</si>
  <si>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</si>
  <si>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</si>
  <si>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</si>
  <si>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</si>
  <si>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</si>
  <si>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</si>
  <si>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</si>
  <si>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</si>
  <si>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</si>
  <si>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</si>
  <si>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</si>
  <si>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</si>
  <si>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</si>
  <si>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</si>
  <si>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</si>
  <si>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</si>
  <si>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</si>
  <si>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</si>
  <si>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</si>
  <si>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</si>
  <si>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</si>
  <si>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</si>
  <si>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</si>
  <si>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</si>
  <si>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</si>
  <si>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</si>
  <si>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</si>
  <si>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</si>
  <si>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</si>
  <si>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</si>
  <si>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</si>
  <si>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</si>
  <si>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</si>
  <si>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</si>
  <si>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</si>
  <si>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</si>
  <si>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</si>
  <si>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</si>
  <si>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</si>
  <si>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</si>
  <si>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</si>
  <si>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</si>
  <si>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</si>
  <si>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</si>
  <si>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</si>
  <si>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</si>
  <si>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</si>
  <si>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</si>
  <si>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</si>
  <si>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</si>
  <si>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</si>
  <si>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</si>
  <si>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</si>
  <si>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</si>
  <si>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</si>
  <si>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</si>
  <si>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</si>
  <si>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</si>
  <si>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</si>
  <si>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</si>
  <si>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</si>
  <si>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</si>
  <si>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</si>
  <si>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</si>
  <si>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</si>
  <si>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</si>
  <si>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</si>
  <si>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</si>
  <si>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</si>
  <si>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</si>
  <si>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</si>
  <si>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</si>
  <si>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</si>
  <si>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</si>
  <si>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</si>
  <si>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</si>
  <si>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</si>
  <si>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</si>
  <si>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</si>
  <si>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</si>
  <si>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</si>
  <si>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</si>
  <si>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</si>
  <si>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</si>
  <si>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</si>
  <si>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</si>
  <si>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</si>
  <si>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</si>
  <si>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</si>
  <si>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</si>
  <si>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</si>
  <si>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</si>
  <si>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</si>
  <si>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</si>
  <si>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</si>
  <si>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</si>
  <si>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</si>
  <si>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</si>
  <si>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</si>
  <si>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</si>
  <si>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</si>
  <si>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</si>
  <si>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</si>
  <si>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</si>
  <si>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</si>
  <si>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</si>
  <si>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</si>
  <si>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</si>
  <si>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</si>
  <si>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</si>
  <si>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</si>
  <si>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</si>
  <si>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</si>
  <si>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</si>
  <si>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</si>
  <si>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</si>
  <si>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</si>
  <si>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</si>
  <si>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</si>
  <si>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</si>
  <si>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</si>
  <si>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</si>
  <si>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</si>
  <si>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</si>
  <si>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</si>
  <si>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</si>
  <si>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</si>
  <si>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</si>
  <si>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</si>
  <si>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</si>
  <si>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</si>
  <si>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</si>
  <si>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</si>
  <si>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</si>
  <si>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</si>
  <si>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</si>
  <si>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</si>
  <si>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</si>
  <si>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</si>
  <si>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</si>
  <si>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</si>
  <si>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</si>
  <si>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</si>
  <si>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</si>
  <si>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</si>
  <si>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</si>
  <si>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</si>
  <si>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</si>
  <si>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</si>
  <si>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</si>
  <si>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</si>
  <si>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</si>
  <si>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</si>
  <si>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</si>
  <si>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</si>
  <si>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</si>
  <si>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</si>
  <si>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</si>
  <si>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</si>
  <si>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</si>
  <si>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</si>
  <si>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</si>
  <si>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</si>
  <si>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</si>
  <si>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</si>
  <si>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</si>
  <si>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</si>
  <si>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</si>
  <si>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</si>
  <si>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</si>
  <si>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</si>
  <si>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</si>
  <si>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</si>
  <si>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</si>
  <si>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</si>
  <si>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</si>
  <si>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</si>
  <si>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</si>
  <si>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</si>
  <si>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</si>
  <si>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</si>
  <si>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</si>
  <si>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</si>
  <si>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</si>
  <si>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</si>
  <si>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</si>
  <si>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</si>
  <si>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</si>
  <si>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</si>
  <si>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</si>
  <si>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</si>
  <si>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</si>
  <si>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</si>
  <si>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</si>
  <si>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</si>
  <si>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</si>
  <si>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</si>
  <si>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</si>
  <si>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</si>
  <si>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</si>
  <si>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</si>
  <si>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</si>
  <si>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</si>
  <si>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</si>
  <si>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</si>
  <si>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</si>
  <si>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</si>
  <si>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</si>
  <si>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</si>
  <si>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</si>
  <si>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</si>
  <si>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</si>
  <si>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</si>
  <si>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</si>
  <si>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</si>
  <si>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</si>
  <si>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</si>
  <si>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</si>
  <si>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</si>
  <si>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</si>
  <si>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</si>
  <si>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</si>
  <si>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</si>
  <si>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</si>
  <si>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</si>
  <si>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</si>
  <si>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</si>
  <si>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</si>
  <si>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</si>
  <si>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</si>
  <si>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</si>
  <si>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</si>
  <si>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</si>
  <si>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</si>
  <si>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</si>
  <si>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</si>
  <si>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</si>
  <si>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</si>
  <si>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</si>
  <si>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</si>
  <si>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</si>
  <si>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</si>
  <si>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</si>
  <si>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</si>
  <si>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</si>
  <si>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</si>
  <si>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</si>
  <si>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</si>
  <si>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</si>
  <si>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</si>
  <si>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</si>
  <si>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</si>
  <si>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</si>
  <si>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</si>
  <si>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</si>
  <si>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</si>
  <si>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</si>
  <si>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</si>
  <si>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</si>
  <si>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</si>
  <si>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</si>
  <si>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</si>
  <si>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</si>
  <si>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</si>
  <si>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</si>
  <si>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</si>
  <si>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</si>
  <si>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</si>
  <si>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</si>
  <si>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</si>
  <si>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</si>
  <si>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</si>
  <si>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</si>
  <si>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</si>
  <si>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</si>
  <si>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</si>
  <si>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</si>
  <si>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</si>
  <si>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</si>
  <si>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</si>
  <si>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</si>
  <si>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</si>
  <si>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</si>
  <si>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</si>
  <si>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</si>
  <si>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</si>
  <si>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</si>
  <si>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</si>
  <si>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</si>
  <si>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</si>
  <si>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</si>
  <si>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</si>
  <si>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</si>
  <si>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</si>
  <si>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</si>
  <si>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</si>
  <si>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</si>
  <si>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</si>
  <si>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</si>
  <si>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</si>
  <si>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</si>
  <si>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</si>
  <si>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</si>
  <si>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</si>
  <si>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</si>
  <si>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</si>
  <si>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</si>
  <si>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</si>
  <si>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</si>
  <si>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</si>
  <si>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</si>
  <si>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</si>
  <si>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</si>
  <si>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</si>
  <si>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</si>
  <si>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</si>
  <si>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</si>
  <si>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</si>
  <si>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</si>
  <si>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</si>
  <si>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</si>
  <si>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</si>
  <si>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</si>
  <si>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</si>
  <si>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</si>
  <si>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</si>
  <si>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</si>
  <si>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</si>
  <si>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</si>
  <si>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</si>
  <si>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</si>
  <si>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</si>
  <si>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</si>
  <si>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</si>
  <si>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</si>
  <si>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</si>
  <si>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</si>
  <si>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</si>
  <si>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</si>
  <si>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</si>
  <si>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</si>
  <si>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</si>
  <si>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</si>
  <si>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</si>
  <si>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</si>
  <si>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</si>
  <si>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</si>
  <si>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</si>
  <si>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</si>
  <si>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</si>
  <si>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</si>
  <si>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</si>
  <si>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</si>
  <si>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</si>
  <si>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</si>
  <si>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</si>
  <si>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</si>
  <si>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</si>
  <si>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</si>
  <si>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</si>
  <si>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</si>
  <si>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</si>
  <si>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</si>
  <si>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</si>
  <si>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</si>
  <si>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</si>
  <si>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</si>
  <si>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</si>
  <si>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</si>
  <si>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</si>
  <si>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</si>
  <si>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</si>
  <si>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</si>
  <si>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</si>
  <si>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</si>
  <si>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</si>
  <si>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</si>
  <si>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</si>
  <si>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</si>
  <si>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</si>
  <si>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</si>
  <si>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</si>
  <si>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</si>
  <si>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</si>
  <si>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</si>
  <si>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</si>
  <si>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</si>
  <si>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</si>
  <si>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</si>
  <si>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</si>
  <si>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</si>
  <si>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</si>
  <si>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</si>
  <si>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</si>
  <si>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</si>
  <si>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</si>
  <si>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</si>
  <si>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</si>
  <si>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</si>
  <si>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</si>
  <si>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</si>
  <si>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</si>
  <si>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</si>
  <si>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</si>
  <si>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</si>
  <si>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</si>
  <si>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</si>
  <si>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</si>
  <si>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</si>
  <si>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</si>
  <si>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</si>
  <si>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</si>
  <si>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</si>
  <si>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</si>
  <si>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</si>
  <si>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</si>
  <si>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</si>
  <si>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</si>
  <si>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</si>
  <si>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</si>
  <si>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</si>
  <si>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</si>
  <si>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</si>
  <si>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</si>
  <si>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</si>
  <si>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</si>
  <si>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</si>
  <si>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</si>
  <si>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</si>
  <si>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</si>
  <si>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</si>
  <si>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</si>
  <si>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</si>
  <si>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</si>
  <si>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</si>
  <si>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</si>
  <si>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</si>
  <si>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</si>
  <si>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</si>
  <si>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</si>
  <si>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</si>
  <si>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</si>
  <si>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</si>
  <si>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</si>
  <si>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</si>
  <si>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</si>
  <si>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</si>
  <si>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</si>
  <si>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</si>
  <si>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</si>
  <si>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</si>
  <si>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</si>
  <si>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</si>
  <si>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</si>
  <si>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</si>
  <si>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</si>
  <si>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</si>
  <si>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</si>
  <si>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</si>
  <si>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</si>
  <si>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</si>
  <si>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</si>
  <si>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</si>
  <si>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</si>
  <si>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</si>
  <si>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</si>
  <si>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</si>
  <si>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</si>
  <si>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</si>
  <si>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</si>
  <si>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</si>
  <si>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</si>
  <si>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</si>
  <si>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</si>
  <si>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</si>
  <si>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</si>
  <si>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</si>
  <si>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</si>
  <si>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</si>
  <si>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</si>
  <si>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</si>
  <si>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</si>
  <si>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</si>
  <si>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</si>
  <si>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</si>
  <si>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</si>
  <si>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</si>
  <si>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</si>
  <si>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</si>
  <si>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</si>
  <si>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</si>
  <si>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</si>
  <si>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</si>
  <si>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</si>
  <si>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</si>
  <si>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</si>
  <si>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</si>
  <si>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</si>
  <si>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</si>
  <si>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</si>
  <si>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</si>
  <si>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</si>
  <si>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</si>
  <si>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</si>
  <si>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</si>
  <si>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</si>
  <si>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</si>
  <si>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</si>
  <si>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</si>
  <si>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</si>
  <si>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</si>
  <si>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</si>
  <si>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</si>
  <si>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</si>
  <si>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</si>
  <si>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</si>
  <si>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</si>
  <si>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</si>
  <si>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</si>
  <si>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</si>
  <si>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</si>
  <si>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</si>
  <si>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</si>
  <si>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</si>
  <si>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</si>
  <si>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</si>
  <si>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</si>
  <si>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</si>
  <si>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</si>
  <si>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</si>
  <si>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</si>
  <si>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</si>
  <si>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</si>
  <si>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</si>
  <si>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</si>
  <si>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</si>
  <si>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</si>
  <si>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</si>
  <si>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</si>
  <si>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</si>
  <si>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</si>
  <si>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</si>
  <si>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</si>
  <si>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</si>
  <si>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</si>
  <si>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</si>
  <si>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</si>
  <si>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</si>
  <si>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</si>
  <si>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</si>
  <si>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</si>
  <si>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</si>
  <si>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</si>
  <si>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</si>
  <si>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</si>
  <si>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</si>
  <si>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</si>
  <si>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</si>
  <si>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</si>
  <si>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</si>
  <si>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</si>
  <si>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</si>
  <si>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</si>
  <si>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</si>
  <si>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</si>
  <si>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</si>
  <si>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</si>
  <si>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</si>
  <si>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</si>
  <si>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</si>
  <si>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</si>
  <si>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</si>
  <si>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</si>
  <si>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</si>
  <si>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</si>
  <si>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</si>
  <si>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</si>
  <si>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</si>
  <si>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</si>
  <si>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</si>
  <si>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</si>
  <si>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</si>
  <si>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</si>
  <si>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</si>
  <si>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</si>
  <si>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</si>
  <si>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</si>
  <si>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</si>
  <si>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</si>
  <si>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</si>
  <si>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</si>
  <si>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</si>
  <si>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</si>
  <si>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</si>
  <si>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</si>
  <si>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</si>
  <si>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</si>
  <si>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</si>
  <si>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</si>
  <si>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</si>
  <si>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</si>
  <si>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</si>
  <si>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</si>
  <si>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</si>
  <si>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</si>
  <si>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</si>
  <si>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</si>
  <si>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</si>
  <si>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</si>
  <si>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</si>
  <si>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</si>
  <si>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</si>
  <si>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</si>
  <si>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</si>
  <si>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</si>
  <si>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</si>
  <si>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</si>
  <si>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</si>
  <si>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</si>
  <si>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</si>
  <si>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</si>
  <si>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</si>
  <si>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</si>
  <si>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</si>
  <si>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</si>
  <si>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</si>
  <si>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</si>
  <si>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</si>
  <si>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</si>
  <si>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</si>
  <si>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</si>
  <si>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</si>
  <si>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</si>
  <si>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</si>
  <si>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</si>
  <si>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</si>
  <si>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</si>
  <si>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</si>
  <si>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</si>
  <si>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</si>
  <si>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</si>
  <si>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</si>
  <si>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</si>
  <si>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</si>
  <si>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</si>
  <si>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</si>
  <si>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</si>
  <si>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</si>
  <si>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</si>
  <si>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</si>
  <si>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</si>
  <si>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</si>
  <si>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</si>
  <si>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</si>
  <si>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</si>
  <si>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</si>
  <si>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</si>
  <si>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</si>
  <si>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</si>
  <si>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</si>
  <si>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</si>
  <si>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</si>
  <si>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</si>
  <si>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</si>
  <si>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</si>
  <si>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</si>
  <si>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</si>
  <si>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</si>
  <si>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</si>
  <si>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</si>
  <si>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</si>
  <si>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</si>
  <si>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</si>
  <si>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</si>
  <si>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</si>
  <si>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</si>
  <si>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</si>
  <si>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</si>
  <si>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</si>
  <si>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</si>
  <si>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</si>
  <si>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</si>
  <si>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</si>
  <si>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</si>
  <si>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</si>
  <si>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</si>
  <si>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</si>
  <si>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</si>
  <si>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</si>
  <si>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</si>
  <si>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</si>
  <si>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</si>
  <si>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</si>
  <si>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</si>
  <si>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</si>
  <si>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</si>
  <si>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</si>
  <si>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</si>
  <si>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</si>
  <si>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</si>
  <si>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</si>
  <si>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</si>
  <si>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</si>
  <si>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</si>
  <si>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</si>
  <si>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</si>
  <si>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</si>
  <si>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</si>
  <si>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</si>
  <si>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</si>
  <si>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</si>
  <si>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</si>
  <si>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</si>
  <si>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</si>
  <si>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</si>
  <si>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</si>
  <si>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</si>
  <si>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</si>
  <si>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</si>
  <si>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</si>
  <si>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</si>
  <si>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</si>
  <si>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</si>
  <si>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</si>
  <si>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</si>
  <si>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</si>
  <si>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</si>
  <si>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</si>
  <si>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</si>
  <si>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</si>
  <si>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</si>
  <si>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</si>
  <si>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</si>
  <si>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</si>
  <si>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</si>
  <si>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</si>
  <si>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</si>
  <si>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</si>
  <si>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</si>
  <si>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</si>
  <si>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</si>
  <si>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</si>
  <si>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</si>
  <si>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</si>
  <si>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</si>
  <si>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</si>
  <si>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</si>
  <si>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</si>
  <si>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</si>
  <si>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</si>
  <si>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</si>
  <si>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</si>
  <si>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</si>
  <si>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</si>
  <si>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</si>
  <si>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</si>
  <si>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</si>
  <si>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</si>
  <si>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</si>
  <si>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</si>
  <si>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</si>
  <si>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</si>
  <si>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</si>
  <si>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</si>
  <si>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</si>
  <si>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</si>
  <si>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</si>
  <si>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</si>
  <si>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</si>
  <si>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</si>
  <si>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</si>
  <si>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</si>
  <si>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</si>
  <si>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</si>
  <si>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</si>
  <si>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</si>
  <si>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</si>
  <si>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</si>
  <si>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</si>
  <si>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</si>
  <si>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</si>
  <si>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</si>
  <si>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</si>
  <si>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</si>
  <si>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</si>
  <si>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</si>
  <si>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</si>
  <si>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</si>
  <si>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</si>
  <si>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</si>
  <si>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</si>
  <si>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</si>
  <si>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</si>
  <si>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</si>
  <si>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</si>
  <si>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</si>
  <si>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</si>
  <si>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</si>
  <si>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</si>
  <si>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</si>
  <si>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</si>
  <si>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</si>
  <si>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</si>
  <si>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</si>
  <si>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</si>
  <si>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</si>
  <si>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</si>
  <si>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</si>
  <si>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</si>
  <si>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</si>
  <si>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</si>
  <si>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</si>
  <si>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</si>
  <si>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</si>
  <si>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</si>
  <si>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</si>
  <si>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</si>
  <si>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</si>
  <si>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</si>
  <si>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</si>
  <si>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</si>
  <si>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</si>
  <si>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</si>
  <si>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</si>
  <si>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</si>
  <si>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</si>
  <si>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</si>
  <si>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</si>
  <si>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</si>
  <si>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</si>
  <si>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</si>
  <si>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</si>
  <si>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</si>
  <si>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</si>
  <si>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</si>
  <si>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</si>
  <si>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</si>
  <si>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</si>
  <si>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</si>
  <si>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</si>
  <si>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</si>
  <si>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</si>
  <si>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</si>
  <si>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</si>
  <si>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</si>
  <si>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</si>
  <si>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</si>
  <si>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</si>
  <si>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</si>
  <si>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</si>
  <si>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</si>
  <si>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</si>
  <si>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</si>
  <si>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</si>
  <si>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</si>
  <si>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</si>
  <si>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</si>
  <si>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</si>
  <si>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</si>
  <si>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</si>
  <si>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</si>
  <si>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</si>
  <si>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</si>
  <si>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</si>
  <si>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</si>
  <si>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</si>
  <si>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</si>
  <si>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</si>
  <si>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</si>
  <si>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</si>
  <si>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</si>
  <si>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</si>
  <si>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</si>
  <si>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</si>
  <si>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</si>
  <si>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</si>
  <si>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</si>
  <si>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</si>
  <si>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</si>
  <si>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</si>
  <si>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</si>
  <si>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</si>
  <si>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</si>
  <si>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</si>
  <si>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</si>
  <si>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</si>
  <si>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</si>
  <si>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</si>
  <si>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</si>
  <si>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</si>
  <si>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</si>
  <si>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</si>
  <si>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</si>
  <si>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</si>
  <si>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</si>
  <si>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</si>
  <si>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</si>
  <si>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</si>
  <si>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</si>
  <si>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</si>
  <si>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</si>
  <si>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</si>
  <si>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</si>
  <si>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</si>
  <si>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</si>
  <si>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</si>
  <si>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</si>
  <si>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</si>
  <si>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</si>
  <si>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</si>
  <si>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</si>
  <si>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</si>
  <si>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</si>
  <si>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</si>
  <si>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</si>
  <si>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</si>
  <si>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</si>
  <si>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</si>
  <si>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</si>
  <si>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</si>
  <si>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</si>
  <si>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</si>
  <si>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</si>
  <si>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</si>
  <si>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</si>
  <si>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</si>
  <si>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</si>
  <si>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</si>
  <si>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</si>
  <si>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</si>
  <si>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</si>
  <si>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</si>
  <si>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</si>
  <si>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</si>
  <si>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</si>
  <si>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</si>
  <si>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</si>
  <si>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</si>
  <si>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</si>
  <si>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</si>
  <si>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</si>
  <si>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</si>
  <si>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</si>
  <si>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</si>
  <si>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</si>
  <si>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</si>
  <si>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</si>
  <si>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</si>
  <si>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</si>
  <si>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</si>
  <si>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</si>
  <si>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</si>
  <si>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</si>
  <si>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</si>
  <si>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</si>
  <si>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</si>
  <si>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</si>
  <si>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</si>
  <si>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</si>
  <si>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</si>
  <si>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</si>
  <si>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</si>
  <si>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</si>
  <si>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</si>
  <si>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</si>
  <si>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</si>
  <si>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</si>
  <si>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</si>
  <si>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</si>
  <si>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</si>
  <si>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</si>
  <si>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</si>
  <si>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</si>
  <si>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</si>
  <si>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</si>
  <si>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</si>
  <si>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</si>
  <si>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</si>
  <si>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</si>
  <si>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</si>
  <si>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</si>
  <si>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</si>
  <si>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</si>
  <si>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</si>
  <si>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</si>
  <si>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</si>
  <si>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</si>
  <si>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</si>
  <si>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</si>
  <si>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</si>
  <si>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</si>
  <si>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</si>
  <si>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</si>
  <si>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</si>
  <si>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</si>
  <si>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</si>
  <si>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</si>
  <si>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</si>
  <si>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</si>
  <si>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</si>
  <si>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</si>
  <si>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</si>
  <si>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</si>
  <si>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</si>
  <si>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</si>
  <si>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</si>
  <si>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</si>
  <si>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</si>
  <si>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</si>
  <si>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</si>
  <si>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</si>
  <si>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</si>
  <si>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</si>
  <si>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</si>
  <si>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</si>
  <si>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</si>
  <si>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</si>
  <si>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</si>
  <si>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</si>
  <si>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</si>
  <si>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</si>
  <si>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</si>
  <si>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</si>
  <si>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</si>
  <si>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</si>
  <si>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</si>
  <si>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</si>
  <si>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</si>
  <si>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</si>
  <si>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</si>
  <si>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</si>
  <si>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</si>
  <si>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</si>
  <si>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</si>
  <si>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</si>
  <si>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</si>
  <si>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</si>
  <si>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</si>
  <si>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</si>
  <si>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</si>
  <si>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</si>
  <si>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</si>
  <si>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</si>
  <si>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</si>
  <si>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</si>
  <si>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</si>
  <si>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</si>
  <si>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</si>
  <si>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</si>
  <si>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</si>
  <si>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</si>
  <si>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</si>
  <si>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</si>
  <si>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</si>
  <si>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</si>
  <si>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</si>
  <si>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</si>
  <si>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</si>
  <si>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</si>
  <si>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</si>
  <si>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</si>
  <si>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</si>
  <si>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</si>
  <si>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</si>
  <si>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</si>
  <si>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</si>
  <si>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</si>
  <si>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</si>
  <si>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</si>
  <si>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</si>
  <si>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</si>
  <si>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</si>
  <si>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</si>
  <si>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</si>
  <si>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</si>
  <si>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</si>
  <si>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</si>
  <si>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</si>
  <si>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</si>
  <si>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</si>
  <si>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</si>
  <si>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</si>
  <si>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</si>
  <si>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</si>
  <si>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</si>
  <si>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</si>
  <si>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</si>
  <si>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</si>
  <si>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</si>
  <si>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</si>
  <si>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</si>
  <si>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</si>
  <si>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</si>
  <si>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</si>
  <si>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</si>
  <si>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</si>
  <si>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</si>
  <si>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</si>
  <si>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</si>
  <si>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</si>
  <si>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</si>
  <si>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</si>
  <si>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</si>
  <si>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</si>
  <si>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</si>
  <si>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</si>
  <si>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</si>
  <si>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</si>
  <si>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</si>
  <si>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</si>
  <si>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</si>
  <si>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</si>
  <si>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</si>
  <si>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</si>
  <si>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</si>
  <si>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</si>
  <si>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</si>
  <si>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</si>
  <si>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</si>
  <si>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</si>
  <si>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</si>
  <si>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</si>
  <si>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</si>
  <si>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</si>
  <si>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</si>
  <si>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</si>
  <si>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</si>
  <si>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</si>
  <si>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</si>
  <si>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</si>
  <si>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</si>
  <si>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</si>
  <si>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</si>
  <si>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</si>
  <si>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</si>
  <si>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</si>
  <si>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</si>
  <si>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</si>
  <si>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</si>
  <si>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</si>
  <si>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</si>
  <si>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</si>
  <si>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</si>
  <si>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</si>
  <si>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</si>
  <si>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</si>
  <si>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</si>
  <si>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</si>
  <si>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</si>
  <si>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</si>
  <si>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</si>
  <si>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</si>
  <si>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</si>
  <si>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</si>
  <si>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</si>
  <si>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</si>
  <si>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</si>
  <si>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</si>
  <si>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</si>
  <si>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</si>
  <si>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</si>
  <si>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</si>
  <si>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</si>
  <si>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</si>
  <si>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</si>
  <si>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</si>
  <si>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</si>
  <si>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</si>
  <si>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</si>
  <si>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</si>
  <si>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</si>
  <si>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</si>
  <si>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</si>
  <si>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</si>
  <si>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</si>
  <si>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</si>
  <si>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</si>
  <si>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</si>
  <si>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</si>
  <si>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</si>
  <si>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</si>
  <si>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</si>
  <si>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</si>
  <si>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</si>
  <si>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</si>
  <si>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</si>
  <si>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</si>
  <si>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</si>
  <si>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</si>
  <si>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</si>
  <si>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</si>
  <si>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</si>
  <si>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</si>
  <si>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</si>
  <si>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</si>
  <si>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</si>
  <si>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</si>
  <si>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</si>
  <si>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</si>
  <si>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</si>
  <si>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</si>
  <si>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</si>
  <si>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</si>
  <si>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</si>
  <si>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</si>
  <si>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</si>
  <si>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</si>
  <si>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</si>
  <si>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</si>
  <si>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</si>
  <si>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</si>
  <si>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</si>
  <si>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</si>
  <si>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</si>
  <si>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</si>
  <si>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</si>
  <si>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</si>
  <si>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</si>
  <si>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</si>
  <si>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</si>
  <si>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</si>
  <si>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</si>
  <si>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</si>
  <si>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</si>
  <si>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</si>
  <si>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</si>
  <si>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</si>
  <si>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</si>
  <si>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</si>
  <si>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</si>
  <si>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</si>
  <si>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</si>
  <si>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</si>
  <si>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</si>
  <si>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</si>
  <si>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</si>
  <si>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</si>
  <si>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</si>
  <si>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</si>
  <si>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</si>
  <si>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</si>
  <si>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</si>
  <si>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</si>
  <si>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</si>
  <si>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</si>
  <si>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</si>
  <si>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</si>
  <si>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</si>
  <si>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</si>
  <si>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</si>
  <si>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</si>
  <si>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</si>
  <si>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</si>
  <si>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</si>
  <si>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</si>
  <si>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</si>
  <si>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</si>
  <si>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</si>
  <si>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</si>
  <si>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</si>
  <si>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</si>
  <si>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</si>
  <si>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</si>
  <si>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</si>
  <si>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</si>
  <si>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</si>
  <si>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</si>
  <si>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</si>
  <si>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</si>
  <si>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</si>
  <si>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</si>
  <si>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</si>
  <si>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</si>
  <si>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</si>
  <si>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</si>
  <si>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</si>
  <si>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</si>
  <si>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</si>
  <si>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</si>
  <si>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</si>
  <si>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</si>
  <si>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</si>
  <si>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</si>
  <si>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</si>
  <si>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</si>
  <si>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</si>
  <si>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</si>
  <si>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</si>
  <si>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</si>
  <si>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</si>
  <si>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</si>
  <si>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</si>
  <si>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</si>
  <si>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</si>
  <si>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</si>
  <si>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</si>
  <si>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</si>
  <si>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</si>
  <si>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</si>
  <si>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</si>
  <si>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</si>
  <si>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</si>
  <si>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</si>
  <si>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</si>
  <si>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</si>
  <si>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</si>
  <si>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</si>
  <si>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</si>
  <si>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</si>
  <si>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</si>
  <si>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</si>
  <si>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</si>
  <si>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</si>
  <si>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</si>
  <si>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</si>
  <si>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</si>
  <si>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</si>
  <si>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</si>
  <si>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</si>
  <si>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</si>
  <si>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</si>
  <si>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</si>
  <si>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</si>
  <si>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</si>
  <si>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</si>
  <si>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</si>
  <si>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</si>
  <si>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</si>
  <si>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</si>
  <si>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</si>
  <si>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</si>
  <si>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</si>
  <si>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</si>
  <si>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</si>
  <si>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</si>
  <si>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</si>
  <si>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</si>
  <si>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</si>
  <si>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</si>
  <si>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</si>
  <si>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</si>
  <si>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</si>
  <si>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</si>
  <si>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</si>
  <si>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</si>
  <si>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</si>
  <si>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</si>
  <si>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</si>
  <si>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</si>
  <si>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</si>
  <si>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</si>
  <si>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</si>
  <si>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</si>
  <si>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</si>
  <si>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</si>
  <si>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</si>
  <si>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</si>
  <si>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</si>
  <si>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</si>
  <si>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</si>
  <si>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</si>
  <si>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</si>
  <si>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</si>
  <si>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</si>
  <si>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</si>
  <si>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</si>
  <si>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</si>
  <si>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</si>
  <si>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</si>
  <si>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</si>
  <si>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</si>
  <si>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</si>
  <si>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</si>
  <si>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</si>
  <si>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</si>
  <si>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</si>
  <si>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</si>
  <si>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</si>
  <si>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</si>
  <si>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</si>
  <si>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</si>
  <si>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</si>
  <si>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</si>
  <si>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</si>
  <si>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</si>
  <si>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</si>
  <si>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</si>
  <si>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</si>
  <si>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</si>
  <si>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</si>
  <si>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</si>
  <si>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</si>
  <si>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</si>
  <si>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</si>
  <si>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</si>
  <si>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</si>
  <si>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</si>
  <si>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</si>
  <si>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</si>
  <si>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</si>
  <si>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</si>
  <si>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</si>
  <si>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</si>
  <si>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</si>
  <si>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</si>
  <si>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</si>
  <si>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</si>
  <si>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</si>
  <si>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</si>
  <si>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</si>
  <si>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</si>
  <si>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</si>
  <si>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</si>
  <si>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</si>
  <si>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</si>
  <si>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</si>
  <si>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</si>
  <si>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</si>
  <si>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</si>
  <si>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</si>
  <si>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</si>
  <si>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</si>
  <si>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</si>
  <si>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</si>
  <si>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</si>
  <si>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</si>
  <si>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</si>
  <si>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</si>
  <si>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</si>
  <si>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</si>
  <si>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</si>
  <si>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</si>
  <si>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</si>
  <si>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</si>
  <si>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</si>
  <si>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</si>
  <si>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</si>
  <si>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</si>
  <si>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</si>
  <si>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</si>
  <si>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</si>
  <si>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</si>
  <si>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</si>
  <si>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</si>
  <si>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</si>
  <si>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</si>
  <si>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</si>
  <si>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</si>
  <si>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</si>
  <si>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</si>
  <si>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</si>
  <si>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</si>
  <si>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</si>
  <si>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</si>
  <si>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</si>
  <si>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</si>
  <si>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</si>
  <si>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</si>
  <si>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</si>
  <si>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</si>
  <si>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</si>
  <si>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</si>
  <si>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</si>
  <si>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</si>
  <si>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</si>
  <si>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</si>
  <si>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</si>
  <si>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</si>
  <si>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</si>
  <si>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</si>
  <si>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</si>
  <si>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</si>
  <si>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</si>
  <si>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</si>
  <si>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</si>
  <si>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</si>
  <si>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</si>
  <si>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</si>
  <si>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</si>
  <si>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</si>
  <si>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</si>
  <si>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</si>
  <si>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</si>
  <si>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</si>
  <si>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</si>
  <si>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</si>
  <si>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</si>
  <si>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</si>
  <si>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</si>
  <si>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</si>
  <si>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</si>
  <si>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</si>
  <si>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</si>
  <si>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</si>
  <si>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</si>
  <si>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</si>
  <si>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</si>
  <si>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</si>
  <si>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</si>
  <si>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</si>
  <si>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</si>
  <si>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</si>
  <si>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</si>
  <si>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</si>
  <si>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</si>
  <si>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</si>
  <si>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</si>
  <si>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</si>
  <si>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</si>
  <si>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</si>
  <si>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</si>
  <si>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</si>
  <si>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</si>
  <si>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</si>
  <si>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</si>
  <si>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</si>
  <si>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</si>
  <si>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</si>
  <si>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</si>
  <si>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</si>
  <si>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</si>
  <si>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</si>
  <si>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</si>
  <si>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</si>
  <si>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</si>
  <si>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</si>
  <si>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</si>
  <si>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</si>
  <si>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</si>
  <si>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</si>
  <si>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</si>
  <si>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</si>
  <si>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</si>
  <si>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</si>
  <si>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</si>
  <si>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</si>
  <si>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</si>
  <si>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</si>
  <si>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</si>
  <si>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</si>
  <si>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</si>
  <si>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</si>
  <si>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</si>
  <si>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</si>
  <si>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</si>
  <si>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</si>
  <si>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</si>
  <si>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</si>
  <si>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</si>
  <si>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</si>
  <si>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</si>
  <si>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</si>
  <si>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</si>
  <si>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</si>
  <si>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</si>
  <si>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</si>
  <si>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</si>
  <si>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</si>
  <si>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</si>
  <si>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</si>
  <si>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</si>
  <si>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</si>
  <si>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</si>
  <si>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</si>
  <si>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</si>
  <si>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</si>
  <si>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</si>
  <si>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</si>
  <si>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</si>
  <si>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</si>
  <si>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</si>
  <si>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</si>
  <si>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</si>
  <si>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</si>
  <si>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</si>
  <si>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</si>
  <si>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</si>
  <si>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</si>
  <si>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</si>
  <si>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</si>
  <si>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</si>
  <si>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</si>
  <si>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</si>
  <si>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</si>
  <si>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</si>
  <si>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</si>
  <si>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</si>
  <si>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</si>
  <si>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</si>
  <si>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</si>
  <si>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</si>
  <si>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</si>
  <si>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</si>
  <si>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</si>
  <si>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</si>
  <si>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</si>
  <si>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</si>
  <si>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</si>
  <si>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</si>
  <si>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</si>
  <si>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</si>
  <si>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</si>
  <si>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</si>
  <si>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</si>
  <si>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</si>
  <si>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</si>
  <si>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</si>
  <si>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</si>
  <si>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</si>
  <si>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</si>
  <si>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</si>
  <si>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</si>
  <si>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</si>
  <si>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</si>
  <si>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</si>
  <si>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</si>
  <si>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</si>
  <si>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</si>
  <si>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</si>
  <si>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</si>
  <si>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</si>
  <si>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</si>
  <si>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</si>
  <si>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</si>
  <si>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</si>
  <si>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</si>
  <si>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</si>
  <si>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</si>
  <si>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</si>
  <si>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</si>
  <si>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</si>
  <si>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</si>
  <si>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</si>
  <si>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</si>
  <si>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</si>
  <si>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</si>
  <si>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</si>
  <si>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</si>
  <si>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</si>
  <si>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</si>
  <si>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</si>
  <si>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</si>
  <si>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</si>
  <si>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</si>
  <si>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</si>
  <si>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</si>
  <si>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</si>
  <si>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</si>
  <si>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</si>
  <si>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</si>
  <si>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</si>
  <si>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</si>
  <si>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</si>
  <si>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</si>
  <si>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</si>
  <si>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</si>
  <si>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</si>
  <si>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</si>
  <si>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</si>
  <si>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</si>
  <si>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</si>
  <si>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</si>
  <si>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</si>
  <si>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</si>
  <si>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</si>
  <si>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</si>
  <si>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</si>
  <si>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</si>
  <si>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</si>
  <si>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</si>
  <si>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</si>
  <si>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</si>
  <si>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</si>
  <si>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</si>
  <si>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</si>
  <si>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</si>
  <si>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</si>
  <si>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</si>
  <si>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</si>
  <si>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</si>
  <si>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</si>
  <si>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</si>
  <si>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</si>
  <si>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</si>
  <si>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</si>
  <si>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</si>
  <si>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</si>
  <si>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</si>
  <si>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</si>
  <si>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</si>
  <si>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</si>
  <si>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</si>
  <si>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</si>
  <si>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</si>
  <si>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</si>
  <si>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</si>
  <si>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</si>
  <si>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</si>
  <si>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</si>
  <si>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</si>
  <si>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</si>
  <si>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</si>
  <si>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</si>
  <si>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</si>
  <si>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</si>
  <si>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</si>
  <si>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</si>
  <si>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</si>
  <si>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</si>
  <si>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</si>
  <si>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</si>
  <si>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</si>
  <si>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</si>
  <si>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</si>
  <si>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</si>
  <si>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</si>
  <si>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</si>
  <si>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</si>
  <si>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</si>
  <si>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</si>
  <si>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</si>
  <si>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</si>
  <si>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</si>
  <si>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</si>
  <si>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</si>
  <si>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</si>
  <si>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</si>
  <si>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</si>
  <si>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</si>
  <si>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</si>
  <si>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</si>
  <si>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</si>
  <si>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</si>
  <si>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</si>
  <si>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</si>
  <si>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</si>
  <si>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</si>
  <si>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</si>
  <si>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</si>
  <si>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</si>
  <si>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</si>
  <si>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</si>
  <si>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</si>
  <si>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</si>
  <si>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</si>
  <si>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</si>
  <si>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</si>
  <si>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</si>
  <si>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</si>
  <si>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</si>
  <si>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</si>
  <si>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</si>
  <si>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</si>
  <si>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</si>
  <si>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</si>
  <si>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</si>
  <si>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</si>
  <si>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</si>
  <si>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</si>
  <si>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</si>
  <si>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</si>
  <si>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</si>
  <si>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</si>
  <si>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</si>
  <si>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</si>
  <si>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</si>
  <si>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</si>
  <si>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</si>
  <si>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</si>
  <si>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</si>
  <si>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</si>
  <si>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</si>
  <si>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</si>
  <si>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</si>
  <si>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</si>
  <si>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</si>
  <si>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</si>
  <si>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</si>
  <si>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</si>
  <si>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</si>
  <si>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</si>
  <si>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</si>
  <si>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</si>
  <si>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</si>
  <si>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</si>
  <si>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</si>
  <si>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</si>
  <si>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</si>
  <si>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</si>
  <si>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</si>
  <si>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</si>
  <si>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</si>
  <si>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</si>
  <si>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</si>
  <si>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</si>
  <si>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</si>
  <si>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</si>
  <si>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</si>
  <si>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</si>
  <si>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</si>
  <si>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</si>
  <si>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</si>
  <si>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</si>
  <si>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</si>
  <si>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</si>
  <si>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</si>
  <si>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</si>
  <si>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</si>
  <si>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</si>
  <si>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</si>
  <si>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</si>
  <si>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</si>
  <si>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</si>
  <si>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</si>
  <si>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</si>
  <si>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</si>
  <si>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</si>
  <si>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</si>
  <si>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</si>
  <si>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</si>
  <si>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</si>
  <si>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</si>
  <si>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</si>
  <si>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</si>
  <si>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</si>
  <si>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</si>
  <si>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</si>
  <si>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</si>
  <si>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</si>
  <si>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</si>
  <si>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</si>
  <si>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</si>
  <si>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</si>
  <si>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</si>
  <si>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</si>
  <si>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</si>
  <si>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</si>
  <si>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</si>
  <si>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</si>
  <si>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</si>
  <si>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</si>
  <si>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</si>
  <si>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</si>
  <si>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</si>
  <si>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</si>
  <si>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</si>
  <si>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</si>
  <si>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</si>
  <si>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</si>
  <si>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</si>
  <si>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</si>
  <si>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</si>
  <si>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</si>
  <si>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</si>
  <si>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</si>
  <si>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</si>
  <si>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</si>
  <si>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</si>
  <si>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</si>
  <si>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</si>
  <si>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</si>
  <si>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</si>
  <si>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</si>
  <si>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</si>
  <si>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</si>
  <si>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</si>
  <si>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</si>
  <si>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</si>
  <si>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</si>
  <si>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</si>
  <si>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</si>
  <si>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</si>
  <si>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</si>
  <si>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</si>
  <si>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</si>
  <si>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</si>
  <si>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</si>
  <si>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</si>
  <si>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</si>
  <si>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</si>
  <si>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</si>
  <si>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</si>
  <si>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</si>
  <si>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</si>
  <si>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</si>
  <si>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</si>
  <si>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</si>
  <si>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</si>
  <si>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</si>
  <si>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</si>
  <si>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</si>
  <si>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</si>
  <si>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</si>
  <si>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</si>
  <si>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</si>
  <si>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</si>
  <si>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</si>
  <si>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</si>
  <si>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</si>
  <si>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</si>
  <si>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</si>
  <si>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</si>
  <si>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</si>
  <si>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</si>
  <si>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</si>
  <si>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</si>
  <si>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</si>
  <si>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</si>
  <si>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</si>
  <si>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</si>
  <si>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</si>
  <si>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</si>
  <si>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</si>
  <si>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</si>
  <si>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</si>
  <si>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</si>
  <si>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</si>
  <si>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</si>
  <si>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</si>
  <si>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</si>
  <si>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</si>
  <si>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</si>
  <si>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</si>
  <si>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</si>
  <si>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</si>
  <si>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</si>
  <si>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</si>
  <si>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</si>
  <si>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</si>
  <si>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</si>
  <si>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</si>
  <si>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</si>
  <si>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</si>
  <si>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</si>
  <si>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</si>
  <si>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</si>
  <si>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</si>
  <si>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</si>
  <si>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</si>
  <si>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</si>
  <si>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</si>
  <si>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</si>
  <si>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</si>
  <si>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</si>
  <si>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</si>
  <si>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</si>
  <si>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</si>
  <si>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</si>
  <si>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</si>
  <si>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</si>
  <si>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</si>
  <si>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</si>
  <si>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</si>
  <si>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</si>
  <si>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</si>
  <si>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</si>
  <si>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</si>
  <si>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</si>
  <si>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</si>
  <si>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</si>
  <si>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</si>
  <si>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</si>
  <si>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</si>
  <si>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</si>
  <si>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</si>
  <si>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</si>
  <si>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</si>
  <si>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</si>
  <si>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</si>
  <si>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</si>
  <si>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</si>
  <si>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</si>
  <si>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</si>
  <si>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</si>
  <si>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</si>
  <si>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</si>
  <si>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</si>
  <si>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</si>
  <si>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</si>
  <si>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</si>
  <si>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</si>
  <si>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</si>
  <si>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</si>
  <si>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</si>
  <si>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</si>
  <si>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</si>
  <si>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</si>
  <si>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</si>
  <si>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</si>
  <si>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</si>
  <si>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</si>
  <si>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</si>
  <si>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</si>
  <si>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</si>
  <si>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</si>
  <si>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</si>
  <si>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</si>
  <si>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</si>
  <si>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</si>
  <si>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</si>
  <si>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</si>
  <si>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</si>
  <si>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</si>
  <si>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</si>
  <si>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</si>
  <si>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</si>
  <si>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</si>
  <si>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</si>
  <si>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</si>
  <si>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</si>
  <si>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</si>
  <si>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</si>
  <si>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</si>
  <si>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</si>
  <si>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</si>
  <si>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</si>
  <si>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</si>
  <si>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</si>
  <si>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</si>
  <si>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</si>
  <si>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</si>
  <si>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</si>
  <si>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</si>
  <si>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</si>
  <si>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</si>
  <si>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</si>
  <si>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</si>
  <si>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</si>
  <si>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</si>
  <si>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</si>
  <si>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</si>
  <si>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</si>
  <si>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</si>
  <si>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</si>
  <si>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</si>
  <si>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</si>
  <si>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</si>
  <si>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</si>
  <si>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</si>
  <si>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</si>
  <si>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</si>
  <si>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</si>
  <si>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</si>
  <si>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</si>
  <si>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</si>
  <si>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</si>
  <si>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</si>
  <si>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</si>
  <si>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</si>
  <si>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</si>
  <si>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</si>
  <si>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</si>
  <si>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</si>
  <si>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</si>
  <si>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</si>
  <si>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</si>
  <si>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</si>
  <si>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</si>
  <si>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</si>
  <si>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</si>
  <si>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</si>
  <si>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</si>
  <si>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</si>
  <si>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</si>
  <si>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</si>
  <si>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</si>
  <si>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</si>
  <si>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</si>
  <si>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</si>
  <si>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</si>
  <si>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</si>
  <si>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</si>
  <si>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</si>
  <si>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</si>
  <si>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</si>
  <si>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</si>
  <si>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</si>
  <si>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</si>
  <si>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</si>
  <si>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</si>
  <si>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</si>
  <si>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</si>
  <si>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</si>
  <si>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</si>
  <si>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</si>
  <si>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</si>
  <si>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</si>
  <si>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</si>
  <si>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</si>
  <si>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</si>
  <si>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</si>
  <si>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</si>
  <si>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</si>
  <si>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</si>
  <si>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</si>
  <si>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</si>
  <si>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</si>
  <si>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</si>
  <si>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</si>
  <si>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</si>
  <si>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</si>
  <si>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</si>
  <si>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</si>
  <si>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</si>
  <si>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</si>
  <si>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</si>
  <si>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</si>
  <si>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</si>
  <si>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</si>
  <si>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</si>
  <si>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</si>
  <si>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</si>
  <si>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</si>
  <si>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</si>
  <si>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</si>
  <si>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</si>
  <si>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</si>
  <si>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</si>
  <si>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</si>
  <si>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</si>
  <si>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</si>
  <si>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</si>
  <si>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</si>
  <si>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</si>
  <si>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</si>
  <si>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</si>
  <si>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</si>
  <si>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</si>
  <si>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</si>
  <si>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</si>
  <si>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</si>
  <si>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</si>
  <si>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</si>
  <si>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</si>
  <si>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</si>
  <si>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</si>
  <si>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</si>
  <si>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</si>
  <si>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</si>
  <si>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</si>
  <si>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</si>
  <si>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</si>
  <si>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</si>
  <si>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</si>
  <si>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</si>
  <si>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</si>
  <si>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</si>
  <si>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</si>
  <si>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</si>
  <si>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</si>
  <si>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</si>
  <si>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</si>
  <si>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</si>
  <si>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</si>
  <si>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</si>
  <si>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</si>
  <si>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</si>
  <si>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</si>
  <si>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</si>
  <si>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</si>
  <si>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</si>
  <si>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</si>
  <si>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</si>
  <si>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</si>
  <si>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</si>
  <si>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</si>
  <si>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</si>
  <si>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</si>
  <si>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</si>
  <si>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</si>
  <si>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</si>
  <si>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</si>
  <si>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</si>
  <si>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</si>
  <si>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</si>
  <si>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</si>
  <si>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</si>
  <si>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</si>
  <si>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</si>
  <si>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</si>
  <si>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</si>
  <si>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</si>
  <si>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</si>
  <si>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</si>
  <si>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</si>
  <si>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</si>
  <si>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</si>
  <si>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</si>
  <si>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</si>
  <si>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</si>
  <si>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</si>
  <si>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</si>
  <si>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</si>
  <si>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</si>
  <si>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</si>
  <si>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</si>
  <si>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</si>
  <si>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</si>
  <si>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</si>
  <si>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</si>
  <si>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</si>
  <si>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</si>
  <si>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</si>
  <si>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</si>
  <si>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</si>
  <si>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</si>
  <si>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</si>
  <si>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</si>
  <si>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</si>
  <si>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</si>
  <si>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</si>
  <si>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</si>
  <si>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</si>
  <si>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</si>
  <si>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</si>
  <si>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</si>
  <si>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</si>
  <si>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</si>
  <si>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</si>
  <si>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</si>
  <si>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</si>
  <si>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</si>
  <si>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</si>
  <si>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</si>
  <si>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</si>
  <si>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</si>
  <si>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</si>
  <si>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</si>
  <si>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</si>
  <si>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</si>
  <si>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</si>
  <si>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</si>
  <si>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</si>
  <si>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</si>
  <si>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</si>
  <si>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</si>
  <si>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</si>
  <si>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</si>
  <si>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</si>
  <si>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</si>
  <si>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</si>
  <si>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</si>
  <si>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</si>
  <si>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</si>
  <si>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</si>
  <si>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</si>
  <si>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</si>
  <si>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</si>
  <si>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</si>
  <si>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</si>
  <si>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</si>
  <si>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</si>
  <si>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</si>
  <si>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</si>
  <si>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</si>
  <si>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</si>
  <si>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</si>
  <si>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</si>
  <si>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</si>
  <si>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</si>
  <si>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</si>
  <si>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</si>
  <si>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</si>
  <si>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</si>
  <si>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</si>
  <si>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</si>
  <si>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</si>
  <si>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</si>
  <si>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</si>
  <si>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</si>
  <si>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</si>
  <si>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</si>
  <si>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</si>
  <si>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</si>
  <si>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</si>
  <si>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</si>
  <si>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</si>
  <si>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</si>
  <si>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</si>
  <si>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</si>
  <si>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</si>
  <si>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</si>
  <si>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</si>
  <si>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</si>
  <si>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</si>
  <si>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</si>
  <si>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</si>
  <si>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</si>
  <si>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</si>
  <si>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</si>
  <si>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</si>
  <si>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</si>
  <si>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</si>
  <si>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</si>
  <si>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</si>
  <si>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</si>
  <si>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</si>
  <si>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</si>
  <si>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</si>
  <si>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</si>
  <si>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</si>
  <si>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</si>
  <si>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</si>
  <si>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</si>
  <si>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</si>
  <si>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</si>
  <si>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</si>
  <si>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</si>
  <si>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</si>
  <si>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</si>
  <si>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</si>
  <si>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</si>
  <si>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</si>
  <si>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</si>
  <si>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</si>
  <si>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</si>
  <si>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</si>
  <si>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</si>
  <si>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</si>
  <si>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</si>
  <si>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</si>
  <si>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</si>
  <si>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</si>
  <si>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</si>
  <si>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</si>
  <si>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</si>
  <si>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</si>
  <si>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</si>
  <si>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</si>
  <si>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</si>
  <si>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</si>
  <si>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</si>
  <si>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</si>
  <si>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</si>
  <si>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</si>
  <si>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</si>
  <si>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</si>
  <si>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</si>
  <si>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</si>
  <si>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</si>
  <si>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</si>
  <si>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</si>
  <si>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</si>
  <si>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</si>
  <si>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</si>
  <si>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</si>
  <si>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</si>
  <si>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</si>
  <si>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</si>
  <si>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</si>
  <si>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</si>
  <si>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</si>
  <si>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</si>
  <si>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</si>
  <si>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</si>
  <si>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</si>
  <si>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</si>
  <si>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</si>
  <si>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</si>
  <si>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</si>
  <si>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</si>
  <si>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</si>
  <si>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</si>
  <si>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</si>
  <si>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</si>
  <si>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</si>
  <si>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</si>
  <si>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</si>
  <si>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</si>
  <si>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</si>
  <si>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</si>
  <si>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</si>
  <si>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</si>
  <si>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</si>
  <si>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</si>
  <si>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</si>
  <si>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</si>
  <si>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</si>
  <si>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</si>
  <si>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</si>
  <si>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</si>
  <si>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</si>
  <si>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</si>
  <si>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</si>
  <si>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</si>
  <si>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</si>
  <si>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</si>
  <si>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</si>
  <si>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</si>
  <si>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</si>
  <si>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</si>
  <si>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</si>
  <si>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</si>
  <si>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</si>
  <si>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</si>
  <si>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</si>
  <si>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</si>
  <si>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</si>
  <si>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</si>
  <si>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</si>
  <si>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</si>
  <si>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</si>
  <si>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</si>
  <si>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</si>
  <si>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</si>
  <si>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</si>
  <si>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</si>
  <si>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</si>
  <si>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</si>
  <si>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</si>
  <si>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</si>
  <si>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</si>
  <si>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</si>
  <si>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</si>
  <si>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</si>
  <si>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</si>
  <si>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</si>
  <si>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</si>
  <si>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</si>
  <si>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</si>
  <si>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</si>
  <si>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</si>
  <si>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</si>
  <si>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</si>
  <si>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</si>
  <si>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</si>
  <si>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</si>
  <si>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</si>
  <si>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</si>
  <si>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</si>
  <si>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</si>
  <si>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</si>
  <si>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</si>
  <si>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</si>
  <si>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</si>
  <si>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</si>
  <si>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</si>
  <si>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</si>
  <si>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</si>
  <si>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</si>
  <si>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</si>
  <si>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</si>
  <si>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</si>
  <si>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</si>
  <si>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</si>
  <si>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</si>
  <si>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</si>
  <si>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</si>
  <si>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</si>
  <si>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</si>
  <si>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</si>
  <si>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</si>
  <si>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</si>
  <si>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</si>
  <si>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</si>
  <si>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</si>
  <si>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</si>
  <si>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</si>
  <si>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</si>
  <si>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</si>
  <si>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</si>
  <si>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</si>
  <si>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</si>
  <si>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</si>
  <si>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</si>
  <si>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</si>
  <si>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</si>
  <si>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</si>
  <si>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</si>
  <si>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</si>
  <si>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</si>
  <si>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</si>
  <si>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</si>
  <si>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</si>
  <si>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</si>
  <si>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</si>
  <si>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</si>
  <si>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</si>
  <si>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</si>
  <si>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</si>
  <si>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</si>
  <si>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</si>
  <si>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</si>
  <si>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</si>
  <si>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</si>
  <si>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</si>
  <si>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</si>
  <si>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</si>
  <si>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</si>
  <si>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</si>
  <si>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</si>
  <si>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</si>
  <si>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</si>
  <si>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</si>
  <si>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</si>
  <si>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</si>
  <si>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</si>
  <si>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</si>
  <si>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</si>
  <si>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</si>
  <si>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</si>
  <si>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</si>
  <si>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</si>
  <si>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</si>
  <si>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</si>
  <si>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</si>
  <si>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</si>
  <si>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</si>
  <si>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</si>
  <si>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</si>
  <si>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</si>
  <si>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</si>
  <si>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</si>
  <si>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</si>
  <si>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</si>
  <si>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</si>
  <si>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</si>
  <si>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</si>
  <si>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</si>
  <si>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</si>
  <si>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</si>
  <si>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</si>
  <si>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</si>
  <si>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</si>
  <si>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</si>
  <si>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</si>
  <si>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</si>
  <si>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</si>
  <si>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</si>
  <si>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</si>
  <si>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</si>
  <si>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</si>
  <si>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</si>
  <si>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</si>
  <si>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</si>
  <si>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</si>
  <si>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</si>
  <si>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</si>
  <si>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</si>
  <si>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</si>
  <si>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</si>
  <si>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</si>
  <si>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</si>
  <si>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</si>
  <si>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</si>
  <si>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</si>
  <si>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</si>
  <si>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</si>
  <si>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</si>
  <si>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</si>
  <si>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</si>
  <si>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</si>
  <si>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</si>
  <si>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</si>
  <si>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</si>
  <si>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</si>
  <si>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</si>
  <si>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</si>
  <si>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</si>
  <si>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</si>
  <si>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</si>
  <si>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</si>
  <si>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</si>
  <si>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</si>
  <si>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</si>
  <si>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</si>
  <si>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</si>
  <si>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</si>
  <si>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</si>
  <si>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</si>
  <si>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</si>
  <si>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</si>
  <si>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</si>
  <si>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</si>
  <si>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</si>
  <si>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</si>
  <si>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</si>
  <si>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</si>
  <si>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</si>
  <si>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</si>
  <si>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</si>
  <si>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</si>
  <si>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</si>
  <si>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</si>
  <si>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</si>
  <si>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</si>
  <si>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</si>
  <si>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</si>
  <si>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</si>
  <si>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</si>
  <si>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</si>
  <si>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</si>
  <si>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</si>
  <si>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</si>
  <si>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</si>
  <si>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</si>
  <si>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</si>
  <si>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</si>
  <si>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</si>
  <si>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</si>
  <si>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</si>
  <si>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</si>
  <si>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</si>
  <si>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</si>
  <si>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</si>
  <si>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</si>
  <si>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</si>
  <si>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</si>
  <si>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</si>
  <si>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</si>
  <si>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</si>
  <si>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</si>
  <si>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</si>
  <si>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</si>
  <si>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</si>
  <si>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</si>
  <si>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</si>
  <si>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</si>
  <si>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</si>
  <si>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</si>
  <si>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</si>
  <si>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</si>
  <si>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</si>
  <si>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</si>
  <si>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</si>
  <si>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</si>
  <si>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</si>
  <si>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</si>
  <si>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</si>
  <si>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</si>
  <si>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</si>
  <si>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</si>
  <si>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</si>
  <si>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</si>
  <si>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</si>
  <si>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</si>
  <si>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</si>
  <si>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</si>
  <si>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</si>
  <si>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</si>
  <si>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</si>
  <si>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</si>
  <si>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</si>
  <si>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</si>
  <si>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</si>
  <si>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</si>
  <si>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</si>
  <si>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</si>
  <si>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</si>
  <si>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</si>
  <si>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</si>
  <si>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</si>
  <si>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</si>
  <si>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</si>
  <si>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</si>
  <si>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</si>
  <si>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</si>
  <si>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</si>
  <si>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</si>
  <si>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</si>
  <si>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</si>
  <si>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</si>
  <si>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</si>
  <si>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</si>
  <si>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</si>
  <si>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</si>
  <si>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</si>
  <si>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</si>
  <si>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</si>
  <si>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</si>
  <si>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</si>
  <si>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</si>
  <si>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</si>
  <si>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</si>
  <si>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</si>
  <si>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</si>
  <si>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</si>
  <si>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</si>
  <si>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</si>
  <si>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</si>
  <si>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</si>
  <si>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</si>
  <si>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</si>
  <si>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</si>
  <si>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</si>
  <si>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</si>
  <si>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</si>
  <si>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</si>
  <si>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</si>
  <si>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</si>
  <si>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</si>
  <si>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</si>
  <si>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</si>
  <si>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</si>
  <si>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</si>
  <si>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</si>
  <si>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</si>
  <si>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</si>
  <si>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</si>
  <si>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</si>
  <si>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</si>
  <si>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</si>
  <si>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</si>
  <si>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</si>
  <si>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</si>
  <si>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</si>
  <si>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</si>
  <si>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</si>
  <si>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</si>
  <si>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</si>
  <si>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</si>
  <si>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</si>
  <si>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</si>
  <si>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</si>
  <si>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</si>
  <si>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</si>
  <si>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</si>
  <si>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</si>
  <si>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</si>
  <si>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</si>
  <si>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</si>
  <si>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</si>
  <si>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</si>
  <si>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</si>
  <si>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</si>
  <si>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</si>
  <si>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</si>
  <si>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</si>
  <si>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</si>
  <si>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</si>
  <si>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</si>
  <si>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</si>
  <si>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</si>
  <si>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</si>
  <si>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</si>
  <si>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</si>
  <si>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</si>
  <si>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</si>
  <si>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</si>
  <si>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</si>
  <si>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</si>
  <si>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</si>
  <si>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</si>
  <si>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</si>
  <si>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</si>
  <si>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</si>
  <si>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</si>
  <si>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</si>
  <si>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</si>
  <si>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</si>
  <si>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</si>
  <si>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</si>
  <si>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</si>
  <si>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</si>
  <si>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</si>
  <si>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</si>
  <si>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</si>
  <si>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</si>
  <si>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</si>
  <si>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</si>
  <si>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</si>
  <si>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</si>
  <si>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</si>
  <si>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</si>
  <si>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</si>
  <si>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</si>
  <si>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</si>
  <si>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</si>
  <si>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</si>
  <si>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</si>
  <si>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</si>
  <si>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</si>
  <si>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</si>
  <si>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</si>
  <si>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</si>
  <si>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</si>
  <si>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</si>
  <si>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</si>
  <si>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</si>
  <si>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</si>
  <si>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</si>
  <si>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</si>
  <si>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</si>
  <si>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</si>
  <si>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</si>
  <si>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</si>
  <si>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</si>
  <si>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</si>
  <si>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</si>
  <si>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</si>
  <si>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</si>
  <si>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</si>
  <si>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</si>
  <si>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</si>
  <si>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</si>
  <si>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</si>
  <si>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</si>
  <si>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</si>
  <si>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</si>
  <si>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</si>
  <si>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</si>
  <si>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</si>
  <si>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</si>
  <si>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</si>
  <si>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</si>
  <si>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</si>
  <si>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</si>
  <si>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</si>
  <si>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</si>
  <si>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</si>
  <si>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</si>
  <si>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</si>
  <si>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</si>
  <si>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</si>
  <si>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</si>
  <si>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</si>
  <si>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</si>
  <si>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</si>
  <si>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</si>
  <si>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</si>
  <si>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</si>
  <si>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</si>
  <si>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</si>
  <si>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</si>
  <si>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</si>
  <si>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</si>
  <si>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</si>
  <si>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</si>
  <si>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</si>
  <si>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</si>
  <si>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</si>
  <si>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</si>
  <si>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</si>
  <si>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</si>
  <si>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</si>
  <si>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</si>
  <si>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</si>
  <si>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</si>
  <si>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</si>
  <si>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</si>
  <si>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</si>
  <si>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</si>
  <si>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</si>
  <si>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</si>
  <si>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</si>
  <si>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</si>
  <si>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</si>
  <si>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</si>
  <si>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</si>
  <si>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</si>
  <si>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</si>
  <si>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</si>
  <si>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</si>
  <si>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</si>
  <si>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</si>
  <si>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</si>
  <si>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</si>
  <si>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</si>
  <si>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</si>
  <si>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</si>
  <si>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</si>
  <si>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</si>
  <si>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</si>
  <si>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</si>
  <si>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</si>
  <si>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</si>
  <si>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</si>
  <si>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</si>
  <si>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</si>
  <si>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</si>
  <si>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</si>
  <si>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</si>
  <si>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</si>
  <si>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</si>
  <si>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</si>
  <si>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</si>
  <si>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</si>
  <si>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</si>
  <si>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</si>
  <si>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</si>
  <si>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</si>
  <si>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</si>
  <si>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</si>
  <si>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</si>
  <si>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</si>
  <si>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</si>
  <si>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</si>
  <si>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</si>
  <si>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</si>
  <si>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</si>
  <si>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</si>
  <si>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</si>
  <si>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</si>
  <si>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</si>
  <si>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</si>
  <si>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</si>
  <si>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</si>
  <si>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</si>
  <si>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</si>
  <si>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</si>
  <si>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</si>
  <si>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</si>
  <si>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</si>
  <si>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</si>
  <si>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</si>
  <si>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</si>
  <si>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</si>
  <si>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</si>
  <si>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</si>
  <si>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</si>
  <si>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</si>
  <si>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</si>
  <si>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</si>
  <si>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</si>
  <si>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</si>
  <si>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</si>
  <si>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</si>
  <si>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</si>
  <si>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</si>
  <si>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</si>
  <si>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</si>
  <si>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</si>
  <si>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</si>
  <si>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</si>
  <si>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</si>
  <si>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</si>
  <si>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</si>
  <si>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</si>
  <si>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</si>
  <si>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</si>
  <si>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</si>
  <si>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</si>
  <si>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</si>
  <si>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</si>
  <si>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</si>
  <si>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</si>
  <si>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</si>
  <si>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</si>
  <si>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</si>
  <si>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</si>
  <si>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</si>
  <si>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</si>
  <si>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</si>
  <si>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</si>
  <si>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</si>
  <si>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</si>
  <si>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</si>
  <si>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</si>
  <si>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</si>
  <si>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</si>
  <si>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</si>
  <si>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</si>
  <si>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</si>
  <si>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</si>
  <si>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</si>
  <si>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</si>
  <si>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</si>
  <si>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</si>
  <si>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</si>
  <si>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</si>
  <si>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</si>
  <si>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</si>
  <si>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</si>
  <si>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</si>
  <si>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</si>
  <si>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</si>
  <si>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</si>
  <si>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</si>
  <si>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</si>
  <si>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</si>
  <si>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</si>
  <si>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</si>
  <si>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</si>
  <si>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</si>
  <si>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</si>
  <si>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</si>
  <si>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</si>
  <si>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</si>
  <si>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</si>
  <si>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</si>
  <si>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</si>
  <si>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</si>
  <si>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</si>
  <si>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</si>
  <si>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</si>
  <si>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</si>
  <si>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</si>
  <si>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</si>
  <si>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</si>
  <si>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</si>
  <si>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</si>
  <si>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</si>
  <si>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</si>
  <si>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</si>
  <si>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</si>
  <si>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</si>
  <si>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</si>
  <si>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</si>
  <si>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</si>
  <si>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</si>
  <si>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</si>
  <si>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</si>
  <si>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</si>
  <si>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</si>
  <si>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</si>
  <si>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</si>
  <si>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</si>
  <si>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</si>
  <si>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</si>
  <si>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</si>
  <si>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</si>
  <si>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</si>
  <si>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</si>
  <si>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</si>
  <si>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</si>
  <si>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</si>
  <si>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</si>
  <si>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</si>
  <si>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</si>
  <si>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</si>
  <si>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</si>
  <si>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</si>
  <si>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</si>
  <si>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</si>
  <si>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</si>
  <si>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</si>
  <si>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</si>
  <si>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</si>
  <si>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</si>
  <si>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</si>
  <si>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</si>
  <si>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</si>
  <si>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</si>
  <si>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</si>
  <si>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</si>
  <si>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</si>
  <si>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</si>
  <si>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</si>
  <si>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</si>
  <si>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</si>
  <si>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</si>
  <si>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</si>
  <si>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</si>
  <si>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</si>
  <si>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</si>
  <si>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</si>
  <si>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</si>
  <si>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</si>
  <si>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</si>
  <si>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</si>
  <si>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</si>
  <si>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</si>
  <si>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</si>
  <si>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</si>
  <si>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</si>
  <si>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</si>
  <si>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</si>
  <si>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</si>
  <si>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</si>
  <si>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</si>
  <si>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</si>
  <si>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</si>
  <si>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</si>
  <si>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</si>
  <si>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</si>
  <si>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</si>
  <si>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</si>
  <si>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</si>
  <si>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</si>
  <si>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</si>
  <si>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</si>
  <si>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</si>
  <si>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</si>
  <si>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</si>
  <si>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</si>
  <si>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</si>
  <si>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</si>
  <si>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</si>
  <si>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</si>
  <si>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</si>
  <si>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</si>
  <si>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</si>
  <si>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</si>
  <si>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</si>
  <si>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</si>
  <si>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</si>
  <si>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</si>
  <si>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</si>
  <si>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</si>
  <si>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</si>
  <si>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</si>
  <si>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</si>
  <si>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</si>
  <si>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</si>
  <si>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</si>
  <si>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</si>
  <si>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</si>
  <si>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</si>
  <si>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</si>
  <si>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</si>
  <si>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</si>
  <si>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</si>
  <si>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</si>
  <si>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</si>
  <si>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</si>
  <si>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</si>
  <si>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</si>
  <si>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</si>
  <si>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</si>
  <si>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</si>
  <si>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</si>
  <si>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</si>
  <si>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</si>
  <si>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</si>
  <si>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</si>
  <si>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</si>
  <si>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</si>
  <si>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</si>
  <si>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</si>
  <si>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</si>
  <si>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</si>
  <si>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</si>
  <si>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</si>
  <si>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</si>
  <si>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</si>
  <si>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</si>
  <si>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</si>
  <si>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</si>
  <si>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</si>
  <si>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</si>
  <si>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</si>
  <si>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</si>
  <si>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</si>
  <si>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</si>
  <si>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</si>
  <si>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</si>
  <si>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</si>
  <si>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</si>
  <si>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</si>
  <si>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</si>
  <si>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</si>
  <si>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</si>
  <si>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</si>
  <si>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</si>
  <si>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</si>
  <si>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</si>
  <si>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</si>
  <si>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</si>
  <si>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</si>
  <si>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</si>
  <si>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</si>
  <si>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</si>
  <si>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</si>
  <si>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</si>
  <si>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</si>
  <si>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</si>
  <si>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</si>
  <si>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</si>
  <si>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</si>
  <si>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</si>
  <si>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</si>
  <si>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</si>
  <si>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</si>
  <si>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</si>
  <si>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</si>
  <si>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</si>
  <si>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</si>
  <si>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</si>
  <si>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</si>
  <si>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</si>
  <si>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</si>
  <si>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</si>
  <si>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</si>
  <si>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</si>
  <si>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</si>
  <si>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</si>
  <si>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</si>
  <si>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</si>
  <si>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</si>
  <si>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</si>
  <si>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</si>
  <si>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</si>
  <si>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</si>
  <si>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</si>
  <si>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</si>
  <si>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</si>
  <si>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</si>
  <si>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</si>
  <si>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</si>
  <si>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</si>
  <si>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</si>
  <si>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</si>
  <si>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</si>
  <si>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</si>
  <si>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</si>
  <si>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</si>
  <si>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</si>
  <si>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</si>
  <si>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</si>
  <si>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</si>
  <si>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</si>
  <si>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</si>
  <si>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</si>
  <si>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</si>
  <si>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</si>
  <si>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</si>
  <si>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</si>
  <si>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</si>
  <si>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</si>
  <si>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</si>
  <si>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</si>
  <si>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</si>
  <si>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</si>
  <si>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</si>
  <si>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</si>
  <si>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</si>
  <si>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</si>
  <si>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</si>
  <si>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</si>
  <si>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</si>
  <si>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</si>
  <si>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</si>
  <si>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</si>
  <si>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</si>
  <si>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</si>
  <si>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</si>
  <si>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</si>
  <si>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</si>
  <si>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</si>
  <si>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</si>
  <si>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</si>
  <si>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</si>
  <si>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</si>
  <si>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</si>
  <si>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</si>
  <si>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</si>
  <si>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</si>
  <si>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</si>
  <si>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</si>
  <si>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</si>
  <si>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</si>
  <si>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</si>
  <si>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</si>
  <si>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</si>
  <si>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</si>
  <si>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</si>
  <si>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</si>
  <si>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</si>
  <si>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</si>
  <si>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</si>
  <si>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</si>
  <si>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</si>
  <si>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</si>
  <si>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</si>
  <si>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</si>
  <si>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</si>
  <si>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</si>
  <si>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</si>
  <si>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</si>
  <si>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</si>
  <si>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</si>
  <si>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</si>
  <si>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</si>
  <si>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</si>
  <si>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</si>
  <si>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</si>
  <si>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</si>
  <si>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</si>
  <si>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</si>
  <si>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</si>
  <si>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</si>
  <si>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</si>
  <si>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</si>
  <si>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</si>
  <si>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</si>
  <si>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</si>
  <si>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</si>
  <si>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</si>
  <si>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</si>
  <si>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</si>
  <si>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</si>
  <si>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</si>
  <si>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</si>
  <si>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</si>
  <si>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</si>
  <si>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</si>
  <si>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</si>
  <si>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</si>
  <si>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</si>
  <si>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</si>
  <si>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</si>
  <si>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</si>
  <si>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</si>
  <si>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</si>
  <si>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</si>
  <si>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</si>
  <si>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</si>
  <si>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</si>
  <si>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</si>
  <si>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</si>
  <si>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</si>
  <si>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</si>
  <si>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</si>
  <si>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</si>
  <si>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</si>
  <si>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</si>
  <si>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</si>
  <si>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</si>
  <si>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</si>
  <si>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</si>
  <si>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</si>
  <si>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</si>
  <si>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</si>
  <si>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</si>
  <si>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</si>
  <si>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</si>
  <si>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</si>
  <si>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</si>
  <si>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</si>
  <si>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</si>
  <si>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</si>
  <si>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</si>
  <si>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</si>
  <si>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</si>
  <si>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</si>
  <si>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</si>
  <si>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</si>
  <si>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</si>
  <si>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</si>
  <si>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</si>
  <si>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</si>
  <si>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</si>
  <si>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</si>
  <si>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</si>
  <si>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</si>
  <si>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</si>
  <si>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</si>
  <si>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</si>
  <si>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</si>
  <si>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</si>
  <si>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</si>
  <si>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</si>
  <si>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</si>
  <si>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</si>
  <si>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</si>
  <si>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</si>
  <si>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</si>
  <si>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</si>
  <si>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</si>
  <si>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</si>
  <si>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</si>
  <si>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</si>
  <si>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</si>
  <si>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</si>
  <si>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</si>
  <si>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</si>
  <si>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</si>
  <si>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</si>
  <si>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</si>
  <si>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</si>
  <si>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</si>
  <si>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</si>
  <si>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</si>
  <si>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</si>
  <si>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</si>
  <si>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</si>
  <si>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</si>
  <si>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</si>
  <si>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</si>
  <si>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</si>
  <si>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</si>
  <si>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</si>
  <si>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</si>
  <si>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</si>
  <si>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</si>
  <si>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</si>
  <si>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</si>
  <si>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</si>
  <si>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</si>
  <si>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</si>
  <si>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</si>
  <si>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</si>
  <si>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</si>
  <si>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</si>
  <si>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</si>
  <si>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</si>
  <si>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</si>
  <si>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</si>
  <si>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</si>
  <si>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</si>
  <si>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</si>
  <si>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</si>
  <si>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</si>
  <si>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</si>
  <si>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</si>
  <si>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</si>
  <si>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</si>
  <si>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</si>
  <si>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</si>
  <si>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</si>
  <si>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</si>
  <si>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</si>
  <si>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</si>
  <si>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</si>
  <si>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</si>
  <si>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</si>
  <si>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</si>
  <si>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</si>
  <si>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</si>
  <si>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</si>
  <si>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</si>
  <si>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</si>
  <si>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</si>
  <si>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</si>
  <si>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</si>
  <si>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</si>
  <si>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</si>
  <si>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</si>
  <si>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</si>
  <si>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</si>
  <si>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</si>
  <si>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</si>
  <si>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</si>
  <si>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</si>
  <si>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</si>
  <si>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</si>
  <si>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</si>
  <si>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</si>
  <si>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</si>
  <si>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</si>
  <si>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</si>
  <si>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</si>
  <si>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</si>
  <si>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</si>
  <si>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</si>
  <si>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</si>
  <si>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</si>
  <si>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</si>
  <si>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</si>
  <si>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</si>
  <si>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</si>
  <si>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</si>
  <si>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</si>
  <si>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</si>
  <si>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</si>
  <si>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</si>
  <si>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</si>
  <si>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</si>
  <si>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</si>
  <si>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</si>
  <si>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</si>
  <si>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</si>
  <si>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</si>
  <si>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</si>
  <si>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</si>
  <si>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</si>
  <si>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</si>
  <si>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</si>
  <si>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</si>
  <si>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</si>
  <si>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</si>
  <si>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</si>
  <si>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</si>
  <si>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</si>
  <si>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</si>
  <si>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</si>
  <si>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</si>
  <si>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</si>
  <si>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</si>
  <si>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</si>
  <si>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</si>
  <si>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</si>
  <si>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</si>
  <si>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</si>
  <si>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</si>
  <si>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</si>
  <si>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</si>
  <si>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</si>
  <si>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</si>
  <si>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</si>
  <si>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</si>
  <si>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</si>
  <si>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</si>
  <si>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</si>
  <si>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</si>
  <si>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</si>
  <si>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</si>
  <si>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</si>
  <si>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</si>
  <si>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</si>
  <si>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</si>
  <si>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</si>
  <si>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</si>
  <si>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</si>
  <si>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</si>
  <si>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</si>
  <si>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</si>
  <si>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</si>
  <si>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</si>
  <si>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</si>
  <si>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</si>
  <si>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</si>
  <si>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</si>
  <si>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</si>
  <si>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</si>
  <si>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</si>
  <si>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</si>
  <si>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</si>
  <si>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</si>
  <si>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</si>
  <si>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</si>
  <si>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</si>
  <si>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</si>
  <si>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</si>
  <si>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</si>
  <si>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</si>
  <si>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</si>
  <si>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</si>
  <si>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</si>
  <si>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</si>
  <si>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</si>
  <si>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</si>
  <si>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</si>
  <si>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</si>
  <si>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</si>
  <si>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</si>
  <si>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</si>
  <si>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</si>
  <si>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</si>
  <si>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</si>
  <si>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</si>
  <si>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</si>
  <si>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</si>
  <si>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</si>
  <si>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</si>
  <si>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</si>
  <si>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</si>
  <si>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</si>
  <si>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</si>
  <si>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</si>
  <si>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</si>
  <si>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</si>
  <si>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</si>
  <si>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</si>
  <si>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</si>
  <si>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</si>
  <si>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</si>
  <si>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</si>
  <si>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</si>
  <si>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</si>
  <si>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</si>
  <si>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</si>
  <si>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</si>
  <si>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</si>
  <si>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</si>
  <si>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</si>
  <si>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</si>
  <si>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</si>
  <si>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</si>
  <si>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</si>
  <si>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</si>
  <si>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</si>
  <si>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</si>
  <si>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</si>
  <si>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</si>
  <si>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</si>
  <si>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</si>
  <si>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</si>
  <si>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</si>
  <si>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</si>
  <si>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</si>
  <si>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</si>
  <si>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</si>
  <si>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</si>
  <si>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</si>
  <si>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</si>
  <si>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</si>
  <si>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</si>
  <si>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</si>
  <si>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</si>
  <si>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</si>
  <si>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</si>
  <si>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</si>
  <si>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</si>
  <si>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</si>
  <si>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</si>
  <si>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</si>
  <si>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</si>
  <si>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</si>
  <si>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</si>
  <si>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</si>
  <si>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</si>
  <si>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</si>
  <si>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</si>
  <si>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</si>
  <si>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</si>
  <si>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</si>
  <si>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</si>
  <si>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</si>
  <si>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</si>
  <si>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</si>
  <si>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</si>
  <si>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</si>
  <si>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</si>
  <si>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</si>
  <si>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</si>
  <si>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</si>
  <si>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</si>
  <si>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</si>
  <si>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</si>
  <si>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</si>
  <si>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</si>
  <si>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</si>
  <si>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</si>
  <si>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</si>
  <si>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</si>
  <si>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</si>
  <si>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</si>
  <si>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</si>
  <si>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</si>
  <si>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</si>
  <si>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</si>
  <si>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</si>
  <si>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</si>
  <si>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</si>
  <si>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</si>
  <si>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</si>
  <si>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</si>
  <si>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</si>
  <si>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</si>
  <si>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</si>
  <si>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</si>
  <si>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</si>
  <si>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</si>
  <si>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</si>
  <si>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</si>
  <si>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</si>
  <si>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</si>
  <si>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</si>
  <si>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</si>
  <si>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</si>
  <si>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</si>
  <si>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</si>
  <si>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</si>
  <si>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</si>
  <si>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</si>
  <si>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</si>
  <si>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</si>
  <si>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</si>
  <si>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</si>
  <si>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</si>
  <si>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</si>
  <si>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</si>
  <si>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</si>
  <si>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</si>
  <si>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</si>
  <si>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</si>
  <si>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</si>
  <si>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</si>
  <si>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</si>
  <si>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</si>
  <si>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</si>
  <si>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</si>
  <si>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</si>
  <si>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</si>
  <si>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</si>
  <si>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</si>
  <si>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</si>
  <si>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</si>
  <si>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</si>
  <si>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</si>
  <si>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</si>
  <si>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</si>
  <si>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</si>
  <si>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</si>
  <si>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</si>
  <si>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</si>
  <si>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</si>
  <si>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</si>
  <si>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</si>
  <si>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</si>
  <si>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</si>
  <si>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</si>
  <si>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</si>
  <si>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</si>
  <si>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</si>
  <si>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</si>
  <si>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</si>
  <si>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</si>
  <si>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</si>
  <si>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</si>
  <si>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</si>
  <si>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</si>
  <si>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</si>
  <si>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</si>
  <si>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</si>
  <si>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</si>
  <si>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</si>
  <si>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</si>
  <si>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</si>
  <si>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RB170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</si>
  <si>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</si>
  <si>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</si>
  <si>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</si>
  <si>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</si>
  <si>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</si>
  <si>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</si>
  <si>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</si>
  <si>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</si>
  <si>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</si>
  <si>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</si>
  <si>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</si>
  <si>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</si>
  <si>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</si>
  <si>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</si>
  <si>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</si>
  <si>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</si>
  <si>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</si>
  <si>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</si>
  <si>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</si>
  <si>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</si>
  <si>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</si>
  <si>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</si>
  <si>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</si>
  <si>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</si>
  <si>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</si>
  <si>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</si>
  <si>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</si>
  <si>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</si>
  <si>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</si>
  <si>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</si>
  <si>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</si>
  <si>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</si>
  <si>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</si>
  <si>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</si>
  <si>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</si>
  <si>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</si>
  <si>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</si>
  <si>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</si>
  <si>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</si>
  <si>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</si>
  <si>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</si>
  <si>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</si>
  <si>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</si>
  <si>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</si>
  <si>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</si>
  <si>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</si>
  <si>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</si>
  <si>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</si>
  <si>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</si>
  <si>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</si>
  <si>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</si>
  <si>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</si>
  <si>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</si>
  <si>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</si>
  <si>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</si>
  <si>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</si>
  <si>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</si>
  <si>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</si>
  <si>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</si>
  <si>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</si>
  <si>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</si>
  <si>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</si>
  <si>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</si>
  <si>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</si>
  <si>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</si>
  <si>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</si>
  <si>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</si>
  <si>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</si>
  <si>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</si>
  <si>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</si>
  <si>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</si>
  <si>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</si>
  <si>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</si>
  <si>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</si>
  <si>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</si>
  <si>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</si>
  <si>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</si>
  <si>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</si>
  <si>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</si>
  <si>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</si>
  <si>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</si>
  <si>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</si>
  <si>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</si>
  <si>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</si>
  <si>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</si>
  <si>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</si>
  <si>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</si>
  <si>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</si>
  <si>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</si>
  <si>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</si>
  <si>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</si>
  <si>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</si>
  <si>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</si>
  <si>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</si>
  <si>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</si>
  <si>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</si>
  <si>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</si>
  <si>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</si>
  <si>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</si>
  <si>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</si>
  <si>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</si>
  <si>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</si>
  <si>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</si>
  <si>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</si>
  <si>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</si>
  <si>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</si>
  <si>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</si>
  <si>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</si>
  <si>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</si>
  <si>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</si>
  <si>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</si>
  <si>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</si>
  <si>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</si>
  <si>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</si>
  <si>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</si>
  <si>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</si>
  <si>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</si>
  <si>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</si>
  <si>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</si>
  <si>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</si>
  <si>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</si>
  <si>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</si>
  <si>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</si>
  <si>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</si>
  <si>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</si>
  <si>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</si>
  <si>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</si>
  <si>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</si>
  <si>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</si>
  <si>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</si>
  <si>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</si>
  <si>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</si>
  <si>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</si>
  <si>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</si>
  <si>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</si>
  <si>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</si>
  <si>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</si>
  <si>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</si>
  <si>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</si>
  <si>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</si>
  <si>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</si>
  <si>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</si>
  <si>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</si>
  <si>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</si>
  <si>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</si>
  <si>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</si>
  <si>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</si>
  <si>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</si>
  <si>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</si>
  <si>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</si>
  <si>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</si>
  <si>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</si>
  <si>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</si>
  <si>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</si>
  <si>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</si>
  <si>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</si>
  <si>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</si>
  <si>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</si>
  <si>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</si>
  <si>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</si>
  <si>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</si>
  <si>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</si>
  <si>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</si>
  <si>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</si>
  <si>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</si>
  <si>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</si>
  <si>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</si>
  <si>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</si>
  <si>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</si>
  <si>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</si>
  <si>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</si>
  <si>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</si>
  <si>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</si>
  <si>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</si>
  <si>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</si>
  <si>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</si>
  <si>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</si>
  <si>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</si>
  <si>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</si>
  <si>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</si>
  <si>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</si>
  <si>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</si>
  <si>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</si>
  <si>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</si>
  <si>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</si>
  <si>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</si>
  <si>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</si>
  <si>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</si>
  <si>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</si>
  <si>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</si>
  <si>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</si>
  <si>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</si>
  <si>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</si>
  <si>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</si>
  <si>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</si>
  <si>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</si>
  <si>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</si>
  <si>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</si>
  <si>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</si>
  <si>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</si>
  <si>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</si>
  <si>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</si>
  <si>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</si>
  <si>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</si>
  <si>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</si>
  <si>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</si>
  <si>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</si>
  <si>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</si>
  <si>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</si>
  <si>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</si>
  <si>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</si>
  <si>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</si>
  <si>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</si>
  <si>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</si>
  <si>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</si>
  <si>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</si>
  <si>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</si>
  <si>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</si>
  <si>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</si>
  <si>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</si>
  <si>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</si>
  <si>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</si>
  <si>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</si>
  <si>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</si>
  <si>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</si>
  <si>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</si>
  <si>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</si>
  <si>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</si>
  <si>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</si>
  <si>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</si>
  <si>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</si>
  <si>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</si>
  <si>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</si>
  <si>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</si>
  <si>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</si>
  <si>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</si>
  <si>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</si>
  <si>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</si>
  <si>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</si>
  <si>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</si>
  <si>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</si>
  <si>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</si>
  <si>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</si>
  <si>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</si>
  <si>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</si>
  <si>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</si>
  <si>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</si>
  <si>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</si>
  <si>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</si>
  <si>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</si>
  <si>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</si>
  <si>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</si>
  <si>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</si>
  <si>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</si>
  <si>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</si>
  <si>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</si>
  <si>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</si>
  <si>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</si>
  <si>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</si>
  <si>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</si>
  <si>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</si>
  <si>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</si>
  <si>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</si>
  <si>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</si>
  <si>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</si>
  <si>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</si>
  <si>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</si>
  <si>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</si>
  <si>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</si>
  <si>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</si>
  <si>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</si>
  <si>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</si>
  <si>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</si>
  <si>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</si>
  <si>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</si>
  <si>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</si>
  <si>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</si>
  <si>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</si>
  <si>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</si>
  <si>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</si>
  <si>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</si>
  <si>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</si>
  <si>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</si>
  <si>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</si>
  <si>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</si>
  <si>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</si>
  <si>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</si>
  <si>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</si>
  <si>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</si>
  <si>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</si>
  <si>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</si>
  <si>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</si>
  <si>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</si>
  <si>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</si>
  <si>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</si>
  <si>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</si>
  <si>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</si>
  <si>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</si>
  <si>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</si>
  <si>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</si>
  <si>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</si>
  <si>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</si>
  <si>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</si>
  <si>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</si>
  <si>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</si>
  <si>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</si>
  <si>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</si>
  <si>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</si>
  <si>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</si>
  <si>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</si>
  <si>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</si>
  <si>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</si>
  <si>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</si>
  <si>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</si>
  <si>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</si>
  <si>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</si>
  <si>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</si>
  <si>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</si>
  <si>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</si>
  <si>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</si>
  <si>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</si>
  <si>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</si>
  <si>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</si>
  <si>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</si>
  <si>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</si>
  <si>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</si>
  <si>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</si>
  <si>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</si>
  <si>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</si>
  <si>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</si>
  <si>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</si>
  <si>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</si>
  <si>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</si>
  <si>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</si>
  <si>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</si>
  <si>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</si>
  <si>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</si>
  <si>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</si>
  <si>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</si>
  <si>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</si>
  <si>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</si>
  <si>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</si>
  <si>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</si>
  <si>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</si>
  <si>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</si>
  <si>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</si>
  <si>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</si>
  <si>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</si>
  <si>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</si>
  <si>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</si>
  <si>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</si>
  <si>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</si>
  <si>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</si>
  <si>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</si>
  <si>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</si>
  <si>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</si>
  <si>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</si>
  <si>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</si>
  <si>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</si>
  <si>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</si>
  <si>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</si>
  <si>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</si>
  <si>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</si>
  <si>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</si>
  <si>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</si>
  <si>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</si>
  <si>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</si>
  <si>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</si>
  <si>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</si>
  <si>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</si>
  <si>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</si>
  <si>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</si>
  <si>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</si>
  <si>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</si>
  <si>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</si>
  <si>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</si>
  <si>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</si>
  <si>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</si>
  <si>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</si>
  <si>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</si>
  <si>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</si>
  <si>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</si>
  <si>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</si>
  <si>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</si>
  <si>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</si>
  <si>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</si>
  <si>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</si>
  <si>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</si>
  <si>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</si>
  <si>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</si>
  <si>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</si>
  <si>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</si>
  <si>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</si>
  <si>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</si>
  <si>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</si>
  <si>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</si>
  <si>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</si>
  <si>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</si>
  <si>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</si>
  <si>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</si>
  <si>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</si>
  <si>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</si>
  <si>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</si>
  <si>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</si>
  <si>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</si>
  <si>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</si>
  <si>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</si>
  <si>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</si>
  <si>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</si>
  <si>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</si>
  <si>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</si>
  <si>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</si>
  <si>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</si>
  <si>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</si>
  <si>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</si>
  <si>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</si>
  <si>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</si>
  <si>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</si>
  <si>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</si>
  <si>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</si>
  <si>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</si>
  <si>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</si>
  <si>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</si>
  <si>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</si>
  <si>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</si>
  <si>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</si>
  <si>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</si>
  <si>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</si>
  <si>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</si>
  <si>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</si>
  <si>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</si>
  <si>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</si>
  <si>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</si>
  <si>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</si>
  <si>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</si>
  <si>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</si>
  <si>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</si>
  <si>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</si>
  <si>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</si>
  <si>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</si>
  <si>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</si>
  <si>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</si>
  <si>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</si>
  <si>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</si>
  <si>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</si>
  <si>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</si>
  <si>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</si>
  <si>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</si>
  <si>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</si>
  <si>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</si>
  <si>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</si>
  <si>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</si>
  <si>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</si>
  <si>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</si>
  <si>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</si>
  <si>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</si>
  <si>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</si>
  <si>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</si>
  <si>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</si>
  <si>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</si>
  <si>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</si>
  <si>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</si>
  <si>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</si>
  <si>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</si>
  <si>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</si>
  <si>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</si>
  <si>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</si>
  <si>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</si>
  <si>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</si>
  <si>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</si>
  <si>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</si>
  <si>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</si>
  <si>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</si>
  <si>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</si>
  <si>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</si>
  <si>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cthutlu</t>
  </si>
  <si>
    <t>Penalty</t>
  </si>
  <si>
    <t>Jimmy Garapolo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</si>
  <si>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</si>
  <si>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</si>
  <si>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</si>
  <si>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</si>
  <si>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</si>
  <si>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</si>
  <si>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</si>
  <si>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</si>
  <si>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</si>
  <si>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</si>
  <si>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</si>
  <si>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</si>
  <si>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</si>
  <si>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</si>
  <si>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</si>
  <si>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</si>
  <si>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</si>
  <si>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</si>
  <si>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</si>
  <si>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</si>
  <si>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</si>
  <si>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</si>
  <si>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</si>
  <si>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</si>
  <si>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</si>
  <si>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</si>
  <si>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</si>
  <si>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</si>
  <si>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</si>
  <si>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</si>
  <si>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</si>
  <si>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</si>
  <si>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</si>
  <si>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</si>
  <si>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</si>
  <si>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</si>
  <si>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</si>
  <si>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</si>
  <si>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</si>
  <si>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</si>
  <si>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</si>
  <si>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</si>
  <si>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</si>
  <si>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</si>
  <si>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</si>
  <si>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</si>
  <si>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</si>
  <si>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</si>
  <si>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</si>
  <si>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</si>
  <si>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</si>
  <si>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</si>
  <si>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</si>
  <si>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</si>
  <si>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</si>
  <si>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</si>
  <si>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</si>
  <si>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</si>
  <si>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</si>
  <si>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</si>
  <si>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</si>
  <si>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</si>
  <si>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</si>
  <si>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</si>
  <si>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</si>
  <si>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</si>
  <si>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</si>
  <si>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</si>
  <si>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</si>
  <si>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</si>
  <si>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</si>
  <si>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</si>
  <si>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</si>
  <si>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</si>
  <si>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</si>
  <si>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</si>
  <si>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</si>
  <si>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</si>
  <si>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</si>
  <si>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</si>
  <si>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</si>
  <si>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</si>
  <si>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</si>
  <si>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</si>
  <si>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</si>
  <si>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</si>
  <si>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</si>
  <si>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</si>
  <si>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</si>
  <si>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</si>
  <si>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</si>
  <si>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</si>
  <si>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</si>
  <si>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</si>
  <si>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</si>
  <si>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</si>
  <si>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</si>
  <si>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</si>
  <si>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</si>
  <si>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</si>
  <si>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</si>
  <si>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</si>
  <si>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</si>
  <si>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</si>
  <si>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</si>
  <si>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</si>
  <si>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</si>
  <si>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</si>
  <si>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</si>
  <si>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</si>
  <si>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</si>
  <si>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</si>
  <si>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</si>
  <si>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</si>
  <si>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</si>
  <si>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</si>
  <si>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</si>
  <si>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</si>
  <si>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</si>
  <si>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</si>
  <si>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</si>
  <si>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</si>
  <si>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</si>
  <si>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</si>
  <si>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</si>
  <si>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</si>
  <si>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</si>
  <si>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</si>
  <si>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</si>
  <si>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</si>
  <si>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</si>
  <si>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</si>
  <si>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</si>
  <si>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</si>
  <si>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</si>
  <si>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</si>
  <si>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</si>
  <si>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</si>
  <si>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</si>
  <si>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</si>
  <si>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</si>
  <si>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</si>
  <si>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</si>
  <si>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</si>
  <si>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</si>
  <si>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</si>
  <si>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</si>
  <si>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</si>
  <si>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</si>
  <si>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</si>
  <si>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</si>
  <si>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</si>
  <si>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</si>
  <si>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</si>
  <si>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</si>
  <si>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</si>
  <si>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</si>
  <si>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</si>
  <si>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</si>
  <si>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</si>
  <si>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</si>
  <si>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</si>
  <si>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</si>
  <si>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</si>
  <si>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</si>
  <si>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</si>
  <si>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</si>
  <si>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</si>
  <si>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</si>
  <si>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</si>
  <si>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</si>
  <si>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</si>
  <si>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</si>
  <si>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</si>
  <si>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</si>
  <si>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</si>
  <si>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</si>
  <si>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</si>
  <si>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</si>
  <si>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</si>
  <si>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</si>
  <si>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</si>
  <si>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</si>
  <si>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</si>
  <si>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</si>
  <si>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</si>
  <si>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</si>
  <si>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</si>
  <si>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</si>
  <si>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</si>
  <si>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</si>
  <si>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</si>
  <si>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</si>
  <si>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</si>
  <si>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</si>
  <si>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</si>
  <si>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</si>
  <si>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</si>
  <si>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</si>
  <si>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</si>
  <si>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</si>
  <si>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</si>
  <si>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</si>
  <si>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</si>
  <si>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</si>
  <si>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</si>
  <si>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</si>
  <si>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</si>
  <si>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</si>
  <si>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</si>
  <si>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</si>
  <si>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</si>
  <si>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</si>
  <si>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</si>
  <si>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</si>
  <si>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</si>
  <si>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</si>
  <si>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</si>
  <si>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</si>
  <si>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</si>
  <si>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</si>
  <si>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</si>
  <si>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</si>
  <si>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</si>
  <si>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</si>
  <si>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</si>
  <si>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</si>
  <si>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</si>
  <si>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</si>
  <si>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</si>
  <si>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</si>
  <si>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</si>
  <si>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</si>
  <si>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</si>
  <si>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</si>
  <si>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</si>
  <si>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</si>
  <si>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</si>
  <si>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</si>
  <si>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</si>
  <si>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</si>
  <si>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</si>
  <si>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</si>
  <si>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</si>
  <si>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</si>
  <si>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</si>
  <si>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</si>
  <si>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</si>
  <si>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</si>
  <si>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</si>
  <si>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</si>
  <si>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</si>
  <si>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</si>
  <si>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</si>
  <si>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</si>
  <si>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</si>
  <si>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</si>
  <si>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</si>
  <si>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</si>
  <si>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</si>
  <si>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</si>
  <si>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</si>
  <si>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</si>
  <si>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</si>
  <si>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</si>
  <si>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</si>
  <si>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</si>
  <si>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</si>
  <si>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</si>
  <si>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</si>
  <si>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</si>
  <si>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</si>
  <si>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</si>
  <si>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</si>
  <si>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</si>
  <si>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</si>
  <si>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</si>
  <si>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</si>
  <si>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</si>
  <si>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</si>
  <si>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</si>
  <si>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</si>
  <si>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</si>
  <si>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</si>
  <si>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</si>
  <si>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</si>
  <si>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</si>
  <si>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</si>
  <si>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</si>
  <si>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</si>
  <si>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</si>
  <si>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</si>
  <si>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</si>
  <si>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</si>
  <si>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</si>
  <si>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</si>
  <si>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</si>
  <si>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</si>
  <si>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</si>
  <si>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</si>
  <si>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</si>
  <si>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</si>
  <si>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</si>
  <si>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</si>
  <si>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</si>
  <si>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</si>
  <si>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</si>
  <si>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</si>
  <si>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</si>
  <si>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</si>
  <si>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</si>
  <si>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</si>
  <si>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</si>
  <si>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</si>
  <si>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</si>
  <si>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</si>
  <si>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</si>
  <si>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</si>
  <si>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</si>
  <si>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</si>
  <si>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</si>
  <si>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</si>
  <si>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</si>
  <si>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</si>
  <si>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</si>
  <si>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</si>
  <si>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</si>
  <si>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</si>
  <si>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</si>
  <si>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</si>
  <si>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</si>
  <si>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</si>
  <si>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</si>
  <si>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</si>
  <si>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</si>
  <si>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</si>
  <si>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</si>
  <si>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</si>
  <si>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</si>
  <si>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</si>
  <si>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</si>
  <si>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</si>
  <si>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</si>
  <si>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</si>
  <si>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</si>
  <si>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</si>
  <si>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</si>
  <si>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</si>
  <si>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</si>
  <si>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</si>
  <si>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</si>
  <si>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</si>
  <si>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</si>
  <si>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</si>
  <si>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</si>
  <si>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</si>
  <si>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</si>
  <si>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</si>
  <si>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</si>
  <si>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</si>
  <si>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</si>
  <si>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</si>
  <si>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</si>
  <si>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</si>
  <si>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</si>
  <si>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</si>
  <si>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</si>
  <si>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</si>
  <si>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</si>
  <si>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</si>
  <si>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</si>
  <si>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</si>
  <si>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</si>
  <si>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</si>
  <si>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</si>
  <si>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</si>
  <si>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</si>
  <si>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</si>
  <si>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</si>
  <si>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</si>
  <si>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</si>
  <si>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</si>
  <si>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</si>
  <si>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</si>
  <si>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</si>
  <si>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</si>
  <si>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</si>
  <si>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</si>
  <si>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</si>
  <si>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</si>
  <si>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</si>
  <si>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</si>
  <si>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</si>
  <si>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</si>
  <si>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</si>
  <si>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</si>
  <si>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</si>
  <si>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</si>
  <si>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</si>
  <si>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</si>
  <si>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</si>
  <si>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</si>
  <si>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</si>
  <si>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</si>
  <si>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</si>
  <si>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</si>
  <si>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</si>
  <si>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</si>
  <si>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</si>
  <si>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</si>
  <si>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</si>
  <si>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</si>
  <si>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</si>
  <si>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</si>
  <si>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</si>
  <si>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</si>
  <si>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</si>
  <si>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</si>
  <si>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</si>
  <si>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</si>
  <si>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</si>
  <si>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</si>
  <si>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</si>
  <si>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</si>
  <si>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</si>
  <si>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</si>
  <si>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</si>
  <si>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</si>
  <si>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</si>
  <si>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</si>
  <si>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</si>
  <si>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</si>
  <si>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</si>
  <si>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</si>
  <si>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</si>
  <si>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</si>
  <si>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</si>
  <si>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</si>
  <si>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</si>
  <si>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</si>
  <si>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</si>
  <si>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</si>
  <si>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</si>
  <si>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</si>
  <si>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</si>
  <si>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</si>
  <si>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</si>
  <si>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</si>
  <si>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</si>
  <si>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</si>
  <si>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</si>
  <si>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</si>
  <si>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</si>
  <si>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</si>
  <si>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</si>
  <si>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</si>
  <si>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</si>
  <si>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</si>
  <si>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</si>
  <si>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</si>
  <si>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</si>
  <si>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</si>
  <si>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</si>
  <si>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</si>
  <si>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</si>
  <si>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</si>
  <si>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</si>
  <si>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</si>
  <si>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</si>
  <si>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</si>
  <si>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</si>
  <si>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</si>
  <si>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</si>
  <si>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</si>
  <si>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</si>
  <si>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</si>
  <si>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</si>
  <si>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</si>
  <si>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</si>
  <si>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</si>
  <si>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</si>
  <si>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</si>
  <si>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</si>
  <si>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</si>
  <si>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</si>
  <si>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</si>
  <si>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</si>
  <si>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</si>
  <si>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</si>
  <si>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</si>
  <si>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</si>
  <si>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</si>
  <si>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</si>
  <si>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</si>
  <si>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</si>
  <si>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</si>
  <si>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</si>
  <si>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</si>
  <si>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</si>
  <si>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</si>
  <si>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</si>
  <si>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</si>
  <si>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</si>
  <si>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</si>
  <si>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</si>
  <si>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</si>
  <si>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</si>
  <si>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</si>
  <si>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</si>
  <si>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</si>
  <si>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</si>
  <si>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</si>
  <si>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</si>
  <si>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</si>
  <si>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</si>
  <si>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</si>
  <si>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</si>
  <si>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</si>
  <si>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</si>
  <si>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</si>
  <si>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</si>
  <si>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</si>
  <si>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</si>
  <si>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</si>
  <si>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</si>
  <si>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</si>
  <si>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</si>
  <si>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</si>
  <si>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</si>
  <si>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</si>
  <si>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</si>
  <si>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</si>
  <si>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</si>
  <si>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</si>
  <si>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</si>
  <si>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</si>
  <si>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</si>
  <si>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</si>
  <si>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</si>
  <si>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</si>
  <si>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</si>
  <si>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</si>
  <si>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</si>
  <si>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</si>
  <si>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</si>
  <si>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</si>
  <si>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</si>
  <si>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</si>
  <si>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</si>
  <si>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</si>
  <si>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</si>
  <si>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</si>
  <si>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</si>
  <si>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</si>
  <si>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</si>
  <si>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</si>
  <si>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</si>
  <si>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</si>
  <si>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</si>
  <si>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</si>
  <si>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</si>
  <si>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</si>
  <si>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</si>
  <si>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</si>
  <si>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</si>
  <si>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</si>
  <si>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</si>
  <si>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</si>
  <si>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</si>
  <si>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</si>
  <si>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</si>
  <si>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</si>
  <si>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</si>
  <si>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</si>
  <si>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</si>
  <si>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</si>
  <si>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</si>
  <si>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</si>
  <si>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</si>
  <si>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</si>
  <si>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</si>
  <si>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</si>
  <si>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</si>
  <si>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</si>
  <si>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</si>
  <si>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</si>
  <si>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</si>
  <si>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</si>
  <si>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</si>
  <si>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</si>
  <si>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</si>
  <si>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</si>
  <si>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</si>
  <si>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</si>
  <si>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</si>
  <si>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</si>
  <si>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</si>
  <si>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</si>
  <si>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</si>
  <si>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</si>
  <si>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</si>
  <si>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</si>
  <si>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</si>
  <si>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</si>
  <si>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</si>
  <si>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</si>
  <si>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</si>
  <si>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</si>
  <si>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</si>
  <si>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</si>
  <si>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</si>
  <si>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</si>
  <si>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</si>
  <si>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</si>
  <si>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</si>
  <si>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</si>
  <si>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</si>
  <si>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</si>
  <si>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</si>
  <si>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</si>
  <si>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</si>
  <si>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</si>
  <si>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</si>
  <si>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</si>
  <si>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</si>
  <si>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</si>
  <si>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</si>
  <si>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</si>
  <si>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</si>
  <si>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</si>
  <si>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</si>
  <si>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</si>
  <si>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</si>
  <si>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</si>
  <si>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</si>
  <si>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</si>
  <si>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</si>
  <si>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</si>
  <si>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</si>
  <si>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</si>
  <si>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</si>
  <si>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</si>
  <si>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</si>
  <si>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</si>
  <si>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</si>
  <si>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</si>
  <si>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</si>
  <si>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</si>
  <si>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</si>
  <si>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</si>
  <si>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</si>
  <si>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</si>
  <si>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</si>
  <si>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</si>
  <si>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</si>
  <si>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</si>
  <si>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</si>
  <si>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</si>
  <si>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</si>
  <si>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</si>
  <si>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</si>
  <si>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</si>
  <si>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</si>
  <si>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</si>
  <si>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</si>
  <si>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</si>
  <si>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</si>
  <si>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</si>
  <si>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</si>
  <si>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</si>
  <si>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</si>
  <si>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</si>
  <si>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</si>
  <si>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</si>
  <si>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</si>
  <si>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</si>
  <si>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</si>
  <si>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</si>
  <si>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</si>
  <si>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</si>
  <si>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</si>
  <si>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</si>
  <si>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</si>
  <si>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</si>
  <si>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</si>
  <si>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</si>
  <si>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</si>
  <si>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</si>
  <si>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</si>
  <si>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</si>
  <si>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</si>
  <si>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</si>
  <si>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</si>
  <si>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</si>
  <si>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</si>
  <si>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</si>
  <si>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</si>
  <si>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</si>
  <si>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</si>
  <si>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</si>
  <si>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</si>
  <si>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</si>
  <si>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</si>
  <si>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</si>
  <si>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</si>
  <si>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</si>
  <si>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</si>
  <si>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</si>
  <si>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</si>
  <si>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</si>
  <si>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</si>
  <si>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</si>
  <si>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</si>
  <si>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</si>
  <si>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</si>
  <si>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</si>
  <si>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</si>
  <si>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</si>
  <si>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</si>
  <si>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</si>
  <si>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</si>
  <si>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</si>
  <si>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</si>
  <si>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</si>
  <si>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</si>
  <si>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</si>
  <si>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</si>
  <si>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</si>
  <si>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</si>
  <si>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</si>
  <si>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</si>
  <si>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</si>
  <si>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</si>
  <si>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</si>
  <si>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</si>
  <si>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</si>
  <si>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</si>
  <si>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</si>
  <si>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</si>
  <si>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</si>
  <si>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</si>
  <si>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</si>
  <si>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</si>
  <si>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</si>
  <si>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</si>
  <si>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</si>
  <si>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</si>
  <si>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</si>
  <si>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</si>
  <si>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</si>
  <si>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</si>
  <si>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</si>
  <si>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</si>
  <si>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</si>
  <si>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</si>
  <si>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</si>
  <si>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</si>
  <si>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</si>
  <si>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</si>
  <si>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</si>
  <si>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</si>
  <si>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</si>
  <si>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</si>
  <si>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</si>
  <si>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</si>
  <si>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</si>
  <si>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</si>
  <si>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</si>
  <si>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</si>
  <si>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</si>
  <si>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</si>
  <si>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</si>
  <si>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</si>
  <si>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</si>
  <si>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</si>
  <si>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</si>
  <si>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</si>
  <si>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</si>
  <si>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</si>
  <si>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</si>
  <si>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</si>
  <si>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</si>
  <si>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</si>
  <si>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</si>
  <si>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</si>
  <si>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</si>
  <si>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</si>
  <si>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</si>
  <si>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</si>
  <si>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</si>
  <si>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</si>
  <si>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</si>
  <si>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</si>
  <si>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</si>
  <si>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</si>
  <si>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</si>
  <si>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</si>
  <si>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</si>
  <si>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</si>
  <si>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</si>
  <si>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</si>
  <si>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</si>
  <si>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</si>
  <si>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</si>
  <si>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</si>
  <si>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</si>
  <si>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</si>
  <si>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</si>
  <si>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</si>
  <si>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</si>
  <si>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</si>
  <si>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</si>
  <si>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</si>
  <si>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</si>
  <si>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</si>
  <si>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</si>
  <si>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</si>
  <si>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</si>
  <si>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</si>
  <si>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</si>
  <si>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</si>
  <si>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</si>
  <si>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</si>
  <si>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</si>
  <si>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</si>
  <si>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</si>
  <si>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</si>
  <si>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</si>
  <si>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</si>
  <si>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</si>
  <si>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</si>
  <si>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</si>
  <si>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</si>
  <si>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</si>
  <si>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</si>
  <si>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</si>
  <si>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</si>
  <si>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</si>
  <si>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</si>
  <si>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</si>
  <si>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</si>
  <si>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</si>
  <si>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</si>
  <si>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</si>
  <si>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</si>
  <si>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</si>
  <si>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</si>
  <si>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</si>
  <si>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</si>
  <si>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</si>
  <si>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</si>
  <si>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</si>
  <si>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</si>
  <si>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</si>
  <si>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</si>
  <si>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</si>
  <si>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</si>
  <si>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</si>
  <si>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</si>
  <si>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</si>
  <si>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</si>
  <si>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</si>
  <si>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</si>
  <si>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</si>
  <si>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</si>
  <si>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</si>
  <si>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</si>
  <si>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</si>
  <si>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</si>
  <si>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</si>
  <si>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</si>
  <si>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</si>
  <si>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</si>
  <si>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</si>
  <si>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</si>
  <si>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</si>
  <si>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</si>
  <si>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</si>
  <si>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</si>
  <si>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</si>
  <si>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</si>
  <si>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</si>
  <si>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</si>
  <si>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</si>
  <si>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</si>
  <si>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</si>
  <si>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</si>
  <si>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</si>
  <si>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</si>
  <si>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</si>
  <si>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</si>
  <si>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</si>
  <si>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</si>
  <si>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</si>
  <si>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</si>
  <si>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</si>
  <si>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</si>
  <si>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</si>
  <si>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</si>
  <si>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</si>
  <si>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</si>
  <si>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</si>
  <si>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</si>
  <si>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</si>
  <si>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</si>
  <si>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</si>
  <si>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</si>
  <si>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</si>
  <si>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</si>
  <si>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</si>
  <si>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</si>
  <si>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</si>
  <si>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</si>
  <si>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</si>
  <si>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</si>
  <si>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</si>
  <si>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</si>
  <si>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</si>
  <si>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</si>
  <si>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</si>
  <si>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</si>
  <si>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</si>
  <si>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</si>
  <si>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</si>
  <si>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</si>
  <si>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</si>
  <si>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</si>
  <si>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</si>
  <si>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</si>
  <si>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</si>
  <si>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</si>
  <si>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</si>
  <si>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</si>
  <si>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</si>
  <si>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</si>
  <si>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</si>
  <si>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</si>
  <si>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</si>
  <si>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</si>
  <si>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</si>
  <si>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</si>
  <si>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</si>
  <si>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</si>
  <si>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</si>
  <si>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</si>
  <si>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</si>
  <si>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</si>
  <si>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</si>
  <si>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</si>
  <si>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</si>
  <si>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</si>
  <si>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</si>
  <si>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</si>
  <si>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</si>
  <si>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</si>
  <si>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</si>
  <si>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</si>
  <si>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</si>
  <si>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</si>
  <si>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</si>
  <si>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</si>
  <si>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</si>
  <si>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</si>
  <si>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</si>
  <si>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</si>
  <si>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</si>
  <si>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</si>
  <si>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</si>
  <si>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</si>
  <si>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</si>
  <si>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</si>
  <si>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</si>
  <si>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</si>
  <si>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</si>
  <si>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</si>
  <si>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</si>
  <si>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</si>
  <si>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</si>
  <si>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</si>
  <si>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</si>
  <si>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</si>
  <si>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</si>
  <si>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</si>
  <si>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</si>
  <si>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</si>
  <si>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</si>
  <si>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</si>
  <si>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</si>
  <si>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</si>
  <si>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</si>
  <si>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</si>
  <si>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</si>
  <si>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</si>
  <si>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</si>
  <si>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</si>
  <si>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</si>
  <si>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</si>
  <si>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</si>
  <si>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</si>
  <si>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</si>
  <si>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</si>
  <si>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</si>
  <si>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</si>
  <si>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</si>
  <si>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</si>
  <si>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</si>
  <si>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</si>
  <si>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</si>
  <si>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</si>
  <si>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</si>
  <si>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</si>
  <si>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</si>
  <si>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</si>
  <si>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</si>
  <si>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</si>
  <si>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</si>
  <si>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</si>
  <si>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</si>
  <si>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</si>
  <si>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</si>
  <si>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</si>
  <si>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</si>
  <si>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</si>
  <si>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</si>
  <si>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</si>
  <si>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</si>
  <si>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</si>
  <si>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</si>
  <si>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</si>
  <si>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</si>
  <si>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</si>
  <si>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</si>
  <si>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</si>
  <si>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</si>
  <si>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</si>
  <si>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</si>
  <si>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</si>
  <si>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</si>
  <si>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</si>
  <si>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</si>
  <si>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</si>
  <si>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</si>
  <si>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</si>
  <si>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</si>
  <si>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</si>
  <si>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</si>
  <si>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</si>
  <si>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</si>
  <si>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</si>
  <si>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</si>
  <si>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</si>
  <si>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</si>
  <si>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</si>
  <si>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</si>
  <si>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</si>
  <si>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</si>
  <si>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</si>
  <si>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</si>
  <si>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</si>
  <si>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</si>
  <si>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</si>
  <si>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</si>
  <si>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</si>
  <si>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</si>
  <si>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</si>
  <si>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</si>
  <si>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</si>
  <si>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</si>
  <si>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</si>
  <si>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</si>
  <si>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</si>
  <si>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</si>
  <si>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</si>
  <si>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</si>
  <si>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</si>
  <si>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</si>
  <si>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</si>
  <si>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</si>
  <si>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</si>
  <si>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</si>
  <si>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</si>
  <si>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</si>
  <si>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</si>
  <si>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</si>
  <si>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</si>
  <si>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</si>
  <si>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</si>
  <si>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</si>
  <si>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</si>
  <si>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</si>
  <si>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</si>
  <si>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</si>
  <si>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</si>
  <si>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</si>
  <si>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</si>
  <si>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</si>
  <si>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</si>
  <si>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</si>
  <si>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</si>
  <si>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</si>
  <si>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</si>
  <si>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</si>
  <si>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</si>
  <si>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</si>
  <si>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</si>
  <si>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</si>
  <si>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</si>
  <si>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</si>
  <si>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</si>
  <si>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</si>
  <si>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</si>
  <si>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</si>
  <si>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</si>
  <si>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</si>
  <si>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</si>
  <si>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</si>
  <si>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</si>
  <si>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</si>
  <si>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</si>
  <si>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</si>
  <si>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</si>
  <si>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</si>
  <si>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</si>
  <si>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</si>
  <si>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</si>
  <si>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</si>
  <si>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</si>
  <si>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</si>
  <si>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</si>
  <si>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</si>
  <si>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</si>
  <si>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</si>
  <si>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</si>
  <si>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</si>
  <si>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</si>
  <si>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</si>
  <si>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</si>
  <si>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</si>
  <si>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</si>
  <si>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</si>
  <si>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</si>
  <si>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</si>
  <si>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</si>
  <si>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</si>
  <si>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</si>
  <si>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</si>
  <si>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</si>
  <si>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</si>
  <si>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</si>
  <si>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</si>
  <si>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</si>
  <si>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</si>
  <si>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</si>
  <si>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</si>
  <si>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</si>
  <si>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</si>
  <si>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</si>
  <si>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</si>
  <si>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</si>
  <si>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</si>
  <si>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</si>
  <si>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</si>
  <si>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</si>
  <si>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</si>
  <si>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</si>
  <si>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</si>
  <si>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</si>
  <si>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</si>
  <si>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</si>
  <si>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</si>
  <si>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</si>
  <si>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</si>
  <si>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</si>
  <si>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</si>
  <si>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</si>
  <si>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</si>
  <si>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</si>
  <si>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</si>
  <si>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</si>
  <si>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</si>
  <si>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</si>
  <si>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</si>
  <si>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</si>
  <si>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</si>
  <si>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</si>
  <si>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</si>
  <si>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</si>
  <si>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</si>
  <si>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</si>
  <si>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</si>
  <si>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</si>
  <si>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</si>
  <si>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</si>
  <si>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</si>
  <si>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</si>
  <si>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</si>
  <si>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</si>
  <si>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</si>
  <si>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</si>
  <si>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</si>
  <si>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</si>
  <si>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</si>
  <si>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</si>
  <si>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</si>
  <si>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</si>
  <si>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</si>
  <si>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</si>
  <si>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</si>
  <si>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</si>
  <si>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</si>
  <si>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</si>
  <si>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</si>
  <si>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</si>
  <si>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</si>
  <si>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</si>
  <si>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</si>
  <si>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</si>
  <si>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</si>
  <si>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</si>
  <si>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</si>
  <si>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</si>
  <si>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</si>
  <si>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</si>
  <si>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</si>
  <si>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</si>
  <si>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</si>
  <si>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</si>
  <si>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</si>
  <si>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</si>
  <si>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</si>
  <si>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</si>
  <si>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</si>
  <si>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</si>
  <si>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</si>
  <si>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</si>
  <si>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</si>
  <si>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</si>
  <si>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</si>
  <si>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</si>
  <si>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</si>
  <si>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</si>
  <si>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</si>
  <si>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</si>
  <si>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</si>
  <si>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</si>
  <si>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</si>
  <si>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</si>
  <si>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</si>
  <si>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</si>
  <si>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</si>
  <si>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</si>
  <si>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</si>
  <si>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</si>
  <si>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</si>
  <si>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</si>
  <si>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</si>
  <si>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</si>
  <si>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</si>
  <si>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</si>
  <si>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</si>
  <si>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</si>
  <si>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</si>
  <si>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</si>
  <si>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</si>
  <si>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</si>
  <si>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</si>
  <si>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</si>
  <si>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</si>
  <si>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</si>
  <si>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</si>
  <si>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</si>
  <si>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</si>
  <si>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</si>
  <si>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</si>
  <si>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</si>
  <si>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</si>
  <si>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</si>
  <si>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</si>
  <si>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</si>
  <si>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</si>
  <si>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</si>
  <si>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</si>
  <si>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</si>
  <si>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</si>
  <si>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</si>
  <si>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</si>
  <si>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</si>
  <si>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</si>
  <si>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</si>
  <si>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</si>
  <si>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</si>
  <si>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</si>
  <si>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</si>
  <si>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</si>
  <si>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</si>
  <si>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</si>
  <si>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</si>
  <si>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</si>
  <si>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</si>
  <si>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</si>
  <si>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</si>
  <si>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</si>
  <si>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</si>
  <si>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</si>
  <si>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</si>
  <si>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</si>
  <si>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</si>
  <si>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</si>
  <si>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</si>
  <si>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</si>
  <si>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</si>
  <si>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</si>
  <si>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</si>
  <si>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</si>
  <si>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</si>
  <si>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</si>
  <si>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</si>
  <si>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</si>
  <si>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</si>
  <si>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</si>
  <si>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</si>
  <si>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</si>
  <si>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</si>
  <si>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</si>
  <si>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</si>
  <si>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</si>
  <si>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</si>
  <si>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</si>
  <si>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</si>
  <si>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</si>
  <si>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</si>
  <si>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</si>
  <si>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</si>
  <si>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</si>
  <si>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</si>
  <si>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</si>
  <si>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</si>
  <si>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</si>
  <si>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</si>
  <si>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</si>
  <si>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</si>
  <si>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</si>
  <si>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</si>
  <si>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</si>
  <si>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</si>
  <si>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</si>
  <si>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</si>
  <si>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</si>
  <si>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</si>
  <si>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</si>
  <si>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</si>
  <si>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</si>
  <si>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</si>
  <si>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</si>
  <si>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</si>
  <si>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</si>
  <si>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</si>
  <si>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</si>
  <si>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</si>
  <si>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</si>
  <si>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</si>
  <si>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</si>
  <si>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</si>
  <si>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</si>
  <si>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</si>
  <si>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</si>
  <si>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</si>
  <si>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</si>
  <si>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</si>
  <si>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</si>
  <si>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</si>
  <si>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</si>
  <si>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</si>
  <si>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</si>
  <si>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</si>
  <si>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</si>
  <si>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</si>
  <si>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</si>
  <si>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</si>
  <si>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</si>
  <si>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</si>
  <si>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</si>
  <si>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</si>
  <si>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</si>
  <si>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</si>
  <si>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</si>
  <si>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</si>
  <si>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</si>
  <si>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</si>
  <si>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</si>
  <si>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</si>
  <si>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</si>
  <si>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</si>
  <si>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</si>
  <si>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</si>
  <si>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</si>
  <si>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</si>
  <si>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</si>
  <si>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</si>
  <si>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</si>
  <si>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</si>
  <si>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</si>
  <si>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</si>
  <si>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</si>
  <si>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</si>
  <si>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</si>
  <si>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</si>
  <si>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</si>
  <si>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</si>
  <si>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</si>
  <si>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</si>
  <si>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</si>
  <si>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</si>
  <si>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</si>
  <si>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</si>
  <si>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</si>
  <si>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</si>
  <si>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</si>
  <si>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</si>
  <si>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</si>
  <si>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</si>
  <si>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</si>
  <si>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</si>
  <si>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</si>
  <si>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</si>
  <si>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</si>
  <si>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</si>
  <si>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</si>
  <si>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</si>
  <si>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</si>
  <si>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</si>
  <si>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</si>
  <si>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</si>
  <si>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</si>
  <si>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</si>
  <si>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</si>
  <si>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</si>
  <si>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</si>
  <si>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</si>
  <si>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</si>
  <si>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</si>
  <si>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</si>
  <si>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</si>
  <si>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</si>
  <si>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</si>
  <si>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</si>
  <si>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</si>
  <si>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</si>
  <si>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</si>
  <si>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</si>
  <si>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</si>
  <si>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</si>
  <si>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</si>
  <si>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</si>
  <si>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</si>
  <si>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</si>
  <si>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</si>
  <si>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</si>
  <si>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</si>
  <si>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</si>
  <si>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</si>
  <si>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</si>
  <si>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</si>
  <si>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</si>
  <si>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</si>
  <si>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</si>
  <si>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</si>
  <si>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</si>
  <si>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</si>
  <si>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</si>
  <si>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</si>
  <si>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</si>
  <si>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</si>
  <si>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</si>
  <si>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</si>
  <si>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</si>
  <si>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</si>
  <si>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</si>
  <si>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</si>
  <si>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</si>
  <si>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</si>
  <si>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</si>
  <si>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</si>
  <si>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</si>
  <si>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</si>
  <si>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</si>
  <si>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</si>
  <si>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</si>
  <si>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</si>
  <si>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</si>
  <si>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</si>
  <si>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</si>
  <si>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</si>
  <si>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</si>
  <si>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</si>
  <si>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</si>
  <si>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</si>
  <si>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</si>
  <si>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</si>
  <si>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</si>
  <si>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</si>
  <si>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</si>
  <si>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</si>
  <si>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</si>
  <si>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</si>
  <si>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</si>
  <si>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</si>
  <si>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</si>
  <si>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</si>
  <si>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</si>
  <si>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</si>
  <si>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</si>
  <si>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</si>
  <si>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</si>
  <si>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</si>
  <si>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</si>
  <si>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</si>
  <si>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</si>
  <si>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</si>
  <si>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</si>
  <si>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</si>
  <si>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</si>
  <si>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</si>
  <si>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</si>
  <si>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</si>
  <si>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</si>
  <si>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</si>
  <si>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</si>
  <si>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</si>
  <si>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</si>
  <si>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</si>
  <si>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</si>
  <si>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</si>
  <si>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</si>
  <si>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</si>
  <si>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</si>
  <si>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</si>
  <si>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</si>
  <si>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</si>
  <si>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</si>
  <si>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</si>
  <si>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</si>
  <si>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</si>
  <si>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</si>
  <si>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</si>
  <si>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</si>
  <si>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</si>
  <si>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</si>
  <si>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</si>
  <si>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</si>
  <si>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</si>
  <si>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</si>
  <si>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</si>
  <si>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</si>
  <si>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</si>
  <si>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</si>
  <si>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</si>
  <si>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</si>
  <si>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</si>
  <si>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</si>
  <si>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</si>
  <si>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</si>
  <si>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</si>
  <si>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</si>
  <si>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</si>
  <si>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</si>
  <si>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</si>
  <si>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</si>
  <si>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</si>
  <si>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</si>
  <si>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</si>
  <si>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</si>
  <si>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</si>
  <si>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</si>
  <si>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</si>
  <si>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</si>
  <si>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</si>
  <si>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</si>
  <si>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</si>
  <si>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</si>
  <si>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</si>
  <si>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</si>
  <si>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</si>
  <si>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</si>
  <si>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</si>
  <si>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</si>
  <si>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</si>
  <si>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</si>
  <si>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</si>
  <si>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</si>
  <si>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</si>
  <si>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</si>
  <si>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</si>
  <si>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</si>
  <si>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</si>
  <si>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</si>
  <si>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</si>
  <si>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</si>
  <si>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</si>
  <si>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</si>
  <si>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</si>
  <si>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</si>
  <si>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</si>
  <si>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</si>
  <si>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</si>
  <si>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</si>
  <si>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</si>
  <si>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</si>
  <si>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</si>
  <si>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</si>
  <si>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</si>
  <si>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</si>
  <si>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</si>
  <si>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</si>
  <si>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</si>
  <si>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</si>
  <si>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</si>
  <si>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</si>
  <si>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</si>
  <si>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</si>
  <si>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</si>
  <si>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</si>
  <si>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</si>
  <si>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</si>
  <si>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</si>
  <si>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</si>
  <si>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</si>
  <si>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</si>
  <si>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</si>
  <si>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</si>
  <si>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</si>
  <si>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</si>
  <si>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</si>
  <si>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</si>
  <si>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</si>
  <si>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</si>
  <si>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</si>
  <si>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</si>
  <si>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</si>
  <si>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</si>
  <si>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</si>
  <si>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</si>
  <si>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</si>
  <si>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</si>
  <si>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</si>
  <si>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</si>
  <si>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</si>
  <si>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</si>
  <si>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</si>
  <si>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</si>
  <si>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</si>
  <si>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</si>
  <si>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</si>
  <si>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</si>
  <si>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</si>
  <si>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</si>
  <si>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</si>
  <si>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</si>
  <si>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</si>
  <si>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</si>
  <si>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</si>
  <si>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</si>
  <si>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</si>
  <si>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</si>
  <si>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</si>
  <si>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</si>
  <si>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</si>
  <si>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</si>
  <si>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</si>
  <si>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</si>
  <si>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</si>
  <si>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</si>
  <si>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</si>
  <si>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</si>
  <si>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</si>
  <si>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</si>
  <si>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</si>
  <si>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</si>
  <si>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</si>
  <si>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</si>
  <si>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</si>
  <si>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</si>
  <si>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</si>
  <si>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</si>
  <si>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</si>
  <si>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</si>
  <si>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</si>
  <si>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</si>
  <si>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</si>
  <si>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</si>
  <si>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</si>
  <si>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</si>
  <si>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</si>
  <si>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</si>
  <si>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</si>
  <si>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</si>
  <si>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</si>
  <si>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</si>
  <si>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</si>
  <si>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</si>
  <si>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</si>
  <si>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</si>
  <si>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</si>
  <si>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</si>
  <si>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</si>
  <si>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</si>
  <si>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</si>
  <si>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</si>
  <si>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</si>
  <si>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</si>
  <si>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</si>
  <si>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</si>
  <si>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</si>
  <si>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</si>
  <si>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</si>
  <si>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</si>
  <si>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</si>
  <si>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</si>
  <si>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</si>
  <si>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</si>
  <si>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</si>
  <si>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</si>
  <si>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</si>
  <si>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</si>
  <si>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</si>
  <si>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</si>
  <si>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</si>
  <si>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</si>
  <si>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</si>
  <si>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</si>
  <si>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</si>
  <si>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</si>
  <si>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</si>
  <si>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</si>
  <si>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</si>
  <si>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</si>
  <si>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</si>
  <si>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</si>
  <si>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</si>
  <si>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</si>
  <si>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</si>
  <si>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</si>
  <si>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</si>
  <si>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</si>
  <si>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</si>
  <si>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</si>
  <si>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</si>
  <si>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</si>
  <si>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</si>
  <si>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</si>
  <si>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</si>
  <si>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</si>
  <si>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</si>
  <si>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</si>
  <si>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</si>
  <si>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</si>
  <si>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</si>
  <si>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</si>
  <si>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</si>
  <si>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</si>
  <si>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</si>
  <si>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</si>
  <si>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</si>
  <si>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</si>
  <si>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</si>
  <si>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</si>
  <si>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</si>
  <si>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</si>
  <si>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</si>
  <si>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</si>
  <si>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</si>
  <si>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</si>
  <si>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</si>
  <si>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</si>
  <si>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</si>
  <si>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</si>
  <si>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</si>
  <si>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</si>
  <si>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</si>
  <si>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</si>
  <si>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</si>
  <si>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</si>
  <si>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</si>
  <si>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</si>
  <si>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</si>
  <si>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</si>
  <si>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</si>
  <si>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</si>
  <si>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</si>
  <si>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</si>
  <si>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</si>
  <si>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</si>
  <si>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</si>
  <si>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</si>
  <si>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</si>
  <si>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</si>
  <si>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</si>
  <si>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</si>
  <si>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</si>
  <si>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</si>
  <si>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</si>
  <si>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</si>
  <si>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</si>
  <si>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</si>
  <si>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</si>
  <si>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</si>
  <si>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</si>
  <si>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</si>
  <si>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</si>
  <si>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</si>
  <si>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</si>
  <si>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</si>
  <si>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</si>
  <si>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</si>
  <si>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</si>
  <si>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</si>
  <si>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</si>
  <si>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</si>
  <si>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</si>
  <si>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</si>
  <si>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</si>
  <si>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</si>
  <si>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</si>
  <si>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</si>
  <si>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</si>
  <si>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</si>
  <si>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</si>
  <si>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</si>
  <si>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</si>
  <si>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</si>
  <si>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</si>
  <si>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</si>
  <si>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</si>
  <si>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</si>
  <si>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</si>
  <si>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</si>
  <si>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</si>
  <si>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</si>
  <si>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</si>
  <si>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</si>
  <si>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</si>
  <si>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</si>
  <si>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</si>
  <si>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</si>
  <si>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</si>
  <si>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</si>
  <si>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</si>
  <si>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</si>
  <si>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</si>
  <si>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</si>
  <si>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</si>
  <si>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</si>
  <si>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</si>
  <si>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</si>
  <si>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</si>
  <si>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</si>
  <si>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</si>
  <si>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</si>
  <si>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</si>
  <si>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</si>
  <si>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</si>
  <si>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</si>
  <si>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QB089</t>
  </si>
  <si>
    <t>WR260</t>
  </si>
  <si>
    <t>RB154</t>
  </si>
  <si>
    <t>WR237</t>
  </si>
  <si>
    <t>TE130</t>
  </si>
  <si>
    <t>TE132</t>
  </si>
  <si>
    <t>WR268</t>
  </si>
  <si>
    <t>WR258</t>
  </si>
  <si>
    <t>WR239</t>
  </si>
  <si>
    <t>WR243</t>
  </si>
  <si>
    <t>TE135</t>
  </si>
  <si>
    <t>QB092</t>
  </si>
  <si>
    <t>RB160</t>
  </si>
  <si>
    <t>WR257</t>
  </si>
  <si>
    <t>QB091</t>
  </si>
  <si>
    <t>WR250</t>
  </si>
  <si>
    <t>WR240</t>
  </si>
  <si>
    <t>WR241</t>
  </si>
  <si>
    <t>WR244</t>
  </si>
  <si>
    <t>WR247</t>
  </si>
  <si>
    <t>WR256</t>
  </si>
  <si>
    <t>WR261</t>
  </si>
  <si>
    <t>RB162</t>
  </si>
  <si>
    <t>QB090</t>
  </si>
  <si>
    <t>WR245</t>
  </si>
  <si>
    <t>TE129</t>
  </si>
  <si>
    <t>WR242</t>
  </si>
  <si>
    <t>WR235</t>
  </si>
  <si>
    <t>WR264</t>
  </si>
  <si>
    <t>WR251</t>
  </si>
  <si>
    <t>WR249</t>
  </si>
  <si>
    <t>QB093</t>
  </si>
  <si>
    <t>WR262</t>
  </si>
  <si>
    <t>WR238</t>
  </si>
  <si>
    <t>WR252</t>
  </si>
  <si>
    <t>WR253</t>
  </si>
  <si>
    <t>WR248</t>
  </si>
  <si>
    <t>WR266</t>
  </si>
  <si>
    <t>WR267</t>
  </si>
  <si>
    <t>QB088</t>
  </si>
  <si>
    <t>WR255</t>
  </si>
  <si>
    <t>WR265</t>
  </si>
  <si>
    <t>WR263</t>
  </si>
  <si>
    <t>WR259</t>
  </si>
  <si>
    <t>WR246</t>
  </si>
  <si>
    <t>TE133</t>
  </si>
  <si>
    <t>WR234</t>
  </si>
  <si>
    <t>QB094</t>
  </si>
  <si>
    <t>WR254</t>
  </si>
  <si>
    <t>WR236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</si>
  <si>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</si>
  <si>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</si>
  <si>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</si>
  <si>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</si>
  <si>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</si>
  <si>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</si>
  <si>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</si>
  <si>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</si>
  <si>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</si>
  <si>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</si>
  <si>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</si>
  <si>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</si>
  <si>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</si>
  <si>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</si>
  <si>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</si>
  <si>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</si>
  <si>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</si>
  <si>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</si>
  <si>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</si>
  <si>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</si>
  <si>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</si>
  <si>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</si>
  <si>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</si>
  <si>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</si>
  <si>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</si>
  <si>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</si>
  <si>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</si>
  <si>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</si>
  <si>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</si>
  <si>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</si>
  <si>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</si>
  <si>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</si>
  <si>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</si>
  <si>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</si>
  <si>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</si>
  <si>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Schadenfreude Forever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</si>
</sst>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5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3" xfId="0" applyBorder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0" fontId="0" fillId="11" borderId="15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7" xfId="0" applyBorder="1"/>
    <xf numFmtId="0" fontId="0" fillId="11" borderId="14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6" fontId="0" fillId="0" borderId="0" xfId="0" applyNumberFormat="1"/>
    <xf numFmtId="0" fontId="0" fillId="12" borderId="13" xfId="0" applyFill="1" applyBorder="1"/>
    <xf numFmtId="49" fontId="9" fillId="0" borderId="0" xfId="0" applyNumberFormat="1" applyFont="1"/>
    <xf numFmtId="166" fontId="1" fillId="0" borderId="0" xfId="2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8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7"/>
      <tableStyleElement type="headerRow" dxfId="186"/>
      <tableStyleElement type="totalRow" dxfId="185"/>
      <tableStyleElement type="firstColumn" dxfId="184"/>
      <tableStyleElement type="lastColumn" dxfId="183"/>
      <tableStyleElement type="firstRowStripe" dxfId="182"/>
      <tableStyleElement type="secondRowStripe" dxfId="181"/>
      <tableStyleElement type="firstColumnStripe" dxfId="180"/>
      <tableStyleElement type="secondColumnStripe" dxfId="179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8" tableBorderDxfId="177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6"/>
    <tableColumn id="2" xr3:uid="{5F91B2A9-0DBA-4C25-80A0-36E5DFF06E21}" name="PLAYER" dataDxfId="175"/>
    <tableColumn id="3" xr3:uid="{DA36B3A0-EEE3-4971-9C93-141FA75E3CAB}" name="TEAM" dataDxfId="174"/>
    <tableColumn id="4" xr3:uid="{094A24B7-1611-4669-A78F-FEB5676946C6}" name="POS" dataDxfId="173"/>
    <tableColumn id="5" xr3:uid="{CBDA7C01-079A-4516-A3FF-03708A547784}" name="PASSING COMP" dataDxfId="172"/>
    <tableColumn id="6" xr3:uid="{AD46F422-CDF6-4811-8054-DEB3BC20969A}" name="PASSING ATT" dataDxfId="171"/>
    <tableColumn id="7" xr3:uid="{C7C5DBF9-E613-49FD-B8B0-6D59204186E9}" name="PASSING YDS" dataDxfId="170"/>
    <tableColumn id="8" xr3:uid="{4EDE09D3-FC5C-42A9-82E9-C650CC818E41}" name="PASSING TD" dataDxfId="169"/>
    <tableColumn id="9" xr3:uid="{C62B4376-C0C3-4484-9AE4-7D8C4365079E}" name="PASSING INT" dataDxfId="168"/>
    <tableColumn id="10" xr3:uid="{648F5117-4D58-4510-9F7E-34C32E9F7C13}" name="RUSH ATT" dataDxfId="167"/>
    <tableColumn id="11" xr3:uid="{C2E28B57-3B08-4DAF-BC3A-8D13CC8305D7}" name="RUSH YDS" dataDxfId="166"/>
    <tableColumn id="12" xr3:uid="{D8532D29-66E5-44A7-B5F1-221FEB375E24}" name="RUSH TD" dataDxfId="165"/>
    <tableColumn id="13" xr3:uid="{2CF52BC0-8780-4BA5-B832-7D87D3CFD863}" name="REC" dataDxfId="164"/>
    <tableColumn id="14" xr3:uid="{F6B5E4B0-85FB-4057-8845-B5BCB14483A8}" name="REC YDS" dataDxfId="163"/>
    <tableColumn id="15" xr3:uid="{39CB3200-14CF-4105-8916-97420CDC4C2D}" name="REC TD" dataDxfId="162"/>
    <tableColumn id="16" xr3:uid="{A7330946-A5F9-43D1-9EF4-236477BC49E9}" name="PROJ TOTAL PTS" dataDxfId="161"/>
    <tableColumn id="17" xr3:uid="{8E5387D7-A893-480B-BE63-844E71195CB0}" name="ReplacementValue" dataDxfId="160"/>
    <tableColumn id="18" xr3:uid="{11DD7D24-9EA1-47A6-ABBC-A056FD2B295C}" name="VAR" dataDxfId="159"/>
    <tableColumn id="19" xr3:uid="{CBDBBF47-4CFC-49D1-A2A2-054A1DE8E04A}" name="VAR/G" dataDxfId="158"/>
    <tableColumn id="20" xr3:uid="{93A4F13F-1303-4799-B98C-F7A7F90221B7}" name="Rookie" dataDxfId="157"/>
    <tableColumn id="21" xr3:uid="{8ECCF593-0EC8-47E6-AE16-EE8C4511C5E1}" name="LastProj" dataDxfId="156"/>
    <tableColumn id="22" xr3:uid="{39BA914C-B326-4339-A3DE-72B80F346ADB}" name="VAR/G CHG" dataDxfId="155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4"/>
    <tableColumn id="25" xr3:uid="{3BFF04B5-03B6-47C3-B0CA-29F42D3B8C70}" name="RFA?" dataDxfId="153"/>
    <tableColumn id="24" xr3:uid="{CFB27B6C-D632-436B-8CB5-2ED9097DB4F9}" name="VAWG" dataDxfId="152">
      <calculatedColumnFormula>IF(Proj2018[[#This Row],[POS]]="K",-100,Proj2018[[#This Row],[VAR/G]]+1.5)</calculatedColumnFormula>
    </tableColumn>
    <tableColumn id="26" xr3:uid="{68AD6026-BE74-45DE-82BD-54BA2D5CB8C9}" name="VAWG $" dataDxfId="151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0"/>
    <tableColumn id="3" xr3:uid="{A6EE9F61-4268-46B0-BE7A-3ECA8C81C3E9}" name="Owner" dataDxfId="1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60">
  <autoFilter ref="A1:AB260" xr:uid="{00000000-0009-0000-0100-000018000000}"/>
  <sortState xmlns:xlrd2="http://schemas.microsoft.com/office/spreadsheetml/2017/richdata2" ref="A2:AB260">
    <sortCondition ref="B1:B260"/>
  </sortState>
  <tableColumns count="28">
    <tableColumn id="6" xr3:uid="{A27D2BD7-E2FC-48A9-83D3-7FACE1A663E2}" name="player_id"/>
    <tableColumn id="21" xr3:uid="{4E50BEC1-E2A2-4FC4-A575-07B9379A957F}" name="OWNER" totalsRowDxfId="148"/>
    <tableColumn id="23" xr3:uid="{27A54450-66FC-40D8-972B-AEDDE1FB33E2}" name="PLAYER" totalsRowDxfId="147"/>
    <tableColumn id="9" xr3:uid="{46B1E234-77CD-43EE-80B0-58315361EB30}" name="RosterIndex" dataDxfId="146" totalsRowDxfId="14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4" totalsRowDxfId="143">
      <calculatedColumnFormula>MATCH(RosterPlan25[[#This Row],[player_id]],Draft2023[sleeper_id],0)</calculatedColumnFormula>
    </tableColumn>
    <tableColumn id="24" xr3:uid="{9DD4484B-0A5D-40A2-AAF5-57972F8C8FAC}" name="TEAM" dataDxfId="142" totalsRowDxfId="141">
      <calculatedColumnFormula>INDEX(CompositeRoster[team],RosterPlan25[[#This Row],[RosterIndex]])&amp;""</calculatedColumnFormula>
    </tableColumn>
    <tableColumn id="25" xr3:uid="{BC8A061B-319D-428C-981D-A9E998562BEF}" name="POS" dataDxfId="140" totalsRowDxfId="139">
      <calculatedColumnFormula>INDEX(CompositeRoster[position],RosterPlan25[[#This Row],[RosterIndex]])&amp;""</calculatedColumnFormula>
    </tableColumn>
    <tableColumn id="2" xr3:uid="{B17DFD1F-CBB1-4156-A63C-BE3C7FA57DB4}" name="SOURCE" dataDxfId="138" totalsRowDxfId="137">
      <calculatedColumnFormula>INDEX(CompositeRoster[source],RosterPlan25[[#This Row],[RosterIndex]])</calculatedColumnFormula>
    </tableColumn>
    <tableColumn id="7" xr3:uid="{E7175D65-C207-4FD7-AA7C-C4B72200622B}" name="$ PREV" dataDxfId="136">
      <calculatedColumnFormula>_xlfn.IFNA(INDEX(Draft2023[PRICE],RosterPlan25[[#This Row],[DraftIndex]]),0)</calculatedColumnFormula>
    </tableColumn>
    <tableColumn id="18" xr3:uid="{D8874531-10DB-4EB7-AE9D-41A3CD9EAC47}" name="Contract" dataDxfId="135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4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3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2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1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0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29" totalsRowDxfId="128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7" totalsRowDxfId="126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5"/>
    <tableColumn id="19" xr3:uid="{EC09A68C-CD42-42B9-82DB-7308BED572BC}" name="Net Keeper Count" dataDxfId="124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3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2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1">
      <calculatedColumnFormula>RosterPlan25[[#This Row],[Optimal $]]-RosterPlan25[[#This Row],[$ CURR]]</calculatedColumnFormula>
    </tableColumn>
    <tableColumn id="13" xr3:uid="{BCCC3E93-71FA-4015-A4C5-5F8B09657439}" name="VAW/G" dataDxfId="120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9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8">
      <calculatedColumnFormula>RosterPlan25[[#This Row],[VAWG Market $]]-_xlfn.IFNA(RosterPlan25[[#This Row],[$ CURR]],1)</calculatedColumnFormula>
    </tableColumn>
    <tableColumn id="4" xr3:uid="{78172CAB-FA5E-4E1D-B85E-34E37744B397}" name="Pure Inflated $" dataDxfId="117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6">
      <calculatedColumnFormula>RosterPlan25[[#This Row],[Pure Inflated $]]-RosterPlan25[[#This Row],[$ CURR]]</calculatedColumnFormula>
    </tableColumn>
    <tableColumn id="12" xr3:uid="{335CA68B-5231-411F-B481-6BF2DE8AA958}" name="Age" dataDxfId="115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4" dataDxfId="113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2"/>
    <tableColumn id="2" xr3:uid="{1C12CF27-2C2B-4D76-ADB6-8EC90DE42AD2}" name="RK" dataDxfId="111"/>
    <tableColumn id="3" xr3:uid="{C04606CC-5CE5-4AC2-A4D8-B527F58F2A18}" name="OVR RK" dataDxfId="110"/>
    <tableColumn id="4" xr3:uid="{13F0F64B-821D-40E0-B087-812CA5AEBE28}" name="OVERALL PLAYER" dataDxfId="109"/>
    <tableColumn id="5" xr3:uid="{F9662D3B-A207-441E-88AA-E3491A43A026}" name="POS RK" dataDxfId="108"/>
    <tableColumn id="6" xr3:uid="{94AA024F-04E6-4BB1-8099-88E8250E7215}" name="BYE" dataDxfId="107"/>
    <tableColumn id="7" xr3:uid="{6565FCEA-0F46-4275-A3BE-8DA3F3155BC4}" name="FPTs" dataDxfId="106"/>
    <tableColumn id="8" xr3:uid="{75E4CBD1-010D-4A55-833D-60F325A043E4}" name="VORP" dataDxfId="105" dataCellStyle="Percent"/>
    <tableColumn id="9" xr3:uid="{54B6C243-0193-4AD4-84B8-FFF05ED54CFD}" name="VARG" dataDxfId="104"/>
    <tableColumn id="10" xr3:uid="{33B77B4C-31E5-409A-932F-D9F24C2C0CE7}" name="SleeperID" dataDxfId="103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2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1">
  <autoFilter ref="B1:C5" xr:uid="{BD3D5B6A-0E82-4266-A652-8800D5991865}"/>
  <tableColumns count="2">
    <tableColumn id="1" xr3:uid="{630187B1-7D81-4079-95BD-216495B7A779}" name="Pos" dataDxfId="100"/>
    <tableColumn id="2" xr3:uid="{A28009DC-2646-4D97-B363-AE4D5FDF0CB2}" name="Calc" dataDxfId="99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8">
  <autoFilter ref="Q1:R7" xr:uid="{7D45C6CF-B9E4-4558-A30F-3DCBF5982F80}"/>
  <tableColumns count="2">
    <tableColumn id="1" xr3:uid="{FD54C7DC-703D-4035-9B33-8D062B0BF1B3}" name="Name" dataDxfId="97"/>
    <tableColumn id="2" xr3:uid="{7AD006C4-481B-425E-BFC3-927F1210BE8B}" name="SleeperID" dataDxfId="96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1" tableType="queryTable" totalsRowShown="0">
  <autoFilter ref="A1:N351" xr:uid="{754AD3B5-AEDC-446E-9FDF-295BF4903CBD}"/>
  <sortState xmlns:xlrd2="http://schemas.microsoft.com/office/spreadsheetml/2017/richdata2" ref="A2:N351">
    <sortCondition ref="K1:K351"/>
  </sortState>
  <tableColumns count="14">
    <tableColumn id="1" xr3:uid="{EE6997FD-2E2F-4A09-BFA6-F9E814B06ECE}" uniqueName="1" name="Player" queryTableFieldId="25" dataDxfId="95"/>
    <tableColumn id="3" xr3:uid="{C2E41B10-9E6B-48A3-BAF4-13271EFCAE0C}" uniqueName="3" name="Team" queryTableFieldId="3" dataDxfId="94"/>
    <tableColumn id="2" xr3:uid="{C702D405-5218-4710-AD7D-588178D98183}" uniqueName="2" name="Pos" queryTableFieldId="2" dataDxfId="93"/>
    <tableColumn id="4" xr3:uid="{CEFF79EF-DD13-4F5D-8B3B-145AB0747EA9}" uniqueName="4" name="POS RK" queryTableFieldId="26" dataDxfId="92"/>
    <tableColumn id="5" xr3:uid="{8FEF5448-83D8-4484-860E-140C2D039DED}" uniqueName="5" name="FPTS" queryTableFieldId="27" dataDxfId="91"/>
    <tableColumn id="6" xr3:uid="{0C2DC207-46D4-40A4-9348-81D63546A147}" uniqueName="6" name="VORP" queryTableFieldId="28" dataDxfId="90"/>
    <tableColumn id="7" xr3:uid="{ECEC869E-1D0D-4917-8B83-9F1A2388309C}" uniqueName="7" name="VARG" queryTableFieldId="29" dataDxfId="89"/>
    <tableColumn id="11" xr3:uid="{9C0B101A-1FD6-492D-BD8A-694FC03A41CF}" uniqueName="11" name="MG FPTS" queryTableFieldId="30" dataDxfId="88"/>
    <tableColumn id="12" xr3:uid="{B21CDA08-4B79-43A0-B598-63CC24A54E3A}" uniqueName="12" name="MG VORP" queryTableFieldId="31" dataDxfId="87"/>
    <tableColumn id="13" xr3:uid="{19CA223C-5405-4B0E-808F-1DEE7FDA87F4}" uniqueName="13" name="MG VARG" queryTableFieldId="32" dataDxfId="86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5">
      <calculatedColumnFormula>MAX(Free_Agents[[#This Row],[MG VARG]]*'Full Roster'!$AF$29,0)+1</calculatedColumnFormula>
    </tableColumn>
    <tableColumn id="8" xr3:uid="{D878D274-53CA-46B5-9F62-DFEFE0F3C807}" uniqueName="8" name="$INF" queryTableFieldId="20" dataDxfId="84">
      <calculatedColumnFormula>MAX(Free_Agents[[#This Row],[MG VARG]]*$Q$11,0)+1</calculatedColumnFormula>
    </tableColumn>
    <tableColumn id="9" xr3:uid="{519B71B8-0C53-4392-9518-7EAB7107C5F5}" uniqueName="9" name="Actual" queryTableFieldId="21" dataDxfId="83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62" tableType="queryTable" totalsRowShown="0">
  <autoFilter ref="A1:M662" xr:uid="{7CD822F8-6BB2-4774-8C28-43DAC7600857}">
    <filterColumn colId="12">
      <filters>
        <filter val="0"/>
      </filters>
    </filterColumn>
  </autoFilter>
  <sortState xmlns:xlrd2="http://schemas.microsoft.com/office/spreadsheetml/2017/richdata2" ref="A2:M662">
    <sortCondition descending="1" ref="J1:J662"/>
  </sortState>
  <tableColumns count="13">
    <tableColumn id="1" xr3:uid="{AF4B217A-FC0E-426D-A475-0C2939282378}" uniqueName="1" name="Player" queryTableFieldId="1" dataDxfId="82"/>
    <tableColumn id="2" xr3:uid="{5E4DEE1D-706D-44B9-AED8-77A6E43861AF}" uniqueName="2" name="Team" queryTableFieldId="2" dataDxfId="81"/>
    <tableColumn id="3" xr3:uid="{EA02BDB3-D4A8-4310-A10C-F5A4A0051079}" uniqueName="3" name="Pos" queryTableFieldId="3" dataDxfId="80"/>
    <tableColumn id="4" xr3:uid="{12B3FB68-B21F-4293-8D75-5E6F19DFA10B}" uniqueName="4" name="POS RK" queryTableFieldId="4" dataDxfId="79"/>
    <tableColumn id="5" xr3:uid="{2F930C4F-57F3-4A9C-AF0E-D449AE549D57}" uniqueName="5" name="FPTS" queryTableFieldId="5" dataDxfId="78"/>
    <tableColumn id="6" xr3:uid="{FDF43A3D-89AC-444B-AB9C-D1D39D2D3AA7}" uniqueName="6" name="VORP" queryTableFieldId="6" dataDxfId="77"/>
    <tableColumn id="7" xr3:uid="{21F469EB-A78A-4102-98DB-4BBB05EFB216}" uniqueName="7" name="VARG" queryTableFieldId="7" dataDxfId="76"/>
    <tableColumn id="8" xr3:uid="{AF677330-B9FA-4815-8C25-9B7BBAD9F95F}" uniqueName="8" name="MG FPTS" queryTableFieldId="8" dataDxfId="75"/>
    <tableColumn id="9" xr3:uid="{88D4F2B9-1247-49B2-8621-34CC775679F2}" uniqueName="9" name="MG VORP" queryTableFieldId="9" dataDxfId="74"/>
    <tableColumn id="10" xr3:uid="{C0DF72BD-F2B7-405D-841B-C2DF19967710}" uniqueName="10" name="MG VARG" queryTableFieldId="10" dataDxfId="73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72"/>
    <tableColumn id="3" xr3:uid="{8C47BB5E-D90E-4F0C-9F5E-7E833DDAE05D}" uniqueName="3" name="week" queryTableFieldId="3" dataDxfId="71"/>
    <tableColumn id="23" xr3:uid="{76702178-DF8E-48AD-B945-7487AE19CFD7}" uniqueName="23" name="date" queryTableFieldId="23" dataDxfId="70"/>
    <tableColumn id="24" xr3:uid="{BEB9B09D-8976-4B71-85E6-F2A4756F4561}" uniqueName="24" name="draft_picks" queryTableFieldId="27" dataDxfId="69"/>
    <tableColumn id="20" xr3:uid="{19A4775B-8CE1-4E0A-A2B1-365BEA5A6637}" uniqueName="20" name="added_players" queryTableFieldId="20" dataDxfId="68"/>
    <tableColumn id="19" xr3:uid="{56349EB0-C38F-499E-989F-79D40DD4E147}" uniqueName="19" name="dropped_players" queryTableFieldId="19" dataDxfId="6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6"/>
    <tableColumn id="6" xr3:uid="{6CD64FD6-C5F9-44DC-84E5-FC450741BDA9}" uniqueName="6" name="added_players" queryTableFieldId="6" dataDxfId="6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N71" tableType="queryTable" totalsRowShown="0">
  <autoFilter ref="A1:N71" xr:uid="{278BE886-22F1-42B0-8E37-2D9D11338B20}"/>
  <tableColumns count="14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64" headerRowBorderDxfId="63" tableBorderDxfId="6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1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0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59">
      <calculatedColumnFormula>2023-Draft2023[[#This Row],[Net Keeper Count]]</calculatedColumnFormula>
    </tableColumn>
    <tableColumn id="11" xr3:uid="{7393A832-3430-4CF5-BB7A-06479E6E2649}" name="Net Keeper Count" dataDxfId="58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57" headerRowBorderDxfId="56" tableBorderDxfId="55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4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3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2">
      <calculatedColumnFormula>2022-Draft2022[[#This Row],[Net Keeper Count]]</calculatedColumnFormula>
    </tableColumn>
    <tableColumn id="11" xr3:uid="{110FBB8E-C5E1-4172-BCD1-4C5A20C18910}" name="Net Keeper Count" dataDxfId="51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0" headerRowBorderDxfId="49" tableBorderDxfId="48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47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46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45">
      <calculatedColumnFormula>2021-Draft2021[[#This Row],[Net Keeper Count]]</calculatedColumnFormula>
    </tableColumn>
    <tableColumn id="11" xr3:uid="{0AD06D2C-95F2-4A58-AB05-AA9E9837FCAE}" name="Net Keeper Count" dataDxfId="44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3" headerRowBorderDxfId="42" tableBorderDxfId="41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0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39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38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37" tableBorderDxfId="36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35"/>
    <tableColumn id="6" xr3:uid="{A69042D3-2198-4351-B984-CF82E65B3D38}" name="PLAYER" dataDxfId="34"/>
    <tableColumn id="7" xr3:uid="{FABC142F-41CF-4119-8118-F0B04FFFB8FC}" name="TEAM" dataDxfId="33"/>
    <tableColumn id="8" xr3:uid="{B910BA16-C7EB-45F7-B0A1-5BFCF5839D0E}" name="POS" dataDxfId="32"/>
    <tableColumn id="9" xr3:uid="{28573E67-E9DE-40BA-960E-0AD47EE51FDE}" name="PRICE"/>
    <tableColumn id="10" xr3:uid="{E6177F9D-83FB-446B-9F0B-FD340717E21E}" name="KEEPER" dataDxfId="31"/>
    <tableColumn id="11" xr3:uid="{ED4983FB-9196-4864-AB9A-56B374E5D1E2}" name="Last Contract" dataDxfId="30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29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28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7"/>
    <tableColumn id="6" xr3:uid="{B991AFDE-8FE5-4B52-A86C-D03772C9E85C}" name="Pick" dataDxfId="26"/>
    <tableColumn id="1" xr3:uid="{A28B4F84-16D5-4B1D-ADDB-C93A82BD1037}" name="PickName" dataDxfId="25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4"/>
    <tableColumn id="5" xr3:uid="{1D0DB065-9F1A-4622-803A-456B3F9D0A84}" name="Pos" dataDxfId="23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2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1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0"/>
    <tableColumn id="7" xr3:uid="{A2680723-46AE-46D5-AAF9-73ED72E383C2}" name="Round" dataDxfId="19"/>
    <tableColumn id="6" xr3:uid="{75F71CF4-9C50-4976-8D32-EEE9391D2693}" name="Pick" dataDxfId="18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7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6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5"/>
    <tableColumn id="5" xr3:uid="{8814867D-B485-4BB8-A9BF-0FF4CD39F5DD}" name="PLAYER" dataDxfId="14"/>
    <tableColumn id="6" xr3:uid="{9E300F00-6D5A-44D9-B488-CC2A8CCD7CD3}" name="TEAM" dataDxfId="13"/>
    <tableColumn id="7" xr3:uid="{E87EB307-EBFC-49BC-8CAF-AA67F485FA72}" name="POS" dataDxfId="12"/>
    <tableColumn id="8" xr3:uid="{96CC5E96-3C26-496E-9CEE-EEBD3578E3ED}" name="PRICE"/>
    <tableColumn id="9" xr3:uid="{13B69E40-26E9-41B6-9A07-552F806D9EDE}" name="KEEPER" dataDxfId="11"/>
    <tableColumn id="10" xr3:uid="{02D24F50-84F9-464F-88D8-FA5C46AA3764}" name="Last Contract" dataDxfId="10"/>
    <tableColumn id="11" xr3:uid="{69CF69A2-4B29-4FE7-BD92-2BEB500FA2F2}" name="Current Contract" dataDxfId="9"/>
    <tableColumn id="12" xr3:uid="{C8744FC2-41BD-4953-B988-A9A58ADFF201}" name="Net Keeper Count" dataDxfId="8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7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6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5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60" tableType="queryTable" totalsRowShown="0">
  <autoFilter ref="A1:H260" xr:uid="{35B30639-2AC1-4F86-870E-F91791EAE1AF}"/>
  <sortState xmlns:xlrd2="http://schemas.microsoft.com/office/spreadsheetml/2017/richdata2" ref="A2:H260">
    <sortCondition ref="B1:B260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21386</v>
      </c>
      <c r="D2" t="s">
        <v>261</v>
      </c>
    </row>
    <row r="3" spans="1:4" x14ac:dyDescent="0.25">
      <c r="A3" t="s">
        <v>2</v>
      </c>
      <c r="B3" t="s">
        <v>17154</v>
      </c>
      <c r="C3" t="s">
        <v>21386</v>
      </c>
      <c r="D3" t="s">
        <v>262</v>
      </c>
    </row>
    <row r="4" spans="1:4" x14ac:dyDescent="0.25">
      <c r="A4" t="s">
        <v>10</v>
      </c>
      <c r="B4" t="s">
        <v>21411</v>
      </c>
      <c r="C4" t="s">
        <v>21386</v>
      </c>
      <c r="D4" t="s">
        <v>263</v>
      </c>
    </row>
    <row r="5" spans="1:4" x14ac:dyDescent="0.25">
      <c r="A5" t="s">
        <v>8</v>
      </c>
      <c r="C5" t="s">
        <v>21386</v>
      </c>
      <c r="D5" t="s">
        <v>264</v>
      </c>
    </row>
    <row r="6" spans="1:4" x14ac:dyDescent="0.25">
      <c r="A6" t="s">
        <v>3</v>
      </c>
      <c r="B6" t="s">
        <v>21408</v>
      </c>
      <c r="C6" t="s">
        <v>21386</v>
      </c>
      <c r="D6" t="s">
        <v>15832</v>
      </c>
    </row>
    <row r="7" spans="1:4" x14ac:dyDescent="0.25">
      <c r="A7" t="s">
        <v>9</v>
      </c>
      <c r="B7" t="s">
        <v>21286</v>
      </c>
      <c r="C7" t="s">
        <v>21386</v>
      </c>
      <c r="D7" t="s">
        <v>265</v>
      </c>
    </row>
    <row r="8" spans="1:4" x14ac:dyDescent="0.25">
      <c r="A8" t="s">
        <v>6</v>
      </c>
      <c r="B8" t="s">
        <v>21410</v>
      </c>
      <c r="C8" t="s">
        <v>21386</v>
      </c>
      <c r="D8" t="s">
        <v>266</v>
      </c>
    </row>
    <row r="9" spans="1:4" x14ac:dyDescent="0.25">
      <c r="A9" t="s">
        <v>5</v>
      </c>
      <c r="B9" t="s">
        <v>10578</v>
      </c>
      <c r="C9" t="s">
        <v>21386</v>
      </c>
      <c r="D9" t="s">
        <v>267</v>
      </c>
    </row>
    <row r="10" spans="1:4" x14ac:dyDescent="0.25">
      <c r="A10" t="s">
        <v>4</v>
      </c>
      <c r="C10" t="s">
        <v>21386</v>
      </c>
      <c r="D10" t="s">
        <v>268</v>
      </c>
    </row>
    <row r="11" spans="1:4" x14ac:dyDescent="0.25">
      <c r="A11" t="s">
        <v>20902</v>
      </c>
      <c r="C11" t="s">
        <v>21386</v>
      </c>
      <c r="D11" t="s">
        <v>20903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tabSelected="1" topLeftCell="B1" zoomScaleNormal="100" workbookViewId="0">
      <pane ySplit="1" topLeftCell="A2" activePane="bottomLeft" state="frozen"/>
      <selection activeCell="B1" sqref="B1"/>
      <selection pane="bottomLeft" activeCell="U167" sqref="U167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15376</v>
      </c>
      <c r="E1" s="35" t="s">
        <v>15377</v>
      </c>
      <c r="F1" s="35" t="s">
        <v>10479</v>
      </c>
      <c r="G1" s="35" t="s">
        <v>10480</v>
      </c>
      <c r="H1" t="s">
        <v>11056</v>
      </c>
      <c r="I1" s="36" t="s">
        <v>19009</v>
      </c>
      <c r="J1" t="s">
        <v>11057</v>
      </c>
      <c r="K1" t="s">
        <v>17157</v>
      </c>
      <c r="L1" t="s">
        <v>17180</v>
      </c>
      <c r="M1" t="s">
        <v>11058</v>
      </c>
      <c r="N1" t="s">
        <v>19008</v>
      </c>
      <c r="O1" s="37" t="s">
        <v>11011</v>
      </c>
      <c r="P1" s="37" t="s">
        <v>20900</v>
      </c>
      <c r="Q1" s="37" t="s">
        <v>22962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15833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21382</v>
      </c>
      <c r="AL1" s="40" t="s">
        <v>11072</v>
      </c>
      <c r="AM1" s="37" t="s">
        <v>11073</v>
      </c>
      <c r="AN1" s="37" t="s">
        <v>23244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246</v>
      </c>
      <c r="B2" t="s">
        <v>15832</v>
      </c>
      <c r="C2" t="s">
        <v>6587</v>
      </c>
      <c r="D2">
        <f>_xlfn.IFNA(MATCH(RosterPlan25[[#This Row],[player_id]],CompositeRoster[sleeper_id],0),  MATCH(RosterPlan25[[#This Row],[PLAYER]],CompositeRoster[full_name],0))</f>
        <v>11</v>
      </c>
      <c r="E2">
        <f>MATCH(RosterPlan25[[#This Row],[player_id]],Draft2023[sleeper_id],0)</f>
        <v>198</v>
      </c>
      <c r="F2" t="str">
        <f>INDEX(CompositeRoster[team],RosterPlan25[[#This Row],[RosterIndex]])&amp;""</f>
        <v>HOU</v>
      </c>
      <c r="G2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51</v>
      </c>
      <c r="J2" s="41" t="str">
        <f>IF(RosterPlan25[[#This Row],[SOURCE]]="Rookie","Rookie",_xlfn.IFNA(INDEX(Draft2023[Current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" s="41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" s="41">
        <f>ROUNDDOWN(RosterPlan25[[#This Row],[Optimal $]]*IF(RosterPlan25[[#This Row],[Contract]]="Rookie",0.3,0.15),0)</f>
        <v>6</v>
      </c>
      <c r="N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2" s="37">
        <f>IF(VARG="MANUAL",RosterPlan25[[#This Row],[ManualVARG]],IF(VARG="GOOD",RosterPlan25[[#This Row],[GoodVARG]],"ERR"))</f>
        <v>2.9221968758462236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2.9221968758462236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" s="38" t="s">
        <v>433</v>
      </c>
      <c r="S2" s="35">
        <f>_xlfn.IFNA(INDEX(Draft2022[Net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>
        <f>IF(RosterPlan25[[#This Row],[VAR/G]]&gt;0,
ROUND(IF(VARG="GOOD",$AF$29,IF(VARG="ATHLETIC",$AG$29,99999999999))*RosterPlan25[[#This Row],[VAR/G]],0),
0) + 1</f>
        <v>43</v>
      </c>
      <c r="V2" s="35">
        <f>RosterPlan25[[#This Row],[Optimal $]]-RosterPlan25[[#This Row],[$ CURR]]</f>
        <v>-14</v>
      </c>
      <c r="W2" s="35">
        <f>IF(OR(RosterPlan25[[#This Row],[SOURCE]]="Rookie",RosterPlan25[[#This Row],[POS]]="K"),0,RosterPlan25[[#This Row],[VAR/G]]+3.3)</f>
        <v>6.2221968758462234</v>
      </c>
      <c r="X2" s="35">
        <f>IF(RosterPlan25[[#This Row],[VAW/G]]&gt;0,ROUND(RosterPlan25[[#This Row],[VAW/G]]*$AF$56,0)+1,1)</f>
        <v>25</v>
      </c>
      <c r="Y2" s="42">
        <f>RosterPlan25[[#This Row],[VAWG Market $]]-_xlfn.IFNA(RosterPlan25[[#This Row],[$ CURR]],1)</f>
        <v>-32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2" s="35">
        <f>RosterPlan25[[#This Row],[Pure Inflated $]]-RosterPlan25[[#This Row],[$ CURR]]</f>
        <v>7</v>
      </c>
      <c r="AB2">
        <f>INDEX(players[age],MATCH(RosterPlan25[[#This Row],[player_id]],players[sleeper_id],0))</f>
        <v>27</v>
      </c>
      <c r="AD2" s="35">
        <f>300-AF2+AH2+10-24-AK2</f>
        <v>42</v>
      </c>
      <c r="AE2" s="38" t="s">
        <v>20903</v>
      </c>
      <c r="AF2" s="38">
        <f>SUMIFS(RosterPlan25[[$ CURR]:[$ CURR]],RosterPlan25[[OWNER]:[OWNER]],"="&amp;$AE2,RosterPlan25[[KEEPER / RFA]:[KEEPER / RFA]],"K")</f>
        <v>269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303</v>
      </c>
      <c r="AH2" s="35">
        <f>COUNTIFS(RosterPlan25[OWNER],"="&amp;$AE2)</f>
        <v>25</v>
      </c>
      <c r="AI2" s="43">
        <f>COUNTIFS(RosterPlan25[OWNER],"="&amp;$AE2,RosterPlan25[KEEPER / RFA],"K")</f>
        <v>21</v>
      </c>
      <c r="AJ2" s="35">
        <f>COUNTIFS(RosterPlan25[OWNER],"="&amp;$AE2,RosterPlan25[KEEPER / RFA],"RFA")</f>
        <v>1</v>
      </c>
      <c r="AL2" s="40">
        <f>AG2+24+AK2-MIN(AI2+AJ2,24)</f>
        <v>305</v>
      </c>
      <c r="AM2" s="37">
        <f>SUMIFS(RosterPlan25[[VAR/G]:[VAR/G]],RosterPlan25[[OWNER]:[OWNER]],"="&amp;$AE2,RosterPlan25[[KEEPER / RFA]:[KEEPER / RFA]],"K",RosterPlan25[[VAR/G]:[VAR/G]],"&gt;0")</f>
        <v>17.577581936787713</v>
      </c>
      <c r="AN2" s="37">
        <f>SUMIFS(RosterPlan25[[VAR/G]:[VAR/G]],RosterPlan25[[OWNER]:[OWNER]],"="&amp;$AE2,RosterPlan25[[KEEPER / RFA]:[KEEPER / RFA]],"RFA",RosterPlan25[[VAR/G]:[VAR/G]],"&gt;0")</f>
        <v>1.5163469905921101</v>
      </c>
      <c r="AO2" s="37">
        <f>SUMIFS(RosterPlan25[[VAR/G]:[VAR/G]],RosterPlan25[[OWNER]:[OWNER]],"="&amp;$AE2,RosterPlan25[[KEEPER / RFA]:[KEEPER / RFA]],"&lt;&gt;K",RosterPlan25[[VAR/G]:[VAR/G]],"&gt;0")</f>
        <v>3.3999195031826384</v>
      </c>
      <c r="AP2" s="37">
        <f t="shared" ref="AP2:AP11" si="0">(300-AL2)/IF(VARG="ATHLETIC",$AG$35,IF(VARG="GOOD",$AF$35,0))</f>
        <v>-0.22715023644800586</v>
      </c>
      <c r="AQ2" s="37">
        <f>AM2+AP2+AN2</f>
        <v>18.866778690931817</v>
      </c>
      <c r="AR2">
        <v>19.522489316239302</v>
      </c>
      <c r="AS2" s="37">
        <f>AQ2-AR2</f>
        <v>-0.65571062530748492</v>
      </c>
      <c r="AT2" s="94">
        <f>AQ2/$AQ$12</f>
        <v>9.8283789382953221E-2</v>
      </c>
      <c r="BA2" s="38"/>
      <c r="BB2" s="37"/>
      <c r="BC2" s="37"/>
      <c r="BI2"/>
      <c r="BJ2"/>
    </row>
    <row r="3" spans="1:62" x14ac:dyDescent="0.25">
      <c r="A3" t="s">
        <v>19198</v>
      </c>
      <c r="B3" t="s">
        <v>15832</v>
      </c>
      <c r="C3" t="s">
        <v>19197</v>
      </c>
      <c r="D3" s="35">
        <f>_xlfn.IFNA(MATCH(RosterPlan25[[#This Row],[player_id]],CompositeRoster[sleeper_id],0),  MATCH(RosterPlan25[[#This Row],[PLAYER]],CompositeRoster[full_name],0))</f>
        <v>6</v>
      </c>
      <c r="E3" s="35">
        <f>MATCH(RosterPlan25[[#This Row],[player_id]],Draft2023[sleeper_id],0)</f>
        <v>19</v>
      </c>
      <c r="F3" s="35" t="str">
        <f>INDEX(CompositeRoster[team],RosterPlan25[[#This Row],[RosterIndex]])&amp;""</f>
        <v>BUF</v>
      </c>
      <c r="G3" s="35" t="str">
        <f>INDEX(CompositeRoster[position],RosterPlan25[[#This Row],[RosterIndex]])&amp;""</f>
        <v>TE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5</v>
      </c>
      <c r="J3" s="41" t="str">
        <f>IF(RosterPlan25[[#This Row],[SOURCE]]="Rookie","Rookie",_xlfn.IFNA(INDEX(Draft2023[Current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" s="41" t="str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" s="41">
        <f>ROUNDDOWN(RosterPlan25[[#This Row],[Optimal $]]*IF(RosterPlan25[[#This Row],[Contract]]="Rookie",0.3,0.15),0)</f>
        <v>10</v>
      </c>
      <c r="N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3" s="37">
        <f>IF(VARG="MANUAL",RosterPlan25[[#This Row],[ManualVARG]],IF(VARG="GOOD",RosterPlan25[[#This Row],[GoodVARG]],"ERR"))</f>
        <v>2.2748878789132299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2.2748878789132299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3" s="38" t="s">
        <v>433</v>
      </c>
      <c r="S3" s="38">
        <f>_xlfn.IFNA(INDEX(Draft2022[Net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34</v>
      </c>
      <c r="V3" s="35">
        <f>RosterPlan25[[#This Row],[Optimal $]]-RosterPlan25[[#This Row],[$ CURR]]</f>
        <v>19</v>
      </c>
      <c r="W3">
        <f>IF(OR(RosterPlan25[[#This Row],[SOURCE]]="Rookie",RosterPlan25[[#This Row],[POS]]="K"),0,RosterPlan25[[#This Row],[VAR/G]]+3.3)</f>
        <v>5.5748878789132297</v>
      </c>
      <c r="X3">
        <f>IF(RosterPlan25[[#This Row],[VAW/G]]&gt;0,ROUND(RosterPlan25[[#This Row],[VAW/G]]*$AF$56,0)+1,1)</f>
        <v>22</v>
      </c>
      <c r="Y3" s="49">
        <f>RosterPlan25[[#This Row],[VAWG Market $]]-_xlfn.IFNA(RosterPlan25[[#This Row],[$ CURR]],1)</f>
        <v>7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47</v>
      </c>
      <c r="AA3">
        <f>RosterPlan25[[#This Row],[Pure Inflated $]]-RosterPlan25[[#This Row],[$ CURR]]</f>
        <v>32</v>
      </c>
      <c r="AB3">
        <f>INDEX(players[age],MATCH(RosterPlan25[[#This Row],[player_id]],players[sleeper_id],0))</f>
        <v>24</v>
      </c>
      <c r="AD3" s="35">
        <f t="shared" ref="AD3:AD11" si="1">300-AF3+AH3+10-24-AK3</f>
        <v>3</v>
      </c>
      <c r="AE3" s="38" t="s">
        <v>261</v>
      </c>
      <c r="AF3" s="38">
        <f>SUMIFS(RosterPlan25[[$ CURR]:[$ CURR]],RosterPlan25[[OWNER]:[OWNER]],"="&amp;$AE3,RosterPlan25[[KEEPER / RFA]:[KEEPER / RFA]],"K")</f>
        <v>309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309</v>
      </c>
      <c r="AH3" s="35">
        <f>COUNTIFS(RosterPlan25[OWNER],"="&amp;$AE3)</f>
        <v>26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0</v>
      </c>
      <c r="AL3" s="40">
        <f t="shared" ref="AL3:AL10" si="2">AG3+24+AK3-MIN(AI3+AJ3,24)</f>
        <v>309</v>
      </c>
      <c r="AM3" s="37">
        <f>SUMIFS(RosterPlan25[[VAR/G]:[VAR/G]],RosterPlan25[[OWNER]:[OWNER]],"="&amp;$AE3,RosterPlan25[[KEEPER / RFA]:[KEEPER / RFA]],"K",RosterPlan25[[VAR/G]:[VAR/G]],"&gt;0")</f>
        <v>18.482044083631877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2.8313758716231234</v>
      </c>
      <c r="AP3" s="37">
        <f t="shared" si="0"/>
        <v>-0.40887042560641057</v>
      </c>
      <c r="AQ3" s="37">
        <f t="shared" ref="AQ3:AQ11" si="3">AM3+AP3+AN3</f>
        <v>18.073173658025468</v>
      </c>
      <c r="AR3">
        <v>19.52771367521369</v>
      </c>
      <c r="AS3" s="37">
        <f t="shared" ref="AS3:AS11" si="4">AQ3-AR3</f>
        <v>-1.4545400171882221</v>
      </c>
      <c r="AT3" s="94">
        <f t="shared" ref="AT3:AT11" si="5">AQ3/$AQ$12</f>
        <v>9.4149617292149573E-2</v>
      </c>
      <c r="BA3" s="38"/>
      <c r="BB3" s="37"/>
      <c r="BC3" s="37"/>
      <c r="BI3"/>
      <c r="BJ3"/>
    </row>
    <row r="4" spans="1:62" x14ac:dyDescent="0.25">
      <c r="A4" t="s">
        <v>17557</v>
      </c>
      <c r="B4" t="s">
        <v>15832</v>
      </c>
      <c r="C4" t="s">
        <v>7588</v>
      </c>
      <c r="D4" s="35">
        <f>_xlfn.IFNA(MATCH(RosterPlan25[[#This Row],[player_id]],CompositeRoster[sleeper_id],0),  MATCH(RosterPlan25[[#This Row],[PLAYER]],CompositeRoster[full_name],0))</f>
        <v>14</v>
      </c>
      <c r="E4" s="35">
        <f>MATCH(RosterPlan25[[#This Row],[player_id]],Draft2023[sleeper_id],0)</f>
        <v>11</v>
      </c>
      <c r="F4" s="35" t="str">
        <f>INDEX(CompositeRoster[team],RosterPlan25[[#This Row],[RosterIndex]])&amp;""</f>
        <v>SEA</v>
      </c>
      <c r="G4" s="35" t="str">
        <f>INDEX(CompositeRoster[position],RosterPlan25[[#This Row],[RosterIndex]])&amp;""</f>
        <v>RB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18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10</v>
      </c>
      <c r="N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4" s="25">
        <f>IF(VARG="MANUAL",RosterPlan25[[#This Row],[ManualVARG]],IF(VARG="GOOD",RosterPlan25[[#This Row],[GoodVARG]],"ERR"))</f>
        <v>2.2720706074489336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2.2720706074489336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4" s="38" t="s">
        <v>433</v>
      </c>
      <c r="S4" s="57">
        <f>_xlfn.IFNA(INDEX(Draft2022[Net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34</v>
      </c>
      <c r="V4" s="35">
        <f>RosterPlan25[[#This Row],[Optimal $]]-RosterPlan25[[#This Row],[$ CURR]]</f>
        <v>6</v>
      </c>
      <c r="W4">
        <f>IF(OR(RosterPlan25[[#This Row],[SOURCE]]="Rookie",RosterPlan25[[#This Row],[POS]]="K"),0,RosterPlan25[[#This Row],[VAR/G]]+3.3)</f>
        <v>5.5720706074489339</v>
      </c>
      <c r="X4">
        <f>IF(RosterPlan25[[#This Row],[VAW/G]]&gt;0,ROUND(RosterPlan25[[#This Row],[VAW/G]]*$AF$56,0)+1,1)</f>
        <v>22</v>
      </c>
      <c r="Y4" s="49">
        <f>RosterPlan25[[#This Row],[VAWG Market $]]-_xlfn.IFNA(RosterPlan25[[#This Row],[$ CURR]],1)</f>
        <v>-6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4">
        <f>RosterPlan25[[#This Row],[Pure Inflated $]]-RosterPlan25[[#This Row],[$ CURR]]</f>
        <v>20</v>
      </c>
      <c r="AB4">
        <f>INDEX(players[age],MATCH(RosterPlan25[[#This Row],[player_id]],players[sleeper_id],0))</f>
        <v>23</v>
      </c>
      <c r="AD4" s="35">
        <f t="shared" si="1"/>
        <v>5</v>
      </c>
      <c r="AE4" s="38" t="s">
        <v>262</v>
      </c>
      <c r="AF4" s="38">
        <f>SUMIFS(RosterPlan25[[$ CURR]:[$ CURR]],RosterPlan25[[OWNER]:[OWNER]],"="&amp;$AE4,RosterPlan25[[KEEPER / RFA]:[KEEPER / RFA]],"K")</f>
        <v>306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306</v>
      </c>
      <c r="AH4" s="35">
        <f>COUNTIFS(RosterPlan25[OWNER],"="&amp;$AE4)</f>
        <v>25</v>
      </c>
      <c r="AI4" s="43">
        <f>COUNTIFS(RosterPlan25[OWNER],"="&amp;$AE4,RosterPlan25[KEEPER / RFA],"K")</f>
        <v>22</v>
      </c>
      <c r="AJ4" s="35">
        <f>COUNTIFS(RosterPlan25[OWNER],"="&amp;$AE4,RosterPlan25[KEEPER / RFA],"RFA")</f>
        <v>0</v>
      </c>
      <c r="AL4" s="40">
        <f t="shared" si="2"/>
        <v>308</v>
      </c>
      <c r="AM4" s="37">
        <f>SUMIFS(RosterPlan25[[VAR/G]:[VAR/G]],RosterPlan25[[OWNER]:[OWNER]],"="&amp;$AE4,RosterPlan25[[KEEPER / RFA]:[KEEPER / RFA]],"K",RosterPlan25[[VAR/G]:[VAR/G]],"&gt;0")</f>
        <v>23.58479366639758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2.978922779842657</v>
      </c>
      <c r="AP4" s="37">
        <f t="shared" si="0"/>
        <v>-0.36344037831680942</v>
      </c>
      <c r="AQ4" s="37">
        <f>AM4+AP4+AN4</f>
        <v>23.22135328808077</v>
      </c>
      <c r="AR4">
        <v>24.008322649572651</v>
      </c>
      <c r="AS4" s="37">
        <f t="shared" si="4"/>
        <v>-0.7869693614918809</v>
      </c>
      <c r="AT4" s="94">
        <f>AQ4/$AQ$12</f>
        <v>0.12096832390628727</v>
      </c>
      <c r="BA4" s="38"/>
      <c r="BB4" s="37"/>
      <c r="BC4" s="37"/>
      <c r="BI4"/>
      <c r="BJ4"/>
    </row>
    <row r="5" spans="1:62" x14ac:dyDescent="0.25">
      <c r="A5" t="s">
        <v>14565</v>
      </c>
      <c r="B5" t="s">
        <v>15832</v>
      </c>
      <c r="C5" t="s">
        <v>14564</v>
      </c>
      <c r="D5" s="35">
        <f>_xlfn.IFNA(MATCH(RosterPlan25[[#This Row],[player_id]],CompositeRoster[sleeper_id],0),  MATCH(RosterPlan25[[#This Row],[PLAYER]],CompositeRoster[full_name],0))</f>
        <v>13</v>
      </c>
      <c r="E5" s="35">
        <f>MATCH(RosterPlan25[[#This Row],[player_id]],Draft2023[sleeper_id],0)</f>
        <v>222</v>
      </c>
      <c r="F5" s="35" t="str">
        <f>INDEX(CompositeRoster[team],RosterPlan25[[#This Row],[RosterIndex]])&amp;""</f>
        <v>GB</v>
      </c>
      <c r="G5" s="35" t="str">
        <f>INDEX(CompositeRoster[position],RosterPlan25[[#This Row],[RosterIndex]])&amp;""</f>
        <v>QB</v>
      </c>
      <c r="H5" s="35" t="str">
        <f>INDEX(CompositeRoster[source],RosterPlan25[[#This Row],[RosterIndex]])</f>
        <v>Roster</v>
      </c>
      <c r="I5" s="41">
        <f>_xlfn.IFNA(INDEX(Draft2023[PRICE],RosterPlan25[[#This Row],[DraftIndex]]),0)</f>
        <v>4</v>
      </c>
      <c r="J5" s="41" t="str">
        <f>IF(RosterPlan25[[#This Row],[SOURCE]]="Rookie","Rookie",_xlfn.IFNA(INDEX(Draft2023[Current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" s="41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" s="41">
        <f>ROUNDDOWN(RosterPlan25[[#This Row],[Optimal $]]*IF(RosterPlan25[[#This Row],[Contract]]="Rookie",0.3,0.15),0)</f>
        <v>2</v>
      </c>
      <c r="N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5" s="37">
        <f>IF(VARG="MANUAL",RosterPlan25[[#This Row],[ManualVARG]],IF(VARG="GOOD",RosterPlan25[[#This Row],[GoodVARG]],"ERR"))</f>
        <v>1.1039075605602775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1.1039075605602775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5" s="38" t="s">
        <v>433</v>
      </c>
      <c r="S5" s="38">
        <f>_xlfn.IFNA(INDEX(Draft2022[Net Keeper Count],RosterPlan25[[#This Row],[DraftIndex]]),0)+IF(RosterPlan25[[#This Row],[KEEPER / RFA]]="K",1,0)</f>
        <v>1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17</v>
      </c>
      <c r="V5" s="35">
        <f>RosterPlan25[[#This Row],[Optimal $]]-RosterPlan25[[#This Row],[$ CURR]]</f>
        <v>11</v>
      </c>
      <c r="W5">
        <f>IF(OR(RosterPlan25[[#This Row],[SOURCE]]="Rookie",RosterPlan25[[#This Row],[POS]]="K"),0,RosterPlan25[[#This Row],[VAR/G]]+3.3)</f>
        <v>4.4039075605602775</v>
      </c>
      <c r="X5">
        <f>IF(RosterPlan25[[#This Row],[VAW/G]]&gt;0,ROUND(RosterPlan25[[#This Row],[VAW/G]]*$AF$56,0)+1,1)</f>
        <v>18</v>
      </c>
      <c r="Y5" s="49">
        <f>RosterPlan25[[#This Row],[VAWG Market $]]-_xlfn.IFNA(RosterPlan25[[#This Row],[$ CURR]],1)</f>
        <v>12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5">
        <f>RosterPlan25[[#This Row],[Pure Inflated $]]-RosterPlan25[[#This Row],[$ CURR]]</f>
        <v>18</v>
      </c>
      <c r="AB5">
        <f>INDEX(players[age],MATCH(RosterPlan25[[#This Row],[player_id]],players[sleeper_id],0))</f>
        <v>25</v>
      </c>
      <c r="AD5" s="35">
        <f t="shared" si="1"/>
        <v>11</v>
      </c>
      <c r="AE5" s="38" t="s">
        <v>263</v>
      </c>
      <c r="AF5" s="38">
        <f>SUMIFS(RosterPlan25[[$ CURR]:[$ CURR]],RosterPlan25[[OWNER]:[OWNER]],"="&amp;$AE5,RosterPlan25[[KEEPER / RFA]:[KEEPER / RFA]],"K")</f>
        <v>298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302</v>
      </c>
      <c r="AH5" s="35">
        <f>COUNTIFS(RosterPlan25[OWNER],"="&amp;$AE5)</f>
        <v>23</v>
      </c>
      <c r="AI5" s="43">
        <f>COUNTIFS(RosterPlan25[OWNER],"="&amp;$AE5,RosterPlan25[KEEPER / RFA],"K")</f>
        <v>21</v>
      </c>
      <c r="AJ5" s="35">
        <f>COUNTIFS(RosterPlan25[OWNER],"="&amp;$AE5,RosterPlan25[KEEPER / RFA],"RFA")</f>
        <v>2</v>
      </c>
      <c r="AL5" s="40">
        <f t="shared" si="2"/>
        <v>303</v>
      </c>
      <c r="AM5" s="37">
        <f>SUMIFS(RosterPlan25[[VAR/G]:[VAR/G]],RosterPlan25[[OWNER]:[OWNER]],"="&amp;$AE5,RosterPlan25[[KEEPER / RFA]:[KEEPER / RFA]],"K",RosterPlan25[[VAR/G]:[VAR/G]],"&gt;0")</f>
        <v>22.529344926918366</v>
      </c>
      <c r="AN5" s="37">
        <f>SUMIFS(RosterPlan25[[VAR/G]:[VAR/G]],RosterPlan25[[OWNER]:[OWNER]],"="&amp;$AE5,RosterPlan25[[KEEPER / RFA]:[KEEPER / RFA]],"RFA",RosterPlan25[[VAR/G]:[VAR/G]],"&gt;0")</f>
        <v>9.249291668389921E-2</v>
      </c>
      <c r="AO5" s="37">
        <f>SUMIFS(RosterPlan25[[VAR/G]:[VAR/G]],RosterPlan25[[OWNER]:[OWNER]],"="&amp;$AE5,RosterPlan25[[KEEPER / RFA]:[KEEPER / RFA]],"&lt;&gt;K",RosterPlan25[[VAR/G]:[VAR/G]],"&gt;0")</f>
        <v>9.249291668389921E-2</v>
      </c>
      <c r="AP5" s="37">
        <f t="shared" si="0"/>
        <v>-0.13629014186880353</v>
      </c>
      <c r="AQ5" s="37">
        <f t="shared" si="3"/>
        <v>22.485547701733463</v>
      </c>
      <c r="AR5">
        <v>23.052841880341887</v>
      </c>
      <c r="AS5" s="37">
        <f t="shared" si="4"/>
        <v>-0.56729417860842446</v>
      </c>
      <c r="AT5" s="94">
        <f t="shared" si="5"/>
        <v>0.11713524977847561</v>
      </c>
      <c r="BA5" s="38"/>
      <c r="BB5" s="37"/>
      <c r="BC5" s="37"/>
      <c r="BI5"/>
      <c r="BJ5"/>
    </row>
    <row r="6" spans="1:62" x14ac:dyDescent="0.25">
      <c r="A6" t="s">
        <v>18</v>
      </c>
      <c r="B6" t="s">
        <v>15832</v>
      </c>
      <c r="C6" t="s">
        <v>5126</v>
      </c>
      <c r="D6">
        <f>_xlfn.IFNA(MATCH(RosterPlan25[[#This Row],[player_id]],CompositeRoster[sleeper_id],0),  MATCH(RosterPlan25[[#This Row],[PLAYER]],CompositeRoster[full_name],0))</f>
        <v>19</v>
      </c>
      <c r="E6">
        <f>MATCH(RosterPlan25[[#This Row],[player_id]],Draft2023[sleeper_id],0)</f>
        <v>202</v>
      </c>
      <c r="F6" s="35" t="str">
        <f>INDEX(CompositeRoster[team],RosterPlan25[[#This Row],[RosterIndex]])&amp;""</f>
        <v>HOU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61</v>
      </c>
      <c r="J6" s="41" t="str">
        <f>IF(RosterPlan25[[#This Row],[SOURCE]]="Rookie","Rookie",_xlfn.IFNA(INDEX(Draft2023[Current Contract],RosterPlan25[[#This Row],[DraftIndex]]),"Undrafted"))</f>
        <v>Auction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" s="41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" s="41">
        <f>ROUNDDOWN(RosterPlan25[[#This Row],[Optimal $]]*IF(RosterPlan25[[#This Row],[Contract]]="Rookie",0.3,0.15),0)</f>
        <v>2</v>
      </c>
      <c r="N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6" s="25">
        <f>IF(VARG="MANUAL",RosterPlan25[[#This Row],[ManualVARG]],IF(VARG="GOOD",RosterPlan25[[#This Row],[GoodVARG]],"ERR"))</f>
        <v>1.0104866920066438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1.0104866920066438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6" s="38" t="s">
        <v>433</v>
      </c>
      <c r="S6" s="57">
        <f>_xlfn.IFNA(INDEX(Draft2022[Net Keeper Count],RosterPlan25[[#This Row],[DraftIndex]]),0)+IF(RosterPlan25[[#This Row],[KEEPER / RFA]]="K",1,0)</f>
        <v>1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15</v>
      </c>
      <c r="V6" s="35">
        <f>RosterPlan25[[#This Row],[Optimal $]]-RosterPlan25[[#This Row],[$ CURR]]</f>
        <v>-48</v>
      </c>
      <c r="W6">
        <f>IF(OR(RosterPlan25[[#This Row],[SOURCE]]="Rookie",RosterPlan25[[#This Row],[POS]]="K"),0,RosterPlan25[[#This Row],[VAR/G]]+3.3)</f>
        <v>4.3104866920066431</v>
      </c>
      <c r="X6">
        <f>IF(RosterPlan25[[#This Row],[VAW/G]]&gt;0,ROUND(RosterPlan25[[#This Row],[VAW/G]]*$AF$56,0)+1,1)</f>
        <v>18</v>
      </c>
      <c r="Y6" s="49">
        <f>RosterPlan25[[#This Row],[VAWG Market $]]-_xlfn.IFNA(RosterPlan25[[#This Row],[$ CURR]],1)</f>
        <v>-45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6">
        <f>RosterPlan25[[#This Row],[Pure Inflated $]]-RosterPlan25[[#This Row],[$ CURR]]</f>
        <v>-38</v>
      </c>
      <c r="AB6">
        <f>INDEX(players[age],MATCH(RosterPlan25[[#This Row],[player_id]],players[sleeper_id],0))</f>
        <v>30</v>
      </c>
      <c r="AD6" s="35">
        <f t="shared" si="1"/>
        <v>127</v>
      </c>
      <c r="AE6" s="38" t="s">
        <v>264</v>
      </c>
      <c r="AF6" s="38">
        <f>SUMIFS(RosterPlan25[[$ CURR]:[$ CURR]],RosterPlan25[[OWNER]:[OWNER]],"="&amp;$AE6,RosterPlan25[[KEEPER / RFA]:[KEEPER / RFA]],"K")</f>
        <v>184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228</v>
      </c>
      <c r="AH6" s="35">
        <f>COUNTIFS(RosterPlan25[OWNER],"="&amp;$AE6)</f>
        <v>25</v>
      </c>
      <c r="AI6" s="43">
        <f>COUNTIFS(RosterPlan25[OWNER],"="&amp;$AE6,RosterPlan25[KEEPER / RFA],"K")</f>
        <v>20</v>
      </c>
      <c r="AJ6" s="35">
        <f>COUNTIFS(RosterPlan25[OWNER],"="&amp;$AE6,RosterPlan25[KEEPER / RFA],"RFA")</f>
        <v>2</v>
      </c>
      <c r="AL6" s="40">
        <f t="shared" si="2"/>
        <v>230</v>
      </c>
      <c r="AM6" s="37">
        <f>SUMIFS(RosterPlan25[[VAR/G]:[VAR/G]],RosterPlan25[[OWNER]:[OWNER]],"="&amp;$AE6,RosterPlan25[[KEEPER / RFA]:[KEEPER / RFA]],"K",RosterPlan25[[VAR/G]:[VAR/G]],"&gt;0")</f>
        <v>12.433965852682878</v>
      </c>
      <c r="AN6" s="37">
        <f>SUMIFS(RosterPlan25[[VAR/G]:[VAR/G]],RosterPlan25[[OWNER]:[OWNER]],"="&amp;$AE6,RosterPlan25[[KEEPER / RFA]:[KEEPER / RFA]],"RFA",RosterPlan25[[VAR/G]:[VAR/G]],"&gt;0")</f>
        <v>1.9067309442111831</v>
      </c>
      <c r="AO6" s="37">
        <f>SUMIFS(RosterPlan25[[VAR/G]:[VAR/G]],RosterPlan25[[OWNER]:[OWNER]],"="&amp;$AE6,RosterPlan25[[KEEPER / RFA]:[KEEPER / RFA]],"&lt;&gt;K",RosterPlan25[[VAR/G]:[VAR/G]],"&gt;0")</f>
        <v>1.9067309442111831</v>
      </c>
      <c r="AP6" s="37">
        <f t="shared" si="0"/>
        <v>3.1801033102720822</v>
      </c>
      <c r="AQ6" s="37">
        <f t="shared" si="3"/>
        <v>17.520800107166142</v>
      </c>
      <c r="AR6">
        <v>27.344519230769237</v>
      </c>
      <c r="AS6" s="37">
        <f t="shared" si="4"/>
        <v>-9.8237191236030945</v>
      </c>
      <c r="AT6" s="94">
        <f t="shared" si="5"/>
        <v>9.1272106158812025E-2</v>
      </c>
      <c r="BA6" s="38"/>
      <c r="BB6" s="37"/>
      <c r="BC6" s="37"/>
      <c r="BI6"/>
      <c r="BJ6"/>
    </row>
    <row r="7" spans="1:62" x14ac:dyDescent="0.25">
      <c r="A7" t="s">
        <v>15299</v>
      </c>
      <c r="B7" t="s">
        <v>15832</v>
      </c>
      <c r="C7" t="s">
        <v>15369</v>
      </c>
      <c r="D7">
        <f>_xlfn.IFNA(MATCH(RosterPlan25[[#This Row],[player_id]],CompositeRoster[sleeper_id],0),  MATCH(RosterPlan25[[#This Row],[PLAYER]],CompositeRoster[full_name],0))</f>
        <v>15</v>
      </c>
      <c r="E7">
        <f>MATCH(RosterPlan25[[#This Row],[player_id]],Draft2023[sleeper_id],0)</f>
        <v>12</v>
      </c>
      <c r="F7" t="str">
        <f>INDEX(CompositeRoster[team],RosterPlan25[[#This Row],[RosterIndex]])&amp;""</f>
        <v>IND</v>
      </c>
      <c r="G7" t="str">
        <f>INDEX(CompositeRoster[position],RosterPlan25[[#This Row],[RosterIndex]])&amp;""</f>
        <v>WR</v>
      </c>
      <c r="H7" t="str">
        <f>INDEX(CompositeRoster[source],RosterPlan25[[#This Row],[RosterIndex]])</f>
        <v>Roster</v>
      </c>
      <c r="I7" s="41">
        <f>_xlfn.IFNA(INDEX(Draft2023[PRICE],RosterPlan25[[#This Row],[DraftIndex]]),0)</f>
        <v>11</v>
      </c>
      <c r="J7" s="41" t="str">
        <f>IF(RosterPlan25[[#This Row],[SOURCE]]="Rookie","Rookie",_xlfn.IFNA(INDEX(Draft2023[Current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7" s="41" t="str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" s="41">
        <f>ROUNDDOWN(RosterPlan25[[#This Row],[Optimal $]]*IF(RosterPlan25[[#This Row],[Contract]]="Rookie",0.3,0.15),0)</f>
        <v>2</v>
      </c>
      <c r="N7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7" s="37">
        <f>IF(VARG="MANUAL",RosterPlan25[[#This Row],[ManualVARG]],IF(VARG="GOOD",RosterPlan25[[#This Row],[GoodVARG]],"ERR"))</f>
        <v>0.5508245347476165</v>
      </c>
      <c r="P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0.5508245347476165</v>
      </c>
      <c r="Q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7" s="38" t="s">
        <v>433</v>
      </c>
      <c r="S7" s="35">
        <f>_xlfn.IFNA(INDEX(Draft2022[Net Keeper Count],RosterPlan25[[#This Row],[DraftIndex]]),0)+IF(RosterPlan25[[#This Row],[KEEPER / RFA]]="K",1,0)</f>
        <v>3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9</v>
      </c>
      <c r="V7" s="35">
        <f>RosterPlan25[[#This Row],[Optimal $]]-RosterPlan25[[#This Row],[$ CURR]]</f>
        <v>-4</v>
      </c>
      <c r="W7" s="35">
        <f>IF(OR(RosterPlan25[[#This Row],[SOURCE]]="Rookie",RosterPlan25[[#This Row],[POS]]="K"),0,RosterPlan25[[#This Row],[VAR/G]]+3.3)</f>
        <v>3.8508245347476162</v>
      </c>
      <c r="X7" s="35">
        <f>IF(RosterPlan25[[#This Row],[VAW/G]]&gt;0,ROUND(RosterPlan25[[#This Row],[VAW/G]]*$AF$56,0)+1,1)</f>
        <v>16</v>
      </c>
      <c r="Y7" s="42">
        <f>RosterPlan25[[#This Row],[VAWG Market $]]-_xlfn.IFNA(RosterPlan25[[#This Row],[$ CURR]],1)</f>
        <v>3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7" s="35">
        <f>RosterPlan25[[#This Row],[Pure Inflated $]]-RosterPlan25[[#This Row],[$ CURR]]</f>
        <v>0</v>
      </c>
      <c r="AB7">
        <f>INDEX(players[age],MATCH(RosterPlan25[[#This Row],[player_id]],players[sleeper_id],0))</f>
        <v>26</v>
      </c>
      <c r="AD7" s="35">
        <f t="shared" si="1"/>
        <v>31</v>
      </c>
      <c r="AE7" s="60" t="s">
        <v>15832</v>
      </c>
      <c r="AF7" s="38">
        <f>SUMIFS(RosterPlan25[[$ CURR]:[$ CURR]],RosterPlan25[[OWNER]:[OWNER]],"="&amp;$AE7,RosterPlan25[[KEEPER / RFA]:[KEEPER / RFA]],"K")</f>
        <v>280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280</v>
      </c>
      <c r="AH7" s="35">
        <f>COUNTIFS(RosterPlan25[OWNER],"="&amp;$AE7)</f>
        <v>25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0</v>
      </c>
      <c r="AL7" s="40">
        <f t="shared" si="2"/>
        <v>280</v>
      </c>
      <c r="AM7" s="37">
        <f>SUMIFS(RosterPlan25[[VAR/G]:[VAR/G]],RosterPlan25[[OWNER]:[OWNER]],"="&amp;$AE7,RosterPlan25[[KEEPER / RFA]:[KEEPER / RFA]],"K",RosterPlan25[[VAR/G]:[VAR/G]],"&gt;0")</f>
        <v>11.039855230946415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0.90860094579202344</v>
      </c>
      <c r="AQ7" s="37">
        <f t="shared" si="3"/>
        <v>11.948456176738439</v>
      </c>
      <c r="AR7">
        <v>22.682307692307699</v>
      </c>
      <c r="AS7" s="37">
        <f t="shared" si="4"/>
        <v>-10.73385151556926</v>
      </c>
      <c r="AT7" s="94">
        <f t="shared" si="5"/>
        <v>6.2243776193253657E-2</v>
      </c>
      <c r="BA7" s="60"/>
      <c r="BB7" s="37"/>
      <c r="BC7" s="37"/>
      <c r="BI7"/>
      <c r="BJ7"/>
    </row>
    <row r="8" spans="1:62" x14ac:dyDescent="0.25">
      <c r="A8" t="s">
        <v>10131</v>
      </c>
      <c r="B8" t="s">
        <v>15832</v>
      </c>
      <c r="C8" t="s">
        <v>10133</v>
      </c>
      <c r="D8">
        <f>_xlfn.IFNA(MATCH(RosterPlan25[[#This Row],[player_id]],CompositeRoster[sleeper_id],0),  MATCH(RosterPlan25[[#This Row],[PLAYER]],CompositeRoster[full_name],0))</f>
        <v>9</v>
      </c>
      <c r="E8">
        <f>MATCH(RosterPlan25[[#This Row],[player_id]],Draft2023[sleeper_id],0)</f>
        <v>6</v>
      </c>
      <c r="F8" t="str">
        <f>INDEX(CompositeRoster[team],RosterPlan25[[#This Row],[RosterIndex]])&amp;""</f>
        <v>NYG</v>
      </c>
      <c r="G8" t="str">
        <f>INDEX(CompositeRoster[position],RosterPlan25[[#This Row],[RosterIndex]])&amp;""</f>
        <v>RB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16</v>
      </c>
      <c r="J8" s="41" t="str">
        <f>IF(RosterPlan25[[#This Row],[SOURCE]]="Rookie","Rookie",_xlfn.IFNA(INDEX(Draft2023[Current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8" s="41" t="str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" s="41">
        <f>ROUNDDOWN(RosterPlan25[[#This Row],[Optimal $]]*IF(RosterPlan25[[#This Row],[Contract]]="Rookie",0.3,0.15),0)</f>
        <v>2</v>
      </c>
      <c r="N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8" s="47">
        <f>IF(VARG="MANUAL",RosterPlan25[[#This Row],[ManualVARG]],IF(VARG="GOOD",RosterPlan25[[#This Row],[GoodVARG]],"ERR"))</f>
        <v>0.48985853976140659</v>
      </c>
      <c r="P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0.48985853976140659</v>
      </c>
      <c r="Q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8" s="38" t="s">
        <v>433</v>
      </c>
      <c r="S8">
        <f>_xlfn.IFNA(INDEX(Draft2022[Net Keeper Count],RosterPlan25[[#This Row],[DraftIndex]]),0)+IF(RosterPlan25[[#This Row],[KEEPER / RFA]]="K",1,0)</f>
        <v>4</v>
      </c>
      <c r="T8" s="38" t="str">
        <f>IF(RosterPlan25[[#This Row],[KEEPER / RFA]]="RFA",RosterPlan25[[#This Row],[Pure Inflated $]],"")</f>
        <v/>
      </c>
      <c r="U8" s="48">
        <f>IF(RosterPlan25[[#This Row],[VAR/G]]&gt;0,
ROUND(IF(VARG="GOOD",$AF$29,IF(VARG="ATHLETIC",$AG$29,99999999999))*RosterPlan25[[#This Row],[VAR/G]],0),
0) + 1</f>
        <v>8</v>
      </c>
      <c r="V8" s="35">
        <f>RosterPlan25[[#This Row],[Optimal $]]-RosterPlan25[[#This Row],[$ CURR]]</f>
        <v>-10</v>
      </c>
      <c r="W8">
        <f>IF(OR(RosterPlan25[[#This Row],[SOURCE]]="Rookie",RosterPlan25[[#This Row],[POS]]="K"),0,RosterPlan25[[#This Row],[VAR/G]]+3.3)</f>
        <v>3.7898585397614064</v>
      </c>
      <c r="X8">
        <f>IF(RosterPlan25[[#This Row],[VAW/G]]&gt;0,ROUND(RosterPlan25[[#This Row],[VAW/G]]*$AF$56,0)+1,1)</f>
        <v>16</v>
      </c>
      <c r="Y8" s="49">
        <f>RosterPlan25[[#This Row],[VAWG Market $]]-_xlfn.IFNA(RosterPlan25[[#This Row],[$ CURR]],1)</f>
        <v>-2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8" s="35">
        <f>RosterPlan25[[#This Row],[Pure Inflated $]]-RosterPlan25[[#This Row],[$ CURR]]</f>
        <v>-6</v>
      </c>
      <c r="AB8">
        <f>INDEX(players[age],MATCH(RosterPlan25[[#This Row],[player_id]],players[sleeper_id],0))</f>
        <v>26</v>
      </c>
      <c r="AD8" s="35">
        <f>300-AF8+AH8+10-24-AK8</f>
        <v>36</v>
      </c>
      <c r="AE8" s="38" t="s">
        <v>265</v>
      </c>
      <c r="AF8" s="38">
        <f>SUMIFS(RosterPlan25[[$ CURR]:[$ CURR]],RosterPlan25[[OWNER]:[OWNER]],"="&amp;$AE8,RosterPlan25[[KEEPER / RFA]:[KEEPER / RFA]],"K")</f>
        <v>261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294</v>
      </c>
      <c r="AH8" s="35">
        <v>12</v>
      </c>
      <c r="AI8" s="43">
        <f>COUNTIFS(RosterPlan25[OWNER],"="&amp;$AE8,RosterPlan25[KEEPER / RFA],"K")</f>
        <v>24</v>
      </c>
      <c r="AJ8" s="35">
        <f>COUNTIFS(RosterPlan25[OWNER],"="&amp;$AE8,RosterPlan25[KEEPER / RFA],"RFA")</f>
        <v>1</v>
      </c>
      <c r="AK8">
        <v>1</v>
      </c>
      <c r="AL8" s="40">
        <f t="shared" si="2"/>
        <v>295</v>
      </c>
      <c r="AM8" s="37">
        <f>SUMIFS(RosterPlan25[[VAR/G]:[VAR/G]],RosterPlan25[[OWNER]:[OWNER]],"="&amp;$AE8,RosterPlan25[[KEEPER / RFA]:[KEEPER / RFA]],"K",RosterPlan25[[VAR/G]:[VAR/G]],"&gt;0")</f>
        <v>19.986280241368071</v>
      </c>
      <c r="AN8" s="37">
        <f>SUMIFS(RosterPlan25[[VAR/G]:[VAR/G]],RosterPlan25[[OWNER]:[OWNER]],"="&amp;$AE8,RosterPlan25[[KEEPER / RFA]:[KEEPER / RFA]],"RFA",RosterPlan25[[VAR/G]:[VAR/G]],"&gt;0")</f>
        <v>1.4750487267601817</v>
      </c>
      <c r="AO8" s="37">
        <f>SUMIFS(RosterPlan25[[VAR/G]:[VAR/G]],RosterPlan25[[OWNER]:[OWNER]],"="&amp;$AE8,RosterPlan25[[KEEPER / RFA]:[KEEPER / RFA]],"&lt;&gt;K",RosterPlan25[[VAR/G]:[VAR/G]],"&gt;0")</f>
        <v>1.4750487267601817</v>
      </c>
      <c r="AP8" s="37">
        <f t="shared" si="0"/>
        <v>0.22715023644800586</v>
      </c>
      <c r="AQ8" s="37">
        <f t="shared" si="3"/>
        <v>21.688479204576257</v>
      </c>
      <c r="AR8">
        <v>20.371079059829075</v>
      </c>
      <c r="AS8" s="37">
        <f t="shared" si="4"/>
        <v>1.3174001447471824</v>
      </c>
      <c r="AT8" s="94">
        <f t="shared" si="5"/>
        <v>0.1129830352652456</v>
      </c>
      <c r="BA8" s="38"/>
      <c r="BB8" s="37"/>
      <c r="BC8" s="37"/>
      <c r="BI8"/>
      <c r="BJ8"/>
    </row>
    <row r="9" spans="1:62" x14ac:dyDescent="0.25">
      <c r="A9" t="s">
        <v>99</v>
      </c>
      <c r="B9" t="s">
        <v>15832</v>
      </c>
      <c r="C9" t="s">
        <v>4233</v>
      </c>
      <c r="D9" s="35">
        <f>_xlfn.IFNA(MATCH(RosterPlan25[[#This Row],[player_id]],CompositeRoster[sleeper_id],0),  MATCH(RosterPlan25[[#This Row],[PLAYER]],CompositeRoster[full_name],0))</f>
        <v>3</v>
      </c>
      <c r="E9" s="35">
        <f>MATCH(RosterPlan25[[#This Row],[player_id]],Draft2023[sleeper_id],0)</f>
        <v>220</v>
      </c>
      <c r="F9" s="35" t="str">
        <f>INDEX(CompositeRoster[team],RosterPlan25[[#This Row],[RosterIndex]])&amp;""</f>
        <v>TB</v>
      </c>
      <c r="G9" s="35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13</v>
      </c>
      <c r="J9" s="41" t="str">
        <f>IF(RosterPlan25[[#This Row],[SOURCE]]="Rookie","Rookie",_xlfn.IFNA(INDEX(Draft2023[Current Contract],RosterPlan25[[#This Row],[DraftIndex]]),"Undrafted"))</f>
        <v>Auction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" s="41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" s="41">
        <f>ROUNDDOWN(RosterPlan25[[#This Row],[Optimal $]]*IF(RosterPlan25[[#This Row],[Contract]]="Rookie",0.3,0.15),0)</f>
        <v>1</v>
      </c>
      <c r="N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9" s="25">
        <f>IF(VARG="MANUAL",RosterPlan25[[#This Row],[ManualVARG]],IF(VARG="GOOD",RosterPlan25[[#This Row],[GoodVARG]],"ERR"))</f>
        <v>0.3910847370355931</v>
      </c>
      <c r="P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0.3910847370355931</v>
      </c>
      <c r="Q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9" s="38" t="s">
        <v>433</v>
      </c>
      <c r="S9" s="57">
        <f>_xlfn.IFNA(INDEX(Draft2022[Net Keeper Count],RosterPlan25[[#This Row],[DraftIndex]]),0)+IF(RosterPlan25[[#This Row],[KEEPER / RFA]]="K",1,0)</f>
        <v>1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7</v>
      </c>
      <c r="V9" s="35">
        <f>RosterPlan25[[#This Row],[Optimal $]]-RosterPlan25[[#This Row],[$ CURR]]</f>
        <v>-7</v>
      </c>
      <c r="W9">
        <f>IF(OR(RosterPlan25[[#This Row],[SOURCE]]="Rookie",RosterPlan25[[#This Row],[POS]]="K"),0,RosterPlan25[[#This Row],[VAR/G]]+3.3)</f>
        <v>3.691084737035593</v>
      </c>
      <c r="X9">
        <f>IF(RosterPlan25[[#This Row],[VAW/G]]&gt;0,ROUND(RosterPlan25[[#This Row],[VAW/G]]*$AF$56,0)+1,1)</f>
        <v>15</v>
      </c>
      <c r="Y9" s="49">
        <f>RosterPlan25[[#This Row],[VAWG Market $]]-_xlfn.IFNA(RosterPlan25[[#This Row],[$ CURR]],1)</f>
        <v>1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9">
        <f>RosterPlan25[[#This Row],[Pure Inflated $]]-RosterPlan25[[#This Row],[$ CURR]]</f>
        <v>-4</v>
      </c>
      <c r="AB9">
        <f>INDEX(players[age],MATCH(RosterPlan25[[#This Row],[player_id]],players[sleeper_id],0))</f>
        <v>28</v>
      </c>
      <c r="AD9" s="35">
        <f t="shared" si="1"/>
        <v>28</v>
      </c>
      <c r="AE9" s="38" t="s">
        <v>266</v>
      </c>
      <c r="AF9" s="38">
        <f>SUMIFS(RosterPlan25[[$ CURR]:[$ CURR]],RosterPlan25[[OWNER]:[OWNER]],"="&amp;$AE9,RosterPlan25[[KEEPER / RFA]:[KEEPER / RFA]],"K")</f>
        <v>284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335</v>
      </c>
      <c r="AH9" s="35">
        <f>COUNTIFS(RosterPlan25[OWNER],"="&amp;$AE9)</f>
        <v>26</v>
      </c>
      <c r="AI9" s="43">
        <f>COUNTIFS(RosterPlan25[OWNER],"="&amp;$AE9,RosterPlan25[KEEPER / RFA],"K")</f>
        <v>21</v>
      </c>
      <c r="AJ9" s="35">
        <f>COUNTIFS(RosterPlan25[OWNER],"="&amp;$AE9,RosterPlan25[KEEPER / RFA],"RFA")</f>
        <v>2</v>
      </c>
      <c r="AL9" s="40">
        <f t="shared" si="2"/>
        <v>336</v>
      </c>
      <c r="AM9" s="37">
        <f>SUMIFS(RosterPlan25[[VAR/G]:[VAR/G]],RosterPlan25[[OWNER]:[OWNER]],"="&amp;$AE9,RosterPlan25[[KEEPER / RFA]:[KEEPER / RFA]],"K",RosterPlan25[[VAR/G]:[VAR/G]],"&gt;0")</f>
        <v>22.263499106464039</v>
      </c>
      <c r="AN9" s="37">
        <f>SUMIFS(RosterPlan25[[VAR/G]:[VAR/G]],RosterPlan25[[OWNER]:[OWNER]],"="&amp;$AE9,RosterPlan25[[KEEPER / RFA]:[KEEPER / RFA]],"RFA",RosterPlan25[[VAR/G]:[VAR/G]],"&gt;0")</f>
        <v>2.2331394180715112</v>
      </c>
      <c r="AO9" s="37">
        <f>SUMIFS(RosterPlan25[[VAR/G]:[VAR/G]],RosterPlan25[[OWNER]:[OWNER]],"="&amp;$AE9,RosterPlan25[[KEEPER / RFA]:[KEEPER / RFA]],"&lt;&gt;K",RosterPlan25[[VAR/G]:[VAR/G]],"&gt;0")</f>
        <v>3.8525645143634106</v>
      </c>
      <c r="AP9" s="37">
        <f t="shared" si="0"/>
        <v>-1.6354817024256423</v>
      </c>
      <c r="AQ9" s="37">
        <f t="shared" si="3"/>
        <v>22.861156822109905</v>
      </c>
      <c r="AR9">
        <v>23.789647435897436</v>
      </c>
      <c r="AS9" s="37">
        <f t="shared" si="4"/>
        <v>-0.92849061378753106</v>
      </c>
      <c r="AT9" s="94">
        <f t="shared" si="5"/>
        <v>0.11909193185346799</v>
      </c>
      <c r="BA9" s="38"/>
      <c r="BB9" s="37"/>
      <c r="BC9" s="37"/>
      <c r="BI9"/>
      <c r="BJ9"/>
    </row>
    <row r="10" spans="1:62" x14ac:dyDescent="0.25">
      <c r="A10" t="s">
        <v>18196</v>
      </c>
      <c r="B10" t="s">
        <v>15832</v>
      </c>
      <c r="C10" t="s">
        <v>18195</v>
      </c>
      <c r="D10" s="35">
        <f>_xlfn.IFNA(MATCH(RosterPlan25[[#This Row],[player_id]],CompositeRoster[sleeper_id],0),  MATCH(RosterPlan25[[#This Row],[PLAYER]],CompositeRoster[full_name],0))</f>
        <v>4</v>
      </c>
      <c r="E10" s="35">
        <f>MATCH(RosterPlan25[[#This Row],[player_id]],Draft2023[sleeper_id],0)</f>
        <v>120</v>
      </c>
      <c r="F10" s="35" t="str">
        <f>INDEX(CompositeRoster[team],RosterPlan25[[#This Row],[RosterIndex]])&amp;""</f>
        <v>GB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10</v>
      </c>
      <c r="J10" s="41" t="str">
        <f>IF(RosterPlan25[[#This Row],[SOURCE]]="Rookie","Rookie",_xlfn.IFNA(INDEX(Draft2023[Current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" s="41" t="str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0" s="37">
        <f>IF(VARG="MANUAL",RosterPlan25[[#This Row],[ManualVARG]],IF(VARG="GOOD",RosterPlan25[[#This Row],[GoodVARG]],"ERR"))</f>
        <v>2.4537804626491192E-2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2.4537804626491192E-2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0" s="38" t="s">
        <v>433</v>
      </c>
      <c r="S10" s="38">
        <f>_xlfn.IFNA(INDEX(Draft2022[Net Keeper Count],RosterPlan25[[#This Row],[DraftIndex]]),0)+IF(RosterPlan25[[#This Row],[KEEPER / RFA]]="K",1,0)</f>
        <v>2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-9</v>
      </c>
      <c r="W10">
        <f>IF(OR(RosterPlan25[[#This Row],[SOURCE]]="Rookie",RosterPlan25[[#This Row],[POS]]="K"),0,RosterPlan25[[#This Row],[VAR/G]]+3.3)</f>
        <v>3.3245378046264911</v>
      </c>
      <c r="X10">
        <f>IF(RosterPlan25[[#This Row],[VAW/G]]&gt;0,ROUND(RosterPlan25[[#This Row],[VAW/G]]*$AF$56,0)+1,1)</f>
        <v>14</v>
      </c>
      <c r="Y10" s="49">
        <f>RosterPlan25[[#This Row],[VAWG Market $]]-_xlfn.IFNA(RosterPlan25[[#This Row],[$ CURR]],1)</f>
        <v>4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10">
        <f>RosterPlan25[[#This Row],[Pure Inflated $]]-RosterPlan25[[#This Row],[$ CURR]]</f>
        <v>-8</v>
      </c>
      <c r="AB10">
        <f>INDEX(players[age],MATCH(RosterPlan25[[#This Row],[player_id]],players[sleeper_id],0))</f>
        <v>25</v>
      </c>
      <c r="AD10" s="35">
        <f t="shared" si="1"/>
        <v>97</v>
      </c>
      <c r="AE10" s="38" t="s">
        <v>267</v>
      </c>
      <c r="AF10" s="38">
        <f>SUMIFS(RosterPlan25[[$ CURR]:[$ CURR]],RosterPlan25[[OWNER]:[OWNER]],"="&amp;$AE10,RosterPlan25[[KEEPER / RFA]:[KEEPER / RFA]],"K")</f>
        <v>218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219</v>
      </c>
      <c r="AH10" s="35">
        <f>COUNTIFS(RosterPlan25[OWNER],"="&amp;$AE10)</f>
        <v>29</v>
      </c>
      <c r="AI10" s="43">
        <f>COUNTIFS(RosterPlan25[OWNER],"="&amp;$AE10,RosterPlan25[KEEPER / RFA],"K")</f>
        <v>28</v>
      </c>
      <c r="AJ10" s="35">
        <f>COUNTIFS(RosterPlan25[OWNER],"="&amp;$AE10,RosterPlan25[KEEPER / RFA],"RFA")</f>
        <v>1</v>
      </c>
      <c r="AL10" s="40">
        <f t="shared" si="2"/>
        <v>219</v>
      </c>
      <c r="AM10" s="37">
        <f>SUMIFS(RosterPlan25[[VAR/G]:[VAR/G]],RosterPlan25[[OWNER]:[OWNER]],"="&amp;$AE10,RosterPlan25[[KEEPER / RFA]:[KEEPER / RFA]],"K",RosterPlan25[[VAR/G]:[VAR/G]],"&gt;0")</f>
        <v>14.327036690806526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3.679833830457695</v>
      </c>
      <c r="AQ10" s="37">
        <f t="shared" si="3"/>
        <v>18.006870521264222</v>
      </c>
      <c r="AR10">
        <v>22.437788461538464</v>
      </c>
      <c r="AS10" s="37">
        <f t="shared" si="4"/>
        <v>-4.4309179402742416</v>
      </c>
      <c r="AT10" s="94">
        <f t="shared" si="5"/>
        <v>9.3804220569390348E-2</v>
      </c>
      <c r="BA10" s="38"/>
      <c r="BB10" s="37"/>
      <c r="BC10" s="37"/>
      <c r="BI10"/>
      <c r="BJ10"/>
    </row>
    <row r="11" spans="1:62" x14ac:dyDescent="0.25">
      <c r="A11" t="s">
        <v>15924</v>
      </c>
      <c r="B11" t="s">
        <v>15832</v>
      </c>
      <c r="C11" t="s">
        <v>15923</v>
      </c>
      <c r="D11">
        <f>_xlfn.IFNA(MATCH(RosterPlan25[[#This Row],[player_id]],CompositeRoster[sleeper_id],0),  MATCH(RosterPlan25[[#This Row],[PLAYER]],CompositeRoster[full_name],0))</f>
        <v>20</v>
      </c>
      <c r="E11">
        <f>MATCH(RosterPlan25[[#This Row],[player_id]],Draft2023[sleeper_id],0)</f>
        <v>16</v>
      </c>
      <c r="F11" s="35" t="str">
        <f>INDEX(CompositeRoster[team],RosterPlan25[[#This Row],[RosterIndex]])&amp;""</f>
        <v>JAX</v>
      </c>
      <c r="G11" s="35" t="str">
        <f>INDEX(CompositeRoster[position],RosterPlan25[[#This Row],[RosterIndex]])&amp;""</f>
        <v>QB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7</v>
      </c>
      <c r="J11" s="41" t="str">
        <f>IF(RosterPlan25[[#This Row],[SOURCE]]="Rookie","Rookie",_xlfn.IFNA(INDEX(Draft2023[Current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" s="41" t="str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1" s="25">
        <f>IF(VARG="MANUAL",RosterPlan25[[#This Row],[ManualVARG]],IF(VARG="GOOD",RosterPlan25[[#This Row],[GoodVARG]],"ERR"))</f>
        <v>-0.13507800302560594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-0.13507800302560594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1" s="38" t="s">
        <v>433</v>
      </c>
      <c r="S11" s="57">
        <f>_xlfn.IFNA(INDEX(Draft2022[Net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-6</v>
      </c>
      <c r="W11">
        <f>IF(OR(RosterPlan25[[#This Row],[SOURCE]]="Rookie",RosterPlan25[[#This Row],[POS]]="K"),0,RosterPlan25[[#This Row],[VAR/G]]+3.3)</f>
        <v>3.1649219969743938</v>
      </c>
      <c r="X11">
        <f>IF(RosterPlan25[[#This Row],[VAW/G]]&gt;0,ROUND(RosterPlan25[[#This Row],[VAW/G]]*$AF$56,0)+1,1)</f>
        <v>13</v>
      </c>
      <c r="Y11" s="49">
        <f>RosterPlan25[[#This Row],[VAWG Market $]]-_xlfn.IFNA(RosterPlan25[[#This Row],[$ CURR]],1)</f>
        <v>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-6</v>
      </c>
      <c r="AB11">
        <f>INDEX(players[age],MATCH(RosterPlan25[[#This Row],[player_id]],players[sleeper_id],0))</f>
        <v>24</v>
      </c>
      <c r="AD11" s="35">
        <f t="shared" si="1"/>
        <v>116</v>
      </c>
      <c r="AE11" s="38" t="s">
        <v>268</v>
      </c>
      <c r="AF11" s="38">
        <f>SUMIFS(RosterPlan25[[$ CURR]:[$ CURR]],RosterPlan25[[OWNER]:[OWNER]],"="&amp;$AE11,RosterPlan25[[KEEPER / RFA]:[KEEPER / RFA]],"K")</f>
        <v>199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206</v>
      </c>
      <c r="AH11" s="35">
        <f>COUNTIFS(RosterPlan25[OWNER],"="&amp;$AE11)</f>
        <v>29</v>
      </c>
      <c r="AI11" s="43">
        <f>COUNTIFS(RosterPlan25[OWNER],"="&amp;$AE11,RosterPlan25[KEEPER / RFA],"K")</f>
        <v>26</v>
      </c>
      <c r="AJ11" s="35">
        <f>COUNTIFS(RosterPlan25[OWNER],"="&amp;$AE11,RosterPlan25[KEEPER / RFA],"RFA")</f>
        <v>1</v>
      </c>
      <c r="AL11" s="40">
        <f t="shared" ref="AL11" si="6">AG11+24-MIN(AI11+AJ11,24)</f>
        <v>206</v>
      </c>
      <c r="AM11" s="37">
        <f>SUMIFS(RosterPlan25[[VAR/G]:[VAR/G]],RosterPlan25[[OWNER]:[OWNER]],"="&amp;$AE11,RosterPlan25[[KEEPER / RFA]:[KEEPER / RFA]],"K",RosterPlan25[[VAR/G]:[VAR/G]],"&gt;0")</f>
        <v>12.726515787361278</v>
      </c>
      <c r="AN11" s="37">
        <f>SUMIFS(RosterPlan25[[VAR/G]:[VAR/G]],RosterPlan25[[OWNER]:[OWNER]],"="&amp;$AE11,RosterPlan25[[KEEPER / RFA]:[KEEPER / RFA]],"RFA",RosterPlan25[[VAR/G]:[VAR/G]],"&gt;0")</f>
        <v>0.29270725574623585</v>
      </c>
      <c r="AO11" s="37">
        <f>SUMIFS(RosterPlan25[[VAR/G]:[VAR/G]],RosterPlan25[[OWNER]:[OWNER]],"="&amp;$AE11,RosterPlan25[[KEEPER / RFA]:[KEEPER / RFA]],"&lt;&gt;K",RosterPlan25[[VAR/G]:[VAR/G]],"&gt;0")</f>
        <v>0.29270725574623585</v>
      </c>
      <c r="AP11" s="37">
        <f t="shared" si="0"/>
        <v>4.2704244452225106</v>
      </c>
      <c r="AQ11" s="37">
        <f t="shared" si="3"/>
        <v>17.289647488330026</v>
      </c>
      <c r="AR11">
        <v>15.203290598290614</v>
      </c>
      <c r="AS11" s="37">
        <f t="shared" si="4"/>
        <v>2.0863568900394114</v>
      </c>
      <c r="AT11" s="94">
        <f t="shared" si="5"/>
        <v>9.006794959996467E-2</v>
      </c>
      <c r="BA11" s="38"/>
      <c r="BB11" s="37"/>
      <c r="BC11" s="37"/>
      <c r="BI11"/>
      <c r="BJ11"/>
    </row>
    <row r="12" spans="1:62" x14ac:dyDescent="0.25">
      <c r="A12" t="s">
        <v>21463</v>
      </c>
      <c r="B12" t="s">
        <v>15832</v>
      </c>
      <c r="C12" t="s">
        <v>21462</v>
      </c>
      <c r="D12">
        <f>_xlfn.IFNA(MATCH(RosterPlan25[[#This Row],[player_id]],CompositeRoster[sleeper_id],0),  MATCH(RosterPlan25[[#This Row],[PLAYER]],CompositeRoster[full_name],0))</f>
        <v>23</v>
      </c>
      <c r="E12" t="e">
        <f>MATCH(RosterPlan25[[#This Row],[player_id]],Draft2023[sleeper_id],0)</f>
        <v>#N/A</v>
      </c>
      <c r="F12" s="35" t="str">
        <f>INDEX(CompositeRoster[team],RosterPlan25[[#This Row],[RosterIndex]])&amp;""</f>
        <v>JAX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Rookie</v>
      </c>
      <c r="I12" s="41">
        <f>_xlfn.IFNA(INDEX(Draft2023[PRICE],RosterPlan25[[#This Row],[DraftIndex]]),0)</f>
        <v>0</v>
      </c>
      <c r="J12" s="41" t="str">
        <f>IF(RosterPlan25[[#This Row],[SOURCE]]="Rookie","Rookie",_xlfn.IFNA(INDEX(Draft2023[Current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" s="41" t="str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" s="47">
        <f>IF(VARG="MANUAL",RosterPlan25[[#This Row],[ManualVARG]],IF(VARG="GOOD",RosterPlan25[[#This Row],[GoodVARG]],"ERR"))</f>
        <v>-0.17714294652171581</v>
      </c>
      <c r="P1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-0.17714294652171581</v>
      </c>
      <c r="Q1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" s="38" t="s">
        <v>433</v>
      </c>
      <c r="S12" s="38">
        <f>_xlfn.IFNA(INDEX(Draft2022[Net Keeper Count],RosterPlan25[[#This Row],[DraftIndex]]),0)+IF(RosterPlan25[[#This Row],[KEEPER / RFA]]="K",1,0)</f>
        <v>1</v>
      </c>
      <c r="T12" s="57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-5</v>
      </c>
      <c r="W12">
        <f>IF(OR(RosterPlan25[[#This Row],[SOURCE]]="Rookie",RosterPlan25[[#This Row],[POS]]="K"),0,RosterPlan25[[#This Row],[VAR/G]]+3.3)</f>
        <v>0</v>
      </c>
      <c r="X12">
        <f>IF(RosterPlan25[[#This Row],[VAW/G]]&gt;0,ROUND(RosterPlan25[[#This Row],[VAW/G]]*$AF$56,0)+1,1)</f>
        <v>1</v>
      </c>
      <c r="Y12" s="49">
        <f>RosterPlan25[[#This Row],[VAWG Market $]]-_xlfn.IFNA(RosterPlan25[[#This Row],[$ CURR]],1)</f>
        <v>-5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 s="35">
        <f>RosterPlan25[[#This Row],[Pure Inflated $]]-RosterPlan25[[#This Row],[$ CURR]]</f>
        <v>-5</v>
      </c>
      <c r="AB12">
        <f>INDEX(players[age],MATCH(RosterPlan25[[#This Row],[player_id]],players[sleeper_id],0))</f>
        <v>21</v>
      </c>
      <c r="AF12">
        <f>SUM(AF2:AF11)</f>
        <v>2608</v>
      </c>
      <c r="AG12">
        <f t="shared" ref="AG12:AO12" si="7">SUM(AG2:AG11)</f>
        <v>2782</v>
      </c>
      <c r="AH12"/>
      <c r="AI12" s="39">
        <f t="shared" si="7"/>
        <v>231</v>
      </c>
      <c r="AJ12"/>
      <c r="AK12"/>
      <c r="AL12" s="40">
        <f t="shared" si="7"/>
        <v>2791</v>
      </c>
      <c r="AM12" s="37">
        <f t="shared" si="7"/>
        <v>174.95091752336472</v>
      </c>
      <c r="AN12" s="37">
        <f t="shared" si="7"/>
        <v>7.5164662520651211</v>
      </c>
      <c r="AO12" s="37">
        <f t="shared" si="7"/>
        <v>16.829762512413332</v>
      </c>
      <c r="AP12"/>
      <c r="AQ12" s="25">
        <f>SUM(AQ2:AQ11)</f>
        <v>191.96226365895652</v>
      </c>
      <c r="AR12"/>
      <c r="BI12"/>
      <c r="BJ12"/>
    </row>
    <row r="13" spans="1:62" x14ac:dyDescent="0.25">
      <c r="A13" t="s">
        <v>157</v>
      </c>
      <c r="B13" t="s">
        <v>15832</v>
      </c>
      <c r="C13" t="s">
        <v>1894</v>
      </c>
      <c r="D13" s="35">
        <f>_xlfn.IFNA(MATCH(RosterPlan25[[#This Row],[player_id]],CompositeRoster[sleeper_id],0),  MATCH(RosterPlan25[[#This Row],[PLAYER]],CompositeRoster[full_name],0))</f>
        <v>5</v>
      </c>
      <c r="E13" s="35">
        <f>MATCH(RosterPlan25[[#This Row],[player_id]],Draft2023[sleeper_id],0)</f>
        <v>3</v>
      </c>
      <c r="F13" s="35" t="str">
        <f>INDEX(CompositeRoster[team],RosterPlan25[[#This Row],[RosterIndex]])&amp;""</f>
        <v>DEN</v>
      </c>
      <c r="G13" s="35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16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3" s="25">
        <f>IF(VARG="MANUAL",RosterPlan25[[#This Row],[ManualVARG]],IF(VARG="GOOD",RosterPlan25[[#This Row],[GoodVARG]],"ERR"))</f>
        <v>-0.30639282989908667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-0.30639282989908667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3" s="38" t="s">
        <v>433</v>
      </c>
      <c r="S13" s="57">
        <f>_xlfn.IFNA(INDEX(Draft2022[Net Keeper Count],RosterPlan25[[#This Row],[DraftIndex]]),0)+IF(RosterPlan25[[#This Row],[KEEPER / RFA]]="K",1,0)</f>
        <v>5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-15</v>
      </c>
      <c r="W13">
        <f>IF(OR(RosterPlan25[[#This Row],[SOURCE]]="Rookie",RosterPlan25[[#This Row],[POS]]="K"),0,RosterPlan25[[#This Row],[VAR/G]]+3.3)</f>
        <v>2.9936071701009133</v>
      </c>
      <c r="X13">
        <f>IF(RosterPlan25[[#This Row],[VAW/G]]&gt;0,ROUND(RosterPlan25[[#This Row],[VAW/G]]*$AF$56,0)+1,1)</f>
        <v>13</v>
      </c>
      <c r="Y13" s="49">
        <f>RosterPlan25[[#This Row],[VAWG Market $]]-_xlfn.IFNA(RosterPlan25[[#This Row],[$ CURR]],1)</f>
        <v>-3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-15</v>
      </c>
      <c r="AB13">
        <f>INDEX(players[age],MATCH(RosterPlan25[[#This Row],[player_id]],players[sleeper_id],0))</f>
        <v>28</v>
      </c>
      <c r="AU13"/>
      <c r="BI13"/>
    </row>
    <row r="14" spans="1:62" x14ac:dyDescent="0.25">
      <c r="A14" t="s">
        <v>18578</v>
      </c>
      <c r="B14" t="s">
        <v>15832</v>
      </c>
      <c r="C14" t="s">
        <v>18577</v>
      </c>
      <c r="D14" s="35">
        <f>_xlfn.IFNA(MATCH(RosterPlan25[[#This Row],[player_id]],CompositeRoster[sleeper_id],0),  MATCH(RosterPlan25[[#This Row],[PLAYER]],CompositeRoster[full_name],0))</f>
        <v>10</v>
      </c>
      <c r="E14" s="35">
        <f>MATCH(RosterPlan25[[#This Row],[player_id]],Draft2023[sleeper_id],0)</f>
        <v>10</v>
      </c>
      <c r="F14" s="35" t="str">
        <f>INDEX(CompositeRoster[team],RosterPlan25[[#This Row],[RosterIndex]])&amp;""</f>
        <v>CLE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1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" s="37">
        <f>IF(VARG="MANUAL",RosterPlan25[[#This Row],[ManualVARG]],IF(VARG="GOOD",RosterPlan25[[#This Row],[GoodVARG]],"ERR"))</f>
        <v>-1.0239498019981417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-1.0239498019981417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4" s="38" t="s">
        <v>433</v>
      </c>
      <c r="S14" s="38">
        <f>_xlfn.IFNA(INDEX(Draft2022[Net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0</v>
      </c>
      <c r="W14">
        <f>IF(OR(RosterPlan25[[#This Row],[SOURCE]]="Rookie",RosterPlan25[[#This Row],[POS]]="K"),0,RosterPlan25[[#This Row],[VAR/G]]+3.3)</f>
        <v>2.2760501980018581</v>
      </c>
      <c r="X14">
        <f>IF(RosterPlan25[[#This Row],[VAW/G]]&gt;0,ROUND(RosterPlan25[[#This Row],[VAW/G]]*$AF$56,0)+1,1)</f>
        <v>10</v>
      </c>
      <c r="Y14" s="49">
        <f>RosterPlan25[[#This Row],[VAWG Market $]]-_xlfn.IFNA(RosterPlan25[[#This Row],[$ CURR]],1)</f>
        <v>9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0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17664</v>
      </c>
      <c r="B15" t="s">
        <v>15832</v>
      </c>
      <c r="C15" t="s">
        <v>17663</v>
      </c>
      <c r="D15" s="35">
        <f>_xlfn.IFNA(MATCH(RosterPlan25[[#This Row],[player_id]],CompositeRoster[sleeper_id],0),  MATCH(RosterPlan25[[#This Row],[PLAYER]],CompositeRoster[full_name],0))</f>
        <v>17</v>
      </c>
      <c r="E15" s="35">
        <f>MATCH(RosterPlan25[[#This Row],[player_id]],Draft2023[sleeper_id],0)</f>
        <v>15</v>
      </c>
      <c r="F15" s="35" t="str">
        <f>INDEX(CompositeRoster[team],RosterPlan25[[#This Row],[RosterIndex]])&amp;""</f>
        <v>GB</v>
      </c>
      <c r="G15" s="35" t="str">
        <f>INDEX(CompositeRoster[position],RosterPlan25[[#This Row],[RosterIndex]])&amp;""</f>
        <v>WR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3</v>
      </c>
      <c r="J15" s="41" t="str">
        <f>IF(RosterPlan25[[#This Row],[SOURCE]]="Rookie","Rookie",_xlfn.IFNA(INDEX(Draft2023[Current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" s="41" t="str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5" s="37">
        <f>IF(VARG="MANUAL",RosterPlan25[[#This Row],[ManualVARG]],IF(VARG="GOOD",RosterPlan25[[#This Row],[GoodVARG]],"ERR"))</f>
        <v>-1.3516750937485948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-1.3516750937485948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5" s="38" t="s">
        <v>433</v>
      </c>
      <c r="S15" s="38">
        <f>_xlfn.IFNA(INDEX(Draft2022[Net Keeper Count],RosterPlan25[[#This Row],[DraftIndex]]),0)+IF(RosterPlan25[[#This Row],[KEEPER / RFA]]="K",1,0)</f>
        <v>2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-2</v>
      </c>
      <c r="W15">
        <f>IF(OR(RosterPlan25[[#This Row],[SOURCE]]="Rookie",RosterPlan25[[#This Row],[POS]]="K"),0,RosterPlan25[[#This Row],[VAR/G]]+3.3)</f>
        <v>1.948324906251405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6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-2</v>
      </c>
      <c r="AB15">
        <f>INDEX(players[age],MATCH(RosterPlan25[[#This Row],[player_id]],players[sleeper_id],0))</f>
        <v>24</v>
      </c>
      <c r="AU15"/>
      <c r="BI15"/>
    </row>
    <row r="16" spans="1:62" x14ac:dyDescent="0.25">
      <c r="A16" t="s">
        <v>17613</v>
      </c>
      <c r="B16" t="s">
        <v>15832</v>
      </c>
      <c r="C16" t="s">
        <v>17612</v>
      </c>
      <c r="D16" s="35">
        <f>_xlfn.IFNA(MATCH(RosterPlan25[[#This Row],[player_id]],CompositeRoster[sleeper_id],0),  MATCH(RosterPlan25[[#This Row],[PLAYER]],CompositeRoster[full_name],0))</f>
        <v>2</v>
      </c>
      <c r="E16" s="35">
        <f>MATCH(RosterPlan25[[#This Row],[player_id]],Draft2023[sleeper_id],0)</f>
        <v>2</v>
      </c>
      <c r="F16" s="35" t="str">
        <f>INDEX(CompositeRoster[team],RosterPlan25[[#This Row],[RosterIndex]])&amp;""</f>
        <v>TB</v>
      </c>
      <c r="G16" s="35" t="str">
        <f>INDEX(CompositeRoster[position],RosterPlan25[[#This Row],[RosterIndex]])&amp;""</f>
        <v>TE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1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" s="37">
        <f>IF(VARG="MANUAL",RosterPlan25[[#This Row],[ManualVARG]],IF(VARG="GOOD",RosterPlan25[[#This Row],[GoodVARG]],"ERR"))</f>
        <v>-1.5049778547718651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-1.5049778547718651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6" s="38" t="s">
        <v>433</v>
      </c>
      <c r="S16" s="38">
        <f>_xlfn.IFNA(INDEX(Draft2022[Net Keeper Count],RosterPlan25[[#This Row],[DraftIndex]]),0)+IF(RosterPlan25[[#This Row],[KEEPER / RFA]]="K",1,0)</f>
        <v>3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1.7950221452281347</v>
      </c>
      <c r="X16">
        <f>IF(RosterPlan25[[#This Row],[VAW/G]]&gt;0,ROUND(RosterPlan25[[#This Row],[VAW/G]]*$AF$56,0)+1,1)</f>
        <v>8</v>
      </c>
      <c r="Y16" s="49">
        <f>RosterPlan25[[#This Row],[VAWG Market $]]-_xlfn.IFNA(RosterPlan25[[#This Row],[$ CURR]],1)</f>
        <v>7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25</v>
      </c>
      <c r="AQ16" s="37"/>
      <c r="AR16" s="37"/>
      <c r="AS16" s="37"/>
      <c r="AU16"/>
      <c r="BI16"/>
    </row>
    <row r="17" spans="1:61" x14ac:dyDescent="0.25">
      <c r="A17" t="s">
        <v>18545</v>
      </c>
      <c r="B17" t="s">
        <v>15832</v>
      </c>
      <c r="C17" t="s">
        <v>18544</v>
      </c>
      <c r="D17" s="35">
        <f>_xlfn.IFNA(MATCH(RosterPlan25[[#This Row],[player_id]],CompositeRoster[sleeper_id],0),  MATCH(RosterPlan25[[#This Row],[PLAYER]],CompositeRoster[full_name],0))</f>
        <v>21</v>
      </c>
      <c r="E17" s="35">
        <f>MATCH(RosterPlan25[[#This Row],[player_id]],Draft2023[sleeper_id],0)</f>
        <v>72</v>
      </c>
      <c r="F17" s="35" t="str">
        <f>INDEX(CompositeRoster[team],RosterPlan25[[#This Row],[RosterIndex]])&amp;""</f>
        <v>MIN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1</v>
      </c>
      <c r="J17" s="41" t="str">
        <f>IF(RosterPlan25[[#This Row],[SOURCE]]="Rookie","Rookie",_xlfn.IFNA(INDEX(Draft2023[Current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" s="41" t="str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" s="37">
        <f>IF(VARG="MANUAL",RosterPlan25[[#This Row],[ManualVARG]],IF(VARG="GOOD",RosterPlan25[[#This Row],[GoodVARG]],"ERR"))</f>
        <v>-1.5370870987921714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-1.5370870987921714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7" s="38" t="s">
        <v>433</v>
      </c>
      <c r="S17" s="38">
        <f>_xlfn.IFNA(INDEX(Draft2022[Net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1.7629129012078284</v>
      </c>
      <c r="X17">
        <f>IF(RosterPlan25[[#This Row],[VAW/G]]&gt;0,ROUND(RosterPlan25[[#This Row],[VAW/G]]*$AF$56,0)+1,1)</f>
        <v>8</v>
      </c>
      <c r="Y17" s="49">
        <f>RosterPlan25[[#This Row],[VAWG Market $]]-_xlfn.IFNA(RosterPlan25[[#This Row],[$ CURR]],1)</f>
        <v>7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26</v>
      </c>
      <c r="AU17"/>
      <c r="BI17"/>
    </row>
    <row r="18" spans="1:61" x14ac:dyDescent="0.25">
      <c r="A18" t="s">
        <v>19375</v>
      </c>
      <c r="B18" t="s">
        <v>15832</v>
      </c>
      <c r="C18" t="s">
        <v>21409</v>
      </c>
      <c r="D18" s="35">
        <f>_xlfn.IFNA(MATCH(RosterPlan25[[#This Row],[player_id]],CompositeRoster[sleeper_id],0),  MATCH(RosterPlan25[[#This Row],[PLAYER]],CompositeRoster[full_name],0))</f>
        <v>8</v>
      </c>
      <c r="E18" s="35" t="e">
        <f>MATCH(RosterPlan25[[#This Row],[player_id]],Draft2023[sleeper_id],0)</f>
        <v>#N/A</v>
      </c>
      <c r="F18" s="35" t="str">
        <f>INDEX(CompositeRoster[team],RosterPlan25[[#This Row],[RosterIndex]])&amp;""</f>
        <v>NE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_xlfn.IFNA(INDEX(Draft2023[PRICE],RosterPlan25[[#This Row],[DraftIndex]]),0)</f>
        <v>0</v>
      </c>
      <c r="J18" s="41" t="str">
        <f>IF(RosterPlan25[[#This Row],[SOURCE]]="Rookie","Rookie",_xlfn.IFNA(INDEX(Draft2023[Current Contract],RosterPlan25[[#This Row],[DraftIndex]]),"Undrafted"))</f>
        <v>Undrafted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" s="41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" s="25">
        <f>IF(VARG="MANUAL",RosterPlan25[[#This Row],[ManualVARG]],IF(VARG="GOOD",RosterPlan25[[#This Row],[GoodVARG]],"ERR"))</f>
        <v>-1.6103931324986016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-1.6103931324986016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" s="38" t="s">
        <v>433</v>
      </c>
      <c r="S18" s="57">
        <f>_xlfn.IFNA(INDEX(Draft2022[Net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1.6896068675013982</v>
      </c>
      <c r="X18">
        <f>IF(RosterPlan25[[#This Row],[VAW/G]]&gt;0,ROUND(RosterPlan25[[#This Row],[VAW/G]]*$AF$56,0)+1,1)</f>
        <v>8</v>
      </c>
      <c r="Y18" s="49">
        <f>RosterPlan25[[#This Row],[VAWG Market $]]-_xlfn.IFNA(RosterPlan25[[#This Row],[$ CURR]],1)</f>
        <v>7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23</v>
      </c>
      <c r="AU18"/>
      <c r="BI18"/>
    </row>
    <row r="19" spans="1:61" x14ac:dyDescent="0.25">
      <c r="A19" t="s">
        <v>18267</v>
      </c>
      <c r="B19" t="s">
        <v>15832</v>
      </c>
      <c r="C19" t="s">
        <v>18266</v>
      </c>
      <c r="D19" s="35">
        <f>_xlfn.IFNA(MATCH(RosterPlan25[[#This Row],[player_id]],CompositeRoster[sleeper_id],0),  MATCH(RosterPlan25[[#This Row],[PLAYER]],CompositeRoster[full_name],0))</f>
        <v>22</v>
      </c>
      <c r="E19" s="35">
        <f>MATCH(RosterPlan25[[#This Row],[player_id]],Draft2023[sleeper_id],0)</f>
        <v>17</v>
      </c>
      <c r="F19" s="35" t="str">
        <f>INDEX(CompositeRoster[team],RosterPlan25[[#This Row],[RosterIndex]])&amp;""</f>
        <v>ATL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3</v>
      </c>
      <c r="J19" s="41" t="str">
        <f>IF(RosterPlan25[[#This Row],[SOURCE]]="Rookie","Rookie",_xlfn.IFNA(INDEX(Draft2023[Current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" s="41" t="str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" s="25">
        <f>IF(VARG="MANUAL",RosterPlan25[[#This Row],[ManualVARG]],IF(VARG="GOOD",RosterPlan25[[#This Row],[GoodVARG]],"ERR"))</f>
        <v>-1.6833912178684631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-1.6833912178684631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9" s="38" t="s">
        <v>433</v>
      </c>
      <c r="S19" s="57">
        <f>_xlfn.IFNA(INDEX(Draft2022[Net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1.6166087821315367</v>
      </c>
      <c r="X19">
        <f>IF(RosterPlan25[[#This Row],[VAW/G]]&gt;0,ROUND(RosterPlan25[[#This Row],[VAW/G]]*$AF$56,0)+1,1)</f>
        <v>7</v>
      </c>
      <c r="Y19" s="49">
        <f>RosterPlan25[[#This Row],[VAWG Market $]]-_xlfn.IFNA(RosterPlan25[[#This Row],[$ CURR]],1)</f>
        <v>4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24</v>
      </c>
      <c r="AL19" s="44"/>
      <c r="AU19"/>
      <c r="BI19"/>
    </row>
    <row r="20" spans="1:61" x14ac:dyDescent="0.25">
      <c r="A20" t="s">
        <v>4477</v>
      </c>
      <c r="B20" t="s">
        <v>15832</v>
      </c>
      <c r="C20" t="s">
        <v>4479</v>
      </c>
      <c r="D20" s="35">
        <f>_xlfn.IFNA(MATCH(RosterPlan25[[#This Row],[player_id]],CompositeRoster[sleeper_id],0),  MATCH(RosterPlan25[[#This Row],[PLAYER]],CompositeRoster[full_name],0))</f>
        <v>16</v>
      </c>
      <c r="E20" s="35">
        <f>MATCH(RosterPlan25[[#This Row],[player_id]],Draft2023[sleeper_id],0)</f>
        <v>234</v>
      </c>
      <c r="F20" s="35" t="str">
        <f>INDEX(CompositeRoster[team],RosterPlan25[[#This Row],[RosterIndex]])&amp;""</f>
        <v>SEA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_xlfn.IFNA(INDEX(Draft2023[PRICE],RosterPlan25[[#This Row],[DraftIndex]]),0)</f>
        <v>1</v>
      </c>
      <c r="J20" s="41" t="str">
        <f>IF(RosterPlan25[[#This Row],[SOURCE]]="Rookie","Rookie",_xlfn.IFNA(INDEX(Draft2023[Current Contract],RosterPlan25[[#This Row],[DraftIndex]]),"Undrafted"))</f>
        <v>Auction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" s="41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" s="41">
        <f>ROUNDDOWN(RosterPlan25[[#This Row],[Optimal $]]*IF(RosterPlan25[[#This Row],[Contract]]="Rookie",0.3,0.15),0)</f>
        <v>0</v>
      </c>
      <c r="N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37">
        <f>IF(VARG="MANUAL",RosterPlan25[[#This Row],[ManualVARG]],IF(VARG="GOOD",RosterPlan25[[#This Row],[GoodVARG]],"ERR"))</f>
        <v>-1.9946787134879562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-1.9946787134879562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20" s="38" t="s">
        <v>433</v>
      </c>
      <c r="S20" s="38">
        <f>_xlfn.IFNA(INDEX(Draft2022[Net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1.3053212865120436</v>
      </c>
      <c r="X20">
        <f>IF(RosterPlan25[[#This Row],[VAW/G]]&gt;0,ROUND(RosterPlan25[[#This Row],[VAW/G]]*$AF$56,0)+1,1)</f>
        <v>6</v>
      </c>
      <c r="Y20" s="49">
        <f>RosterPlan25[[#This Row],[VAWG Market $]]-_xlfn.IFNA(RosterPlan25[[#This Row],[$ CURR]],1)</f>
        <v>5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26</v>
      </c>
      <c r="AF20" s="35" t="s">
        <v>18667</v>
      </c>
      <c r="AG20" s="35" t="s">
        <v>18668</v>
      </c>
      <c r="AU20"/>
      <c r="BI20"/>
    </row>
    <row r="21" spans="1:61" x14ac:dyDescent="0.25">
      <c r="A21" t="s">
        <v>9480</v>
      </c>
      <c r="B21" t="s">
        <v>15832</v>
      </c>
      <c r="C21" t="s">
        <v>9482</v>
      </c>
      <c r="D21" s="35">
        <f>_xlfn.IFNA(MATCH(RosterPlan25[[#This Row],[player_id]],CompositeRoster[sleeper_id],0),  MATCH(RosterPlan25[[#This Row],[PLAYER]],CompositeRoster[full_name],0))</f>
        <v>1</v>
      </c>
      <c r="E21" s="35">
        <f>MATCH(RosterPlan25[[#This Row],[player_id]],Draft2023[sleeper_id],0)</f>
        <v>99</v>
      </c>
      <c r="F21" s="35" t="str">
        <f>INDEX(CompositeRoster[team],RosterPlan25[[#This Row],[RosterIndex]])&amp;""</f>
        <v>LV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15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1" s="37">
        <f>IF(VARG="MANUAL",RosterPlan25[[#This Row],[ManualVARG]],IF(VARG="GOOD",RosterPlan25[[#This Row],[GoodVARG]],"ERR"))</f>
        <v>-3.235033691723487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-3.235033691723487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21" s="38"/>
      <c r="S21" s="38">
        <f>_xlfn.IFNA(INDEX(Draft2022[Net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-14</v>
      </c>
      <c r="W21">
        <f>IF(OR(RosterPlan25[[#This Row],[SOURCE]]="Rookie",RosterPlan25[[#This Row],[POS]]="K"),0,RosterPlan25[[#This Row],[VAR/G]]+3.3)</f>
        <v>6.4966308276512841E-2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-14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-14</v>
      </c>
      <c r="AB21">
        <f>INDEX(players[age],MATCH(RosterPlan25[[#This Row],[player_id]],players[sleeper_id],0))</f>
        <v>25</v>
      </c>
      <c r="AE21" t="s">
        <v>11075</v>
      </c>
      <c r="AF21" s="37">
        <f>SUMIFS(GoodSheets[MG VARG],GoodSheets[MG VARG],"&gt;0")</f>
        <v>192.35062563528197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21505</v>
      </c>
      <c r="B22" t="s">
        <v>15832</v>
      </c>
      <c r="C22" t="s">
        <v>21504</v>
      </c>
      <c r="D22" s="35">
        <f>_xlfn.IFNA(MATCH(RosterPlan25[[#This Row],[player_id]],CompositeRoster[sleeper_id],0),  MATCH(RosterPlan25[[#This Row],[PLAYER]],CompositeRoster[full_name],0))</f>
        <v>25</v>
      </c>
      <c r="E22" s="35" t="e">
        <f>MATCH(RosterPlan25[[#This Row],[player_id]],Draft2023[sleeper_id],0)</f>
        <v>#N/A</v>
      </c>
      <c r="F22" s="35" t="str">
        <f>INDEX(CompositeRoster[team],RosterPlan25[[#This Row],[RosterIndex]])&amp;""</f>
        <v>SF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_xlfn.IFNA(INDEX(Draft2023[PRICE],RosterPlan25[[#This Row],[DraftIndex]]),0)</f>
        <v>0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2" s="25">
        <f>IF(VARG="MANUAL",RosterPlan25[[#This Row],[ManualVARG]],IF(VARG="GOOD",RosterPlan25[[#This Row],[GoodVARG]],"ERR"))</f>
        <v>-3.3421439168069536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-3.3421439168069536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" s="38" t="s">
        <v>433</v>
      </c>
      <c r="S22" s="57">
        <f>_xlfn.IFNA(INDEX(Draft2022[Net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-4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-4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-4</v>
      </c>
      <c r="AB22">
        <f>INDEX(players[age],MATCH(RosterPlan25[[#This Row],[player_id]],players[sleeper_id],0))</f>
        <v>23</v>
      </c>
      <c r="AE22" t="s">
        <v>11076</v>
      </c>
      <c r="AF22" s="45">
        <f>AM12</f>
        <v>174.95091752336472</v>
      </c>
      <c r="AG22" s="37">
        <f>AM12</f>
        <v>174.95091752336472</v>
      </c>
      <c r="AU22"/>
      <c r="BI22"/>
    </row>
    <row r="23" spans="1:61" x14ac:dyDescent="0.25">
      <c r="A23" t="s">
        <v>19091</v>
      </c>
      <c r="B23" t="s">
        <v>15832</v>
      </c>
      <c r="C23" t="s">
        <v>19090</v>
      </c>
      <c r="D23" s="35">
        <f>_xlfn.IFNA(MATCH(RosterPlan25[[#This Row],[player_id]],CompositeRoster[sleeper_id],0),  MATCH(RosterPlan25[[#This Row],[PLAYER]],CompositeRoster[full_name],0))</f>
        <v>18</v>
      </c>
      <c r="E23" s="35">
        <f>MATCH(RosterPlan25[[#This Row],[player_id]],Draft2023[sleeper_id],0)</f>
        <v>20</v>
      </c>
      <c r="F23" s="35" t="str">
        <f>INDEX(CompositeRoster[team],RosterPlan25[[#This Row],[RosterIndex]])&amp;""</f>
        <v>CHI</v>
      </c>
      <c r="G23" s="35" t="str">
        <f>INDEX(CompositeRoster[position],RosterPlan25[[#This Row],[RosterIndex]])&amp;""</f>
        <v>RB</v>
      </c>
      <c r="H23" s="35" t="str">
        <f>INDEX(CompositeRoster[source],RosterPlan25[[#This Row],[RosterIndex]])</f>
        <v>Roster</v>
      </c>
      <c r="I23" s="41">
        <f>_xlfn.IFNA(INDEX(Draft2023[PRICE],RosterPlan25[[#This Row],[DraftIndex]]),0)</f>
        <v>3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" s="37">
        <f>IF(VARG="MANUAL",RosterPlan25[[#This Row],[ManualVARG]],IF(VARG="GOOD",RosterPlan25[[#This Row],[GoodVARG]],"ERR"))</f>
        <v>-3.5903445701015149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-3.5903445701015149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3" s="38" t="s">
        <v>433</v>
      </c>
      <c r="S23" s="38">
        <f>_xlfn.IFNA(INDEX(Draft2022[Net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>
        <f>IF(OR(RosterPlan25[[#This Row],[SOURCE]]="Rookie",RosterPlan25[[#This Row],[POS]]="K"),0,RosterPlan25[[#This Row],[VAR/G]]+3.3)</f>
        <v>-0.29034457010151504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-2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-2</v>
      </c>
      <c r="AB23">
        <f>INDEX(players[age],MATCH(RosterPlan25[[#This Row],[player_id]],players[sleeper_id],0))</f>
        <v>23</v>
      </c>
      <c r="AE23" t="s">
        <v>11077</v>
      </c>
      <c r="AF23" s="37">
        <f>AF21-AF22</f>
        <v>17.399708111917249</v>
      </c>
      <c r="AG23" s="37">
        <f>AG21-AG22</f>
        <v>73.441921614693996</v>
      </c>
      <c r="AU23"/>
      <c r="BI23"/>
    </row>
    <row r="24" spans="1:61" x14ac:dyDescent="0.25">
      <c r="A24" t="s">
        <v>307</v>
      </c>
      <c r="B24" t="s">
        <v>15832</v>
      </c>
      <c r="C24" t="s">
        <v>313</v>
      </c>
      <c r="D24" s="35">
        <f>_xlfn.IFNA(MATCH(RosterPlan25[[#This Row],[player_id]],CompositeRoster[sleeper_id],0),  MATCH(RosterPlan25[[#This Row],[PLAYER]],CompositeRoster[full_name],0))</f>
        <v>7</v>
      </c>
      <c r="E24" s="35">
        <f>MATCH(RosterPlan25[[#This Row],[player_id]],Draft2023[sleeper_id],0)</f>
        <v>4</v>
      </c>
      <c r="F24" s="35" t="str">
        <f>INDEX(CompositeRoster[team],RosterPlan25[[#This Row],[RosterIndex]])&amp;""</f>
        <v>NYG</v>
      </c>
      <c r="G24" s="35" t="str">
        <f>INDEX(CompositeRoster[position],RosterPlan25[[#This Row],[RosterIndex]])&amp;""</f>
        <v>QB</v>
      </c>
      <c r="H24" s="35" t="str">
        <f>INDEX(CompositeRoster[source],RosterPlan25[[#This Row],[RosterIndex]])</f>
        <v>Roster</v>
      </c>
      <c r="I24" s="41">
        <f>_xlfn.IFNA(INDEX(Draft2023[PRICE],RosterPlan25[[#This Row],[DraftIndex]]),0)</f>
        <v>3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" s="37">
        <f>IF(VARG="MANUAL",RosterPlan25[[#This Row],[ManualVARG]],IF(VARG="GOOD",RosterPlan25[[#This Row],[GoodVARG]],"ERR"))</f>
        <v>-4.0044511812296193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-4.0044511812296193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24" s="38" t="s">
        <v>433</v>
      </c>
      <c r="S24" s="38">
        <f>_xlfn.IFNA(INDEX(Draft2022[Net Keeper Count],RosterPlan25[[#This Row],[DraftIndex]]),0)+IF(RosterPlan25[[#This Row],[KEEPER / RFA]]="K",1,0)</f>
        <v>4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-2</v>
      </c>
      <c r="W24">
        <f>IF(OR(RosterPlan25[[#This Row],[SOURCE]]="Rookie",RosterPlan25[[#This Row],[POS]]="K"),0,RosterPlan25[[#This Row],[VAR/G]]+3.3)</f>
        <v>-0.70445118122961947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-2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-2</v>
      </c>
      <c r="AB24">
        <f>INDEX(players[age],MATCH(RosterPlan25[[#This Row],[player_id]],players[sleeper_id],0))</f>
        <v>26</v>
      </c>
      <c r="AE24" t="s">
        <v>11078</v>
      </c>
      <c r="AF24" s="37">
        <f>SUMIFS(GoodSheets[MG VARG],GoodSheets[MG VARG],"&gt;0",GoodSheets[years_exp],"0")</f>
        <v>3.4502673084166178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19273</v>
      </c>
      <c r="B25" t="s">
        <v>15832</v>
      </c>
      <c r="C25" t="s">
        <v>19272</v>
      </c>
      <c r="D25">
        <f>_xlfn.IFNA(MATCH(RosterPlan25[[#This Row],[player_id]],CompositeRoster[sleeper_id],0),  MATCH(RosterPlan25[[#This Row],[PLAYER]],CompositeRoster[full_name],0))</f>
        <v>12</v>
      </c>
      <c r="E25">
        <f>MATCH(RosterPlan25[[#This Row],[player_id]],Draft2023[sleeper_id],0)</f>
        <v>130</v>
      </c>
      <c r="F25" s="35" t="str">
        <f>INDEX(CompositeRoster[team],RosterPlan25[[#This Row],[RosterIndex]])&amp;""</f>
        <v>CAR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_xlfn.IFNA(INDEX(Draft2023[PRICE],RosterPlan25[[#This Row],[DraftIndex]]),0)</f>
        <v>4</v>
      </c>
      <c r="J25" s="41" t="str">
        <f>IF(RosterPlan25[[#This Row],[SOURCE]]="Rookie","Rookie",_xlfn.IFNA(INDEX(Draft2023[Current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" s="41" t="str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" s="25">
        <f>IF(VARG="MANUAL",RosterPlan25[[#This Row],[ManualVARG]],IF(VARG="GOOD",RosterPlan25[[#This Row],[GoodVARG]],"ERR"))</f>
        <v>-4.6855345210852306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-4.6855345210852306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25" s="38" t="s">
        <v>433</v>
      </c>
      <c r="S25" s="57">
        <f>_xlfn.IFNA(INDEX(Draft2022[Net Keeper Count],RosterPlan25[[#This Row],[DraftIndex]]),0)+IF(RosterPlan25[[#This Row],[KEEPER / RFA]]="K",1,0)</f>
        <v>6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-3</v>
      </c>
      <c r="W25">
        <f>IF(OR(RosterPlan25[[#This Row],[SOURCE]]="Rookie",RosterPlan25[[#This Row],[POS]]="K"),0,RosterPlan25[[#This Row],[VAR/G]]+3.3)</f>
        <v>-1.3855345210852308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-3</v>
      </c>
      <c r="AB25">
        <f>INDEX(players[age],MATCH(RosterPlan25[[#This Row],[player_id]],players[sleeper_id],0))</f>
        <v>23</v>
      </c>
      <c r="AE25" t="s">
        <v>11079</v>
      </c>
      <c r="AF25" s="45">
        <f>AF23</f>
        <v>17.399708111917249</v>
      </c>
      <c r="AG25" s="45">
        <f>AG23</f>
        <v>73.441921614693996</v>
      </c>
      <c r="AU25"/>
      <c r="BI25"/>
    </row>
    <row r="26" spans="1:61" x14ac:dyDescent="0.25">
      <c r="A26" t="s">
        <v>21511</v>
      </c>
      <c r="B26" t="s">
        <v>15832</v>
      </c>
      <c r="C26" t="s">
        <v>21510</v>
      </c>
      <c r="D26" s="35">
        <f>_xlfn.IFNA(MATCH(RosterPlan25[[#This Row],[player_id]],CompositeRoster[sleeper_id],0),  MATCH(RosterPlan25[[#This Row],[PLAYER]],CompositeRoster[full_name],0))</f>
        <v>24</v>
      </c>
      <c r="E26" s="35" t="e">
        <f>MATCH(RosterPlan25[[#This Row],[player_id]],Draft2023[sleeper_id],0)</f>
        <v>#N/A</v>
      </c>
      <c r="F26" s="35" t="str">
        <f>INDEX(CompositeRoster[team],RosterPlan25[[#This Row],[RosterIndex]])&amp;""</f>
        <v>NYJ</v>
      </c>
      <c r="G26" s="35" t="str">
        <f>INDEX(CompositeRoster[position],RosterPlan25[[#This Row],[RosterIndex]])&amp;""</f>
        <v>QB</v>
      </c>
      <c r="H26" s="35" t="str">
        <f>INDEX(CompositeRoster[source],RosterPlan25[[#This Row],[RosterIndex]])</f>
        <v>Rookie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" s="41" t="str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" s="37">
        <f>IF(VARG="MANUAL",RosterPlan25[[#This Row],[ManualVARG]],IF(VARG="GOOD",RosterPlan25[[#This Row],[GoodVARG]],"ERR"))</f>
        <v>-17.360359392116266</v>
      </c>
      <c r="P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-17.360359392116266</v>
      </c>
      <c r="Q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6" s="38" t="s">
        <v>433</v>
      </c>
      <c r="S26" s="38">
        <f>_xlfn.IFNA(INDEX(Draft2022[Net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0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0</v>
      </c>
      <c r="AB26">
        <f>INDEX(players[age],MATCH(RosterPlan25[[#This Row],[player_id]],players[sleeper_id],0))</f>
        <v>24</v>
      </c>
      <c r="AE26" t="s">
        <v>11080</v>
      </c>
      <c r="AF26" s="24">
        <v>3000</v>
      </c>
      <c r="AG26" s="46">
        <v>3000</v>
      </c>
      <c r="AU26"/>
      <c r="BI26"/>
    </row>
    <row r="27" spans="1:61" x14ac:dyDescent="0.25">
      <c r="A27" t="s">
        <v>155</v>
      </c>
      <c r="B27" t="s">
        <v>20903</v>
      </c>
      <c r="C27" t="s">
        <v>7506</v>
      </c>
      <c r="D27" s="35">
        <f>_xlfn.IFNA(MATCH(RosterPlan25[[#This Row],[player_id]],CompositeRoster[sleeper_id],0),  MATCH(RosterPlan25[[#This Row],[PLAYER]],CompositeRoster[full_name],0))</f>
        <v>28</v>
      </c>
      <c r="E27" s="35">
        <f>MATCH(RosterPlan25[[#This Row],[player_id]],Draft2023[sleeper_id],0)</f>
        <v>211</v>
      </c>
      <c r="F27" s="35" t="str">
        <f>INDEX(CompositeRoster[team],RosterPlan25[[#This Row],[RosterIndex]])&amp;""</f>
        <v>SF</v>
      </c>
      <c r="G27" s="35" t="str">
        <f>INDEX(CompositeRoster[position],RosterPlan25[[#This Row],[RosterIndex]])&amp;""</f>
        <v>RB</v>
      </c>
      <c r="H27" s="35" t="str">
        <f>INDEX(CompositeRoster[source],RosterPlan25[[#This Row],[RosterIndex]])</f>
        <v>Roster</v>
      </c>
      <c r="I27" s="41">
        <f>_xlfn.IFNA(INDEX(Draft2023[PRICE],RosterPlan25[[#This Row],[DraftIndex]]),0)</f>
        <v>80</v>
      </c>
      <c r="J27" s="41" t="str">
        <f>IF(RosterPlan25[[#This Row],[SOURCE]]="Rookie","Rookie",_xlfn.IFNA(INDEX(Draft2023[Current Contract],RosterPlan25[[#This Row],[DraftIndex]]),"Undrafted"))</f>
        <v>Auction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" s="41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" s="41">
        <f>ROUNDDOWN(RosterPlan25[[#This Row],[Optimal $]]*IF(RosterPlan25[[#This Row],[Contract]]="Rookie",0.3,0.15),0)</f>
        <v>16</v>
      </c>
      <c r="N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96</v>
      </c>
      <c r="O27" s="37">
        <f>IF(VARG="MANUAL",RosterPlan25[[#This Row],[ManualVARG]],IF(VARG="GOOD",RosterPlan25[[#This Row],[GoodVARG]],"ERR"))</f>
        <v>7.3703833177855778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7.3703833177855778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7" s="38" t="s">
        <v>433</v>
      </c>
      <c r="S27" s="38">
        <f>_xlfn.IFNA(INDEX(Draft2022[Net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107</v>
      </c>
      <c r="V27" s="35">
        <f>RosterPlan25[[#This Row],[Optimal $]]-RosterPlan25[[#This Row],[$ CURR]]</f>
        <v>11</v>
      </c>
      <c r="W27">
        <f>IF(OR(RosterPlan25[[#This Row],[SOURCE]]="Rookie",RosterPlan25[[#This Row],[POS]]="K"),0,RosterPlan25[[#This Row],[VAR/G]]+3.3)</f>
        <v>10.670383317785578</v>
      </c>
      <c r="X27">
        <f>IF(RosterPlan25[[#This Row],[VAW/G]]&gt;0,ROUND(RosterPlan25[[#This Row],[VAW/G]]*$AF$56,0)+1,1)</f>
        <v>42</v>
      </c>
      <c r="Y27" s="49">
        <f>RosterPlan25[[#This Row],[VAWG Market $]]-_xlfn.IFNA(RosterPlan25[[#This Row],[$ CURR]],1)</f>
        <v>-54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143</v>
      </c>
      <c r="AA27">
        <f>RosterPlan25[[#This Row],[Pure Inflated $]]-RosterPlan25[[#This Row],[$ CURR]]</f>
        <v>47</v>
      </c>
      <c r="AB27">
        <f>INDEX(players[age],MATCH(RosterPlan25[[#This Row],[player_id]],players[sleeper_id],0))</f>
        <v>27</v>
      </c>
      <c r="AE27" t="s">
        <v>11081</v>
      </c>
      <c r="AF27" s="24">
        <f>AF12</f>
        <v>2608</v>
      </c>
      <c r="AG27" s="46">
        <f>AF12</f>
        <v>2608</v>
      </c>
      <c r="AU27"/>
      <c r="BI27"/>
    </row>
    <row r="28" spans="1:61" x14ac:dyDescent="0.25">
      <c r="A28" t="s">
        <v>15200</v>
      </c>
      <c r="B28" t="s">
        <v>20903</v>
      </c>
      <c r="C28" t="s">
        <v>15199</v>
      </c>
      <c r="D28" s="35">
        <f>_xlfn.IFNA(MATCH(RosterPlan25[[#This Row],[player_id]],CompositeRoster[sleeper_id],0),  MATCH(RosterPlan25[[#This Row],[PLAYER]],CompositeRoster[full_name],0))</f>
        <v>40</v>
      </c>
      <c r="E28" s="35">
        <f>MATCH(RosterPlan25[[#This Row],[player_id]],Draft2023[sleeper_id],0)</f>
        <v>161</v>
      </c>
      <c r="F28" s="35" t="str">
        <f>INDEX(CompositeRoster[team],RosterPlan25[[#This Row],[RosterIndex]])&amp;""</f>
        <v>MIN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41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16</v>
      </c>
      <c r="N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28" s="25">
        <f>IF(VARG="MANUAL",RosterPlan25[[#This Row],[ManualVARG]],IF(VARG="GOOD",RosterPlan25[[#This Row],[GoodVARG]],"ERR"))</f>
        <v>3.6782698422097733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3.6782698422097733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8" s="38" t="s">
        <v>433</v>
      </c>
      <c r="S28" s="57">
        <f>_xlfn.IFNA(INDEX(Draft2022[Net Keeper Count],RosterPlan25[[#This Row],[DraftIndex]]),0)+IF(RosterPlan25[[#This Row],[KEEPER / RFA]]="K",1,0)</f>
        <v>3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54</v>
      </c>
      <c r="V28" s="35">
        <f>RosterPlan25[[#This Row],[Optimal $]]-RosterPlan25[[#This Row],[$ CURR]]</f>
        <v>-3</v>
      </c>
      <c r="W28">
        <f>IF(OR(RosterPlan25[[#This Row],[SOURCE]]="Rookie",RosterPlan25[[#This Row],[POS]]="K"),0,RosterPlan25[[#This Row],[VAR/G]]+3.3)</f>
        <v>6.9782698422097731</v>
      </c>
      <c r="X28">
        <f>IF(RosterPlan25[[#This Row],[VAW/G]]&gt;0,ROUND(RosterPlan25[[#This Row],[VAW/G]]*$AF$56,0)+1,1)</f>
        <v>28</v>
      </c>
      <c r="Y28" s="49">
        <f>RosterPlan25[[#This Row],[VAWG Market $]]-_xlfn.IFNA(RosterPlan25[[#This Row],[$ CURR]],1)</f>
        <v>-29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28">
        <f>RosterPlan25[[#This Row],[Pure Inflated $]]-RosterPlan25[[#This Row],[$ CURR]]</f>
        <v>21</v>
      </c>
      <c r="AB28">
        <f>INDEX(players[age],MATCH(RosterPlan25[[#This Row],[player_id]],players[sleeper_id],0))</f>
        <v>24</v>
      </c>
      <c r="AE28" t="s">
        <v>11082</v>
      </c>
      <c r="AF28" s="50">
        <f>((AF22)*AF29)+MIN(AI12,240)</f>
        <v>2741.3351276852673</v>
      </c>
      <c r="AG28" s="52">
        <f>((AG22+AG24)*AG29)+MIN(AI12,240)</f>
        <v>2174.9551238274898</v>
      </c>
      <c r="AU28"/>
      <c r="BI28"/>
    </row>
    <row r="29" spans="1:61" x14ac:dyDescent="0.25">
      <c r="A29" t="s">
        <v>4225</v>
      </c>
      <c r="B29" t="s">
        <v>20903</v>
      </c>
      <c r="C29" t="s">
        <v>4228</v>
      </c>
      <c r="D29" s="35">
        <f>_xlfn.IFNA(MATCH(RosterPlan25[[#This Row],[player_id]],CompositeRoster[sleeper_id],0),  MATCH(RosterPlan25[[#This Row],[PLAYER]],CompositeRoster[full_name],0))</f>
        <v>35</v>
      </c>
      <c r="E29" s="35">
        <f>MATCH(RosterPlan25[[#This Row],[player_id]],Draft2023[sleeper_id],0)</f>
        <v>173</v>
      </c>
      <c r="F29" s="35" t="str">
        <f>INDEX(CompositeRoster[team],RosterPlan25[[#This Row],[RosterIndex]])&amp;""</f>
        <v>SF</v>
      </c>
      <c r="G29" s="35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25</v>
      </c>
      <c r="J29" s="41" t="str">
        <f>IF(RosterPlan25[[#This Row],[SOURCE]]="Rookie","Rookie",_xlfn.IFNA(INDEX(Draft2023[Current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9" s="41" t="str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" s="41">
        <f>ROUNDDOWN(RosterPlan25[[#This Row],[Optimal $]]*IF(RosterPlan25[[#This Row],[Contract]]="Rookie",0.3,0.15),0)</f>
        <v>11</v>
      </c>
      <c r="N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29" s="37">
        <f>IF(VARG="MANUAL",RosterPlan25[[#This Row],[ManualVARG]],IF(VARG="GOOD",RosterPlan25[[#This Row],[GoodVARG]],"ERR"))</f>
        <v>2.6475539001971216</v>
      </c>
      <c r="P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2.6475539001971216</v>
      </c>
      <c r="Q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9" s="38" t="s">
        <v>433</v>
      </c>
      <c r="S29" s="38">
        <f>_xlfn.IFNA(INDEX(Draft2022[Net Keeper Count],RosterPlan25[[#This Row],[DraftIndex]]),0)+IF(RosterPlan25[[#This Row],[KEEPER / RFA]]="K",1,0)</f>
        <v>3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39</v>
      </c>
      <c r="V29" s="35">
        <f>RosterPlan25[[#This Row],[Optimal $]]-RosterPlan25[[#This Row],[$ CURR]]</f>
        <v>3</v>
      </c>
      <c r="W29">
        <f>IF(OR(RosterPlan25[[#This Row],[SOURCE]]="Rookie",RosterPlan25[[#This Row],[POS]]="K"),0,RosterPlan25[[#This Row],[VAR/G]]+3.3)</f>
        <v>5.9475539001971214</v>
      </c>
      <c r="X29">
        <f>IF(RosterPlan25[[#This Row],[VAW/G]]&gt;0,ROUND(RosterPlan25[[#This Row],[VAW/G]]*$AF$56,0)+1,1)</f>
        <v>24</v>
      </c>
      <c r="Y29" s="49">
        <f>RosterPlan25[[#This Row],[VAWG Market $]]-_xlfn.IFNA(RosterPlan25[[#This Row],[$ CURR]],1)</f>
        <v>-12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29">
        <f>RosterPlan25[[#This Row],[Pure Inflated $]]-RosterPlan25[[#This Row],[$ CURR]]</f>
        <v>20</v>
      </c>
      <c r="AB29">
        <f>INDEX(players[age],MATCH(RosterPlan25[[#This Row],[player_id]],players[sleeper_id],0))</f>
        <v>28</v>
      </c>
      <c r="AE29" t="s">
        <v>11020</v>
      </c>
      <c r="AF29" s="51">
        <f>($AF$26-240)/$AF$21</f>
        <v>14.34879658376191</v>
      </c>
      <c r="AG29" s="51">
        <f>($AG$26-240)/$AG$21</f>
        <v>11.111431430863311</v>
      </c>
      <c r="AU29"/>
      <c r="BI29"/>
    </row>
    <row r="30" spans="1:61" x14ac:dyDescent="0.25">
      <c r="A30" t="s">
        <v>18321</v>
      </c>
      <c r="B30" t="s">
        <v>20903</v>
      </c>
      <c r="C30" t="s">
        <v>18320</v>
      </c>
      <c r="D30" s="35">
        <f>_xlfn.IFNA(MATCH(RosterPlan25[[#This Row],[player_id]],CompositeRoster[sleeper_id],0),  MATCH(RosterPlan25[[#This Row],[PLAYER]],CompositeRoster[full_name],0))</f>
        <v>36</v>
      </c>
      <c r="E30" s="35">
        <f>MATCH(RosterPlan25[[#This Row],[player_id]],Draft2023[sleeper_id],0)</f>
        <v>157</v>
      </c>
      <c r="F30" s="35" t="str">
        <f>INDEX(CompositeRoster[team],RosterPlan25[[#This Row],[RosterIndex]])&amp;""</f>
        <v>NYJ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12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10</v>
      </c>
      <c r="N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30" s="25">
        <f>IF(VARG="MANUAL",RosterPlan25[[#This Row],[ManualVARG]],IF(VARG="GOOD",RosterPlan25[[#This Row],[GoodVARG]],"ERR"))</f>
        <v>2.3469297927150063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2.3469297927150063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30" s="38" t="s">
        <v>433</v>
      </c>
      <c r="S30" s="57">
        <f>_xlfn.IFNA(INDEX(Draft2022[Net Keeper Count],RosterPlan25[[#This Row],[DraftIndex]]),0)+IF(RosterPlan25[[#This Row],[KEEPER / RFA]]="K",1,0)</f>
        <v>1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35</v>
      </c>
      <c r="V30" s="35">
        <f>RosterPlan25[[#This Row],[Optimal $]]-RosterPlan25[[#This Row],[$ CURR]]</f>
        <v>13</v>
      </c>
      <c r="W30">
        <f>IF(OR(RosterPlan25[[#This Row],[SOURCE]]="Rookie",RosterPlan25[[#This Row],[POS]]="K"),0,RosterPlan25[[#This Row],[VAR/G]]+3.3)</f>
        <v>5.6469297927150066</v>
      </c>
      <c r="X30">
        <f>IF(RosterPlan25[[#This Row],[VAW/G]]&gt;0,ROUND(RosterPlan25[[#This Row],[VAW/G]]*$AF$56,0)+1,1)</f>
        <v>23</v>
      </c>
      <c r="Y30" s="49">
        <f>RosterPlan25[[#This Row],[VAWG Market $]]-_xlfn.IFNA(RosterPlan25[[#This Row],[$ CURR]],1)</f>
        <v>1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30">
        <f>RosterPlan25[[#This Row],[Pure Inflated $]]-RosterPlan25[[#This Row],[$ CURR]]</f>
        <v>27</v>
      </c>
      <c r="AB30">
        <f>INDEX(players[age],MATCH(RosterPlan25[[#This Row],[player_id]],players[sleeper_id],0))</f>
        <v>23</v>
      </c>
      <c r="AE30" t="s">
        <v>11083</v>
      </c>
      <c r="AF30" s="51">
        <f>($AF$12-$AI$12)/(AM12)</f>
        <v>13.586667813174236</v>
      </c>
      <c r="AG30" s="51">
        <f>($AF$12-$AI$12)/(AM12)</f>
        <v>13.586667813174236</v>
      </c>
      <c r="AU30"/>
      <c r="BI30"/>
    </row>
    <row r="31" spans="1:61" x14ac:dyDescent="0.25">
      <c r="A31" t="s">
        <v>76</v>
      </c>
      <c r="B31" t="s">
        <v>20903</v>
      </c>
      <c r="C31" t="s">
        <v>4088</v>
      </c>
      <c r="D31" s="35">
        <f>_xlfn.IFNA(MATCH(RosterPlan25[[#This Row],[player_id]],CompositeRoster[sleeper_id],0),  MATCH(RosterPlan25[[#This Row],[PLAYER]],CompositeRoster[full_name],0))</f>
        <v>26</v>
      </c>
      <c r="E31" s="35">
        <f>MATCH(RosterPlan25[[#This Row],[player_id]],Draft2023[sleeper_id],0)</f>
        <v>192</v>
      </c>
      <c r="F31" s="35" t="str">
        <f>INDEX(CompositeRoster[team],RosterPlan25[[#This Row],[RosterIndex]])&amp;""</f>
        <v>MIN</v>
      </c>
      <c r="G31" s="35" t="str">
        <f>INDEX(CompositeRoster[position],RosterPlan25[[#This Row],[RosterIndex]])&amp;""</f>
        <v>RB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52</v>
      </c>
      <c r="J31" s="41" t="str">
        <f>IF(RosterPlan25[[#This Row],[SOURCE]]="Rookie","Rookie",_xlfn.IFNA(INDEX(Draft2023[Current Contract],RosterPlan25[[#This Row],[DraftIndex]]),"Undrafted"))</f>
        <v>Auction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" s="41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" s="41">
        <f>ROUNDDOWN(RosterPlan25[[#This Row],[Optimal $]]*IF(RosterPlan25[[#This Row],[Contract]]="Rookie",0.3,0.15),0)</f>
        <v>4</v>
      </c>
      <c r="N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1" s="25">
        <f>IF(VARG="MANUAL",RosterPlan25[[#This Row],[ManualVARG]],IF(VARG="GOOD",RosterPlan25[[#This Row],[GoodVARG]],"ERR"))</f>
        <v>1.8835725125905285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1.8835725125905285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1" s="38"/>
      <c r="S31" s="57">
        <f>_xlfn.IFNA(INDEX(Draft2022[Net Keeper Count],RosterPlan25[[#This Row],[DraftIndex]]),0)+IF(RosterPlan25[[#This Row],[KEEPER / RFA]]="K",1,0)</f>
        <v>2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28</v>
      </c>
      <c r="V31" s="35">
        <f>RosterPlan25[[#This Row],[Optimal $]]-RosterPlan25[[#This Row],[$ CURR]]</f>
        <v>-28</v>
      </c>
      <c r="W31">
        <f>IF(OR(RosterPlan25[[#This Row],[SOURCE]]="Rookie",RosterPlan25[[#This Row],[POS]]="K"),0,RosterPlan25[[#This Row],[VAR/G]]+3.3)</f>
        <v>5.1835725125905281</v>
      </c>
      <c r="X31">
        <f>IF(RosterPlan25[[#This Row],[VAW/G]]&gt;0,ROUND(RosterPlan25[[#This Row],[VAW/G]]*$AF$56,0)+1,1)</f>
        <v>21</v>
      </c>
      <c r="Y31" s="49">
        <f>RosterPlan25[[#This Row],[VAWG Market $]]-_xlfn.IFNA(RosterPlan25[[#This Row],[$ CURR]],1)</f>
        <v>-35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31">
        <f>RosterPlan25[[#This Row],[Pure Inflated $]]-RosterPlan25[[#This Row],[$ CURR]]</f>
        <v>-14</v>
      </c>
      <c r="AB31">
        <f>INDEX(players[age],MATCH(RosterPlan25[[#This Row],[player_id]],players[sleeper_id],0))</f>
        <v>29</v>
      </c>
      <c r="AE31"/>
      <c r="AG31" s="24"/>
      <c r="AU31"/>
      <c r="BI31"/>
    </row>
    <row r="32" spans="1:61" x14ac:dyDescent="0.25">
      <c r="A32" t="s">
        <v>127</v>
      </c>
      <c r="B32" t="s">
        <v>20903</v>
      </c>
      <c r="C32" t="s">
        <v>7598</v>
      </c>
      <c r="D32" s="35">
        <f>_xlfn.IFNA(MATCH(RosterPlan25[[#This Row],[player_id]],CompositeRoster[sleeper_id],0),  MATCH(RosterPlan25[[#This Row],[PLAYER]],CompositeRoster[full_name],0))</f>
        <v>30</v>
      </c>
      <c r="E32" s="35">
        <f>MATCH(RosterPlan25[[#This Row],[player_id]],Draft2023[sleeper_id],0)</f>
        <v>152</v>
      </c>
      <c r="F32" s="35" t="str">
        <f>INDEX(CompositeRoster[team],RosterPlan25[[#This Row],[RosterIndex]])&amp;""</f>
        <v>LAR</v>
      </c>
      <c r="G32" s="35" t="str">
        <f>INDEX(CompositeRoster[position],RosterPlan25[[#This Row],[RosterIndex]])&amp;""</f>
        <v>WR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52</v>
      </c>
      <c r="J32" s="41" t="str">
        <f>IF(RosterPlan25[[#This Row],[SOURCE]]="Rookie","Rookie",_xlfn.IFNA(INDEX(Draft2023[Current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32" s="41" t="str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" s="41">
        <f>ROUNDDOWN(RosterPlan25[[#This Row],[Optimal $]]*IF(RosterPlan25[[#This Row],[Contract]]="Rookie",0.3,0.15),0)</f>
        <v>6</v>
      </c>
      <c r="N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58</v>
      </c>
      <c r="O32" s="25">
        <f>IF(VARG="MANUAL",RosterPlan25[[#This Row],[ManualVARG]],IF(VARG="GOOD",RosterPlan25[[#This Row],[GoodVARG]],"ERR"))</f>
        <v>1.5163469905921101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1.5163469905921101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32" s="38" t="s">
        <v>11025</v>
      </c>
      <c r="S32" s="57">
        <f>_xlfn.IFNA(INDEX(Draft2022[Net Keeper Count],RosterPlan25[[#This Row],[DraftIndex]]),0)+IF(RosterPlan25[[#This Row],[KEEPER / RFA]]="K",1,0)</f>
        <v>3</v>
      </c>
      <c r="T32" s="38">
        <f>IF(RosterPlan25[[#This Row],[KEEPER / RFA]]="RFA",RosterPlan25[[#This Row],[Pure Inflated $]],"")</f>
        <v>34</v>
      </c>
      <c r="U32" s="35">
        <f>IF(RosterPlan25[[#This Row],[VAR/G]]&gt;0,
ROUND(IF(VARG="GOOD",$AF$29,IF(VARG="ATHLETIC",$AG$29,99999999999))*RosterPlan25[[#This Row],[VAR/G]],0),
0) + 1</f>
        <v>23</v>
      </c>
      <c r="V32" s="35">
        <f>RosterPlan25[[#This Row],[Optimal $]]-RosterPlan25[[#This Row],[$ CURR]]</f>
        <v>-35</v>
      </c>
      <c r="W32">
        <f>IF(OR(RosterPlan25[[#This Row],[SOURCE]]="Rookie",RosterPlan25[[#This Row],[POS]]="K"),0,RosterPlan25[[#This Row],[VAR/G]]+3.3)</f>
        <v>4.8163469905921099</v>
      </c>
      <c r="X32">
        <f>IF(RosterPlan25[[#This Row],[VAW/G]]&gt;0,ROUND(RosterPlan25[[#This Row],[VAW/G]]*$AF$56,0)+1,1)</f>
        <v>20</v>
      </c>
      <c r="Y32" s="49">
        <f>RosterPlan25[[#This Row],[VAWG Market $]]-_xlfn.IFNA(RosterPlan25[[#This Row],[$ CURR]],1)</f>
        <v>-38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32">
        <f>RosterPlan25[[#This Row],[Pure Inflated $]]-RosterPlan25[[#This Row],[$ CURR]]</f>
        <v>-24</v>
      </c>
      <c r="AB32">
        <f>INDEX(players[age],MATCH(RosterPlan25[[#This Row],[player_id]],players[sleeper_id],0))</f>
        <v>30</v>
      </c>
      <c r="AE32"/>
      <c r="AG32" s="52"/>
      <c r="AU32"/>
      <c r="BI32"/>
    </row>
    <row r="33" spans="1:61" x14ac:dyDescent="0.25">
      <c r="A33" t="s">
        <v>19425</v>
      </c>
      <c r="B33" t="s">
        <v>20903</v>
      </c>
      <c r="C33" t="s">
        <v>19424</v>
      </c>
      <c r="D33" s="35">
        <f>_xlfn.IFNA(MATCH(RosterPlan25[[#This Row],[player_id]],CompositeRoster[sleeper_id],0),  MATCH(RosterPlan25[[#This Row],[PLAYER]],CompositeRoster[full_name],0))</f>
        <v>39</v>
      </c>
      <c r="E33" s="35">
        <f>MATCH(RosterPlan25[[#This Row],[player_id]],Draft2023[sleeper_id],0)</f>
        <v>168</v>
      </c>
      <c r="F33" s="35" t="str">
        <f>INDEX(CompositeRoster[team],RosterPlan25[[#This Row],[RosterIndex]])&amp;""</f>
        <v>GB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3</v>
      </c>
      <c r="J33" s="41" t="str">
        <f>IF(RosterPlan25[[#This Row],[SOURCE]]="Rookie","Rookie",_xlfn.IFNA(INDEX(Draft2023[Current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3" s="41" t="str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" s="41">
        <f>ROUNDDOWN(RosterPlan25[[#This Row],[Optimal $]]*IF(RosterPlan25[[#This Row],[Contract]]="Rookie",0.3,0.15),0)</f>
        <v>3</v>
      </c>
      <c r="N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33" s="25">
        <f>IF(VARG="MANUAL",RosterPlan25[[#This Row],[ManualVARG]],IF(VARG="GOOD",RosterPlan25[[#This Row],[GoodVARG]],"ERR"))</f>
        <v>0.77931204387277575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0.77931204387277575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3" s="38" t="s">
        <v>433</v>
      </c>
      <c r="S33" s="57">
        <f>_xlfn.IFNA(INDEX(Draft2022[Net Keeper Count],RosterPlan25[[#This Row],[DraftIndex]]),0)+IF(RosterPlan25[[#This Row],[KEEPER / RFA]]="K",1,0)</f>
        <v>3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12</v>
      </c>
      <c r="V33" s="35">
        <f>RosterPlan25[[#This Row],[Optimal $]]-RosterPlan25[[#This Row],[$ CURR]]</f>
        <v>6</v>
      </c>
      <c r="W33">
        <f>IF(OR(RosterPlan25[[#This Row],[SOURCE]]="Rookie",RosterPlan25[[#This Row],[POS]]="K"),0,RosterPlan25[[#This Row],[VAR/G]]+3.3)</f>
        <v>4.0793120438727755</v>
      </c>
      <c r="X33">
        <f>IF(RosterPlan25[[#This Row],[VAW/G]]&gt;0,ROUND(RosterPlan25[[#This Row],[VAW/G]]*$AF$56,0)+1,1)</f>
        <v>17</v>
      </c>
      <c r="Y33" s="49">
        <f>RosterPlan25[[#This Row],[VAWG Market $]]-_xlfn.IFNA(RosterPlan25[[#This Row],[$ CURR]],1)</f>
        <v>11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33">
        <f>RosterPlan25[[#This Row],[Pure Inflated $]]-RosterPlan25[[#This Row],[$ CURR]]</f>
        <v>12</v>
      </c>
      <c r="AB33">
        <f>INDEX(players[age],MATCH(RosterPlan25[[#This Row],[player_id]],players[sleeper_id],0))</f>
        <v>24</v>
      </c>
      <c r="AE33" t="s">
        <v>11084</v>
      </c>
      <c r="AF33" s="35">
        <f>MAX(240-$AI$12,0)</f>
        <v>9</v>
      </c>
      <c r="AG33" s="35">
        <f>MAX(240-$AI$12,0)</f>
        <v>9</v>
      </c>
      <c r="AU33"/>
      <c r="BI33"/>
    </row>
    <row r="34" spans="1:61" x14ac:dyDescent="0.25">
      <c r="A34" t="s">
        <v>132</v>
      </c>
      <c r="B34" t="s">
        <v>20903</v>
      </c>
      <c r="C34" t="s">
        <v>7957</v>
      </c>
      <c r="D34">
        <f>_xlfn.IFNA(MATCH(RosterPlan25[[#This Row],[player_id]],CompositeRoster[sleeper_id],0),  MATCH(RosterPlan25[[#This Row],[PLAYER]],CompositeRoster[full_name],0))</f>
        <v>32</v>
      </c>
      <c r="E34">
        <f>MATCH(RosterPlan25[[#This Row],[player_id]],Draft2023[sleeper_id],0)</f>
        <v>154</v>
      </c>
      <c r="F34" t="str">
        <f>INDEX(CompositeRoster[team],RosterPlan25[[#This Row],[RosterIndex]])&amp;""</f>
        <v>PHI</v>
      </c>
      <c r="G34" t="str">
        <f>INDEX(CompositeRoster[position],RosterPlan25[[#This Row],[RosterIndex]])&amp;""</f>
        <v>TE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9</v>
      </c>
      <c r="J34" s="41" t="str">
        <f>IF(RosterPlan25[[#This Row],[SOURCE]]="Rookie","Rookie",_xlfn.IFNA(INDEX(Draft2023[Current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34" s="41" t="str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4" s="41">
        <f>ROUNDDOWN(RosterPlan25[[#This Row],[Optimal $]]*IF(RosterPlan25[[#This Row],[Contract]]="Rookie",0.3,0.15),0)</f>
        <v>2</v>
      </c>
      <c r="N3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34" s="37">
        <f>IF(VARG="MANUAL",RosterPlan25[[#This Row],[ManualVARG]],IF(VARG="GOOD",RosterPlan25[[#This Row],[GoodVARG]],"ERR"))</f>
        <v>0.58492610154098323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0.58492610154098323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34" s="38" t="s">
        <v>433</v>
      </c>
      <c r="S34" s="35">
        <f>_xlfn.IFNA(INDEX(Draft2022[Net Keeper Count],RosterPlan25[[#This Row],[DraftIndex]]),0)+IF(RosterPlan25[[#This Row],[KEEPER / RFA]]="K",1,0)</f>
        <v>2</v>
      </c>
      <c r="T34" s="38" t="str">
        <f>IF(RosterPlan25[[#This Row],[KEEPER / RFA]]="RFA",RosterPlan25[[#This Row],[Pure Inflated $]],"")</f>
        <v/>
      </c>
      <c r="U34">
        <f>IF(RosterPlan25[[#This Row],[VAR/G]]&gt;0,
ROUND(IF(VARG="GOOD",$AF$29,IF(VARG="ATHLETIC",$AG$29,99999999999))*RosterPlan25[[#This Row],[VAR/G]],0),
0) + 1</f>
        <v>9</v>
      </c>
      <c r="V34" s="35">
        <f>RosterPlan25[[#This Row],[Optimal $]]-RosterPlan25[[#This Row],[$ CURR]]</f>
        <v>-2</v>
      </c>
      <c r="W34" s="35">
        <f>IF(OR(RosterPlan25[[#This Row],[SOURCE]]="Rookie",RosterPlan25[[#This Row],[POS]]="K"),0,RosterPlan25[[#This Row],[VAR/G]]+3.3)</f>
        <v>3.8849261015409828</v>
      </c>
      <c r="X34" s="35">
        <f>IF(RosterPlan25[[#This Row],[VAW/G]]&gt;0,ROUND(RosterPlan25[[#This Row],[VAW/G]]*$AF$56,0)+1,1)</f>
        <v>16</v>
      </c>
      <c r="Y34" s="42">
        <f>RosterPlan25[[#This Row],[VAWG Market $]]-_xlfn.IFNA(RosterPlan25[[#This Row],[$ CURR]],1)</f>
        <v>5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14</v>
      </c>
      <c r="AA34" s="35">
        <f>RosterPlan25[[#This Row],[Pure Inflated $]]-RosterPlan25[[#This Row],[$ CURR]]</f>
        <v>3</v>
      </c>
      <c r="AB34">
        <f>INDEX(players[age],MATCH(RosterPlan25[[#This Row],[player_id]],players[sleeper_id],0))</f>
        <v>29</v>
      </c>
      <c r="AE34" t="s">
        <v>11018</v>
      </c>
      <c r="AF34" s="24">
        <f>AF26-AF12-AF33</f>
        <v>383</v>
      </c>
      <c r="AG34" s="50">
        <f>AF26-AF12-AF33</f>
        <v>383</v>
      </c>
      <c r="AU34"/>
      <c r="BI34"/>
    </row>
    <row r="35" spans="1:61" x14ac:dyDescent="0.25">
      <c r="A35" t="s">
        <v>21461</v>
      </c>
      <c r="B35" t="s">
        <v>20903</v>
      </c>
      <c r="C35" t="s">
        <v>21460</v>
      </c>
      <c r="D35" s="35">
        <f>_xlfn.IFNA(MATCH(RosterPlan25[[#This Row],[player_id]],CompositeRoster[sleeper_id],0),  MATCH(RosterPlan25[[#This Row],[PLAYER]],CompositeRoster[full_name],0))</f>
        <v>48</v>
      </c>
      <c r="E35" s="35" t="e">
        <f>MATCH(RosterPlan25[[#This Row],[player_id]],Draft2023[sleeper_id],0)</f>
        <v>#N/A</v>
      </c>
      <c r="F35" s="35" t="str">
        <f>INDEX(CompositeRoster[team],RosterPlan25[[#This Row],[RosterIndex]])&amp;""</f>
        <v>CAR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Rookie</v>
      </c>
      <c r="I35" s="41">
        <f>_xlfn.IFNA(INDEX(Draft2023[PRICE],RosterPlan25[[#This Row],[DraftIndex]]),0)</f>
        <v>0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0</v>
      </c>
      <c r="N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5" s="37">
        <f>IF(VARG="MANUAL",RosterPlan25[[#This Row],[ManualVARG]],IF(VARG="GOOD",RosterPlan25[[#This Row],[GoodVARG]],"ERR"))</f>
        <v>0.170206938466479</v>
      </c>
      <c r="P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0.170206938466479</v>
      </c>
      <c r="Q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5" s="38" t="s">
        <v>433</v>
      </c>
      <c r="S35" s="38">
        <f>_xlfn.IFNA(INDEX(Draft2022[Net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3</v>
      </c>
      <c r="V35" s="35">
        <f>RosterPlan25[[#This Row],[Optimal $]]-RosterPlan25[[#This Row],[$ CURR]]</f>
        <v>-2</v>
      </c>
      <c r="W35">
        <f>IF(OR(RosterPlan25[[#This Row],[SOURCE]]="Rookie",RosterPlan25[[#This Row],[POS]]="K"),0,RosterPlan25[[#This Row],[VAR/G]]+3.3)</f>
        <v>0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-4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35">
        <f>RosterPlan25[[#This Row],[Pure Inflated $]]-RosterPlan25[[#This Row],[$ CURR]]</f>
        <v>0</v>
      </c>
      <c r="AB35">
        <f>INDEX(players[age],MATCH(RosterPlan25[[#This Row],[player_id]],players[sleeper_id],0))</f>
        <v>20</v>
      </c>
      <c r="AE35" t="s">
        <v>11019</v>
      </c>
      <c r="AF35" s="29">
        <f>AF34/AF23</f>
        <v>22.011863505783705</v>
      </c>
      <c r="AG35" s="29">
        <f>AG34/AG23</f>
        <v>5.2150051575362202</v>
      </c>
      <c r="AU35"/>
      <c r="BI35"/>
    </row>
    <row r="36" spans="1:61" x14ac:dyDescent="0.25">
      <c r="A36" t="s">
        <v>14975</v>
      </c>
      <c r="B36" t="s">
        <v>20903</v>
      </c>
      <c r="C36" t="s">
        <v>14974</v>
      </c>
      <c r="D36" s="35">
        <f>_xlfn.IFNA(MATCH(RosterPlan25[[#This Row],[player_id]],CompositeRoster[sleeper_id],0),  MATCH(RosterPlan25[[#This Row],[PLAYER]],CompositeRoster[full_name],0))</f>
        <v>46</v>
      </c>
      <c r="E36" s="35">
        <f>MATCH(RosterPlan25[[#This Row],[player_id]],Draft2023[sleeper_id],0)</f>
        <v>165</v>
      </c>
      <c r="F36" s="35" t="str">
        <f>INDEX(CompositeRoster[team],RosterPlan25[[#This Row],[RosterIndex]])&amp;""</f>
        <v>MIA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4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6" s="37">
        <f>IF(VARG="MANUAL",RosterPlan25[[#This Row],[ManualVARG]],IF(VARG="GOOD",RosterPlan25[[#This Row],[GoodVARG]],"ERR"))</f>
        <v>-0.36966825361605515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-0.36966825361605515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6" s="38" t="s">
        <v>433</v>
      </c>
      <c r="S36" s="38">
        <f>_xlfn.IFNA(INDEX(Draft2022[Net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2.9303317463839447</v>
      </c>
      <c r="X36">
        <f>IF(RosterPlan25[[#This Row],[VAW/G]]&gt;0,ROUND(RosterPlan25[[#This Row],[VAW/G]]*$AF$56,0)+1,1)</f>
        <v>12</v>
      </c>
      <c r="Y36" s="49">
        <f>RosterPlan25[[#This Row],[VAWG Market $]]-_xlfn.IFNA(RosterPlan25[[#This Row],[$ CURR]],1)</f>
        <v>8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-3</v>
      </c>
      <c r="AB36">
        <f>INDEX(players[age],MATCH(RosterPlan25[[#This Row],[player_id]],players[sleeper_id],0))</f>
        <v>26</v>
      </c>
      <c r="AE36" t="s">
        <v>11085</v>
      </c>
      <c r="AF36" s="54">
        <f>(AF35-AF29)/AF29</f>
        <v>0.53405641910721979</v>
      </c>
      <c r="AG36" s="89">
        <f>(AG35-AG29)/AG29</f>
        <v>-0.53066306623186921</v>
      </c>
      <c r="AU36"/>
      <c r="BI36"/>
    </row>
    <row r="37" spans="1:61" x14ac:dyDescent="0.25">
      <c r="A37" t="s">
        <v>18630</v>
      </c>
      <c r="B37" t="s">
        <v>20903</v>
      </c>
      <c r="C37" t="s">
        <v>18629</v>
      </c>
      <c r="D37">
        <f>_xlfn.IFNA(MATCH(RosterPlan25[[#This Row],[player_id]],CompositeRoster[sleeper_id],0),  MATCH(RosterPlan25[[#This Row],[PLAYER]],CompositeRoster[full_name],0))</f>
        <v>41</v>
      </c>
      <c r="E37">
        <f>MATCH(RosterPlan25[[#This Row],[player_id]],Draft2023[sleeper_id],0)</f>
        <v>162</v>
      </c>
      <c r="F37" t="str">
        <f>INDEX(CompositeRoster[team],RosterPlan25[[#This Row],[RosterIndex]])&amp;""</f>
        <v>BUF</v>
      </c>
      <c r="G37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_xlfn.IFNA(INDEX(Draft2023[PRICE],RosterPlan25[[#This Row],[DraftIndex]]),0)</f>
        <v>3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7" s="37">
        <f>IF(VARG="MANUAL",RosterPlan25[[#This Row],[ManualVARG]],IF(VARG="GOOD",RosterPlan25[[#This Row],[GoodVARG]],"ERR"))</f>
        <v>-0.7301305056358357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-0.7301305056358357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7" s="38" t="s">
        <v>433</v>
      </c>
      <c r="S37" s="35">
        <f>_xlfn.IFNA(INDEX(Draft2022[Net Keeper Count],RosterPlan25[[#This Row],[DraftIndex]]),0)+IF(RosterPlan25[[#This Row],[KEEPER / RFA]]="K",1,0)</f>
        <v>3</v>
      </c>
      <c r="T37" s="38" t="str">
        <f>IF(RosterPlan25[[#This Row],[KEEPER / RFA]]="RFA",RosterPlan25[[#This Row],[Pure Inflated $]],"")</f>
        <v/>
      </c>
      <c r="U37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-2</v>
      </c>
      <c r="W37" s="35">
        <f>IF(OR(RosterPlan25[[#This Row],[SOURCE]]="Rookie",RosterPlan25[[#This Row],[POS]]="K"),0,RosterPlan25[[#This Row],[VAR/G]]+3.3)</f>
        <v>2.569869494364164</v>
      </c>
      <c r="X37" s="35">
        <f>IF(RosterPlan25[[#This Row],[VAW/G]]&gt;0,ROUND(RosterPlan25[[#This Row],[VAW/G]]*$AF$56,0)+1,1)</f>
        <v>11</v>
      </c>
      <c r="Y37" s="42">
        <f>RosterPlan25[[#This Row],[VAWG Market $]]-_xlfn.IFNA(RosterPlan25[[#This Row],[$ CURR]],1)</f>
        <v>8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-2</v>
      </c>
      <c r="AB37">
        <f>INDEX(players[age],MATCH(RosterPlan25[[#This Row],[player_id]],players[sleeper_id],0))</f>
        <v>24</v>
      </c>
      <c r="AH37"/>
      <c r="AI37"/>
      <c r="AU37"/>
      <c r="BI37"/>
    </row>
    <row r="38" spans="1:61" x14ac:dyDescent="0.25">
      <c r="A38" t="s">
        <v>5587</v>
      </c>
      <c r="B38" t="s">
        <v>20903</v>
      </c>
      <c r="C38" t="s">
        <v>5589</v>
      </c>
      <c r="D38" s="35">
        <f>_xlfn.IFNA(MATCH(RosterPlan25[[#This Row],[player_id]],CompositeRoster[sleeper_id],0),  MATCH(RosterPlan25[[#This Row],[PLAYER]],CompositeRoster[full_name],0))</f>
        <v>44</v>
      </c>
      <c r="E38" s="35">
        <f>MATCH(RosterPlan25[[#This Row],[player_id]],Draft2023[sleeper_id],0)</f>
        <v>228</v>
      </c>
      <c r="F38" s="35" t="str">
        <f>INDEX(CompositeRoster[team],RosterPlan25[[#This Row],[RosterIndex]])&amp;""</f>
        <v>LAR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_xlfn.IFNA(INDEX(Draft2023[PRICE],RosterPlan25[[#This Row],[DraftIndex]]),0)</f>
        <v>1</v>
      </c>
      <c r="J38" s="41" t="str">
        <f>IF(RosterPlan25[[#This Row],[SOURCE]]="Rookie","Rookie",_xlfn.IFNA(INDEX(Draft2023[Current Contract],RosterPlan25[[#This Row],[DraftIndex]]),"Undrafted"))</f>
        <v>Auction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8" s="41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8" s="25">
        <f>IF(VARG="MANUAL",RosterPlan25[[#This Row],[ManualVARG]],IF(VARG="GOOD",RosterPlan25[[#This Row],[GoodVARG]],"ERR"))</f>
        <v>-1.0620264677247131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-1.0620264677247131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38" s="38" t="s">
        <v>433</v>
      </c>
      <c r="S38" s="57">
        <f>_xlfn.IFNA(INDEX(Draft2022[Net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2.2379735322752867</v>
      </c>
      <c r="X38">
        <f>IF(RosterPlan25[[#This Row],[VAW/G]]&gt;0,ROUND(RosterPlan25[[#This Row],[VAW/G]]*$AF$56,0)+1,1)</f>
        <v>10</v>
      </c>
      <c r="Y38" s="49">
        <f>RosterPlan25[[#This Row],[VAWG Market $]]-_xlfn.IFNA(RosterPlan25[[#This Row],[$ CURR]],1)</f>
        <v>9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0</v>
      </c>
      <c r="AB38">
        <f>INDEX(players[age],MATCH(RosterPlan25[[#This Row],[player_id]],players[sleeper_id],0))</f>
        <v>36</v>
      </c>
      <c r="AH38"/>
      <c r="AI38"/>
      <c r="AU38"/>
      <c r="BI38"/>
    </row>
    <row r="39" spans="1:61" x14ac:dyDescent="0.25">
      <c r="A39" t="s">
        <v>21491</v>
      </c>
      <c r="B39" t="s">
        <v>20903</v>
      </c>
      <c r="C39" t="s">
        <v>21490</v>
      </c>
      <c r="D39" s="35">
        <f>_xlfn.IFNA(MATCH(RosterPlan25[[#This Row],[player_id]],CompositeRoster[sleeper_id],0),  MATCH(RosterPlan25[[#This Row],[PLAYER]],CompositeRoster[full_name],0))</f>
        <v>49</v>
      </c>
      <c r="E39" s="35" t="e">
        <f>MATCH(RosterPlan25[[#This Row],[player_id]],Draft2023[sleeper_id],0)</f>
        <v>#N/A</v>
      </c>
      <c r="F39" s="35" t="str">
        <f>INDEX(CompositeRoster[team],RosterPlan25[[#This Row],[RosterIndex]])&amp;""</f>
        <v>NYJ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Rookie</v>
      </c>
      <c r="I39" s="41">
        <f>_xlfn.IFNA(INDEX(Draft2023[PRICE],RosterPlan25[[#This Row],[DraftIndex]]),0)</f>
        <v>0</v>
      </c>
      <c r="J39" s="41" t="str">
        <f>IF(RosterPlan25[[#This Row],[SOURCE]]="Rookie","Rookie",_xlfn.IFNA(INDEX(Draft2023[Current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9" s="41" t="str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9" s="37">
        <f>IF(VARG="MANUAL",RosterPlan25[[#This Row],[ManualVARG]],IF(VARG="GOOD",RosterPlan25[[#This Row],[GoodVARG]],"ERR"))</f>
        <v>-2.3772029686474987</v>
      </c>
      <c r="P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-2.3772029686474987</v>
      </c>
      <c r="Q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9" s="38" t="s">
        <v>433</v>
      </c>
      <c r="S39" s="38">
        <f>_xlfn.IFNA(INDEX(Draft2022[Net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-2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-2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-2</v>
      </c>
      <c r="AB39">
        <f>INDEX(players[age],MATCH(RosterPlan25[[#This Row],[player_id]],players[sleeper_id],0))</f>
        <v>22</v>
      </c>
      <c r="AH39"/>
      <c r="AI39"/>
      <c r="AU39"/>
      <c r="BI39"/>
    </row>
    <row r="40" spans="1:61" x14ac:dyDescent="0.25">
      <c r="A40" t="s">
        <v>19338</v>
      </c>
      <c r="B40" t="s">
        <v>20903</v>
      </c>
      <c r="C40" t="s">
        <v>19337</v>
      </c>
      <c r="D40">
        <f>_xlfn.IFNA(MATCH(RosterPlan25[[#This Row],[player_id]],CompositeRoster[sleeper_id],0),  MATCH(RosterPlan25[[#This Row],[PLAYER]],CompositeRoster[full_name],0))</f>
        <v>27</v>
      </c>
      <c r="E40">
        <f>MATCH(RosterPlan25[[#This Row],[player_id]],Draft2023[sleeper_id],0)</f>
        <v>166</v>
      </c>
      <c r="F40" t="str">
        <f>INDEX(CompositeRoster[team],RosterPlan25[[#This Row],[RosterIndex]])&amp;""</f>
        <v>CAR</v>
      </c>
      <c r="G40" t="str">
        <f>INDEX(CompositeRoster[position],RosterPlan25[[#This Row],[RosterIndex]])&amp;""</f>
        <v>QB</v>
      </c>
      <c r="H40" t="str">
        <f>INDEX(CompositeRoster[source],RosterPlan25[[#This Row],[RosterIndex]])</f>
        <v>Roster</v>
      </c>
      <c r="I40" s="41">
        <f>_xlfn.IFNA(INDEX(Draft2023[PRICE],RosterPlan25[[#This Row],[DraftIndex]]),0)</f>
        <v>4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0" s="37">
        <f>IF(VARG="MANUAL",RosterPlan25[[#This Row],[ManualVARG]],IF(VARG="GOOD",RosterPlan25[[#This Row],[GoodVARG]],"ERR"))</f>
        <v>-3.3375104232304524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-3.3375104232304524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40" s="38" t="s">
        <v>433</v>
      </c>
      <c r="S40">
        <f>_xlfn.IFNA(INDEX(Draft2022[Net Keeper Count],RosterPlan25[[#This Row],[DraftIndex]]),0)+IF(RosterPlan25[[#This Row],[KEEPER / RFA]]="K",1,0)</f>
        <v>5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-3</v>
      </c>
      <c r="W40" s="35">
        <f>IF(OR(RosterPlan25[[#This Row],[SOURCE]]="Rookie",RosterPlan25[[#This Row],[POS]]="K"),0,RosterPlan25[[#This Row],[VAR/G]]+3.3)</f>
        <v>-3.7510423230452616E-2</v>
      </c>
      <c r="X40" s="35">
        <f>IF(RosterPlan25[[#This Row],[VAW/G]]&gt;0,ROUND(RosterPlan25[[#This Row],[VAW/G]]*$AF$56,0)+1,1)</f>
        <v>1</v>
      </c>
      <c r="Y40" s="42">
        <f>RosterPlan25[[#This Row],[VAWG Market $]]-_xlfn.IFNA(RosterPlan25[[#This Row],[$ CURR]],1)</f>
        <v>-3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 s="35">
        <f>RosterPlan25[[#This Row],[Pure Inflated $]]-RosterPlan25[[#This Row],[$ CURR]]</f>
        <v>-3</v>
      </c>
      <c r="AB40">
        <f>INDEX(players[age],MATCH(RosterPlan25[[#This Row],[player_id]],players[sleeper_id],0))</f>
        <v>22</v>
      </c>
      <c r="AE40"/>
      <c r="AF40"/>
      <c r="AH40"/>
      <c r="AI40"/>
      <c r="AU40"/>
      <c r="BI40"/>
    </row>
    <row r="41" spans="1:61" x14ac:dyDescent="0.25">
      <c r="A41" t="s">
        <v>15279</v>
      </c>
      <c r="B41" t="s">
        <v>20903</v>
      </c>
      <c r="C41" t="s">
        <v>15278</v>
      </c>
      <c r="D41" s="35">
        <f>_xlfn.IFNA(MATCH(RosterPlan25[[#This Row],[player_id]],CompositeRoster[sleeper_id],0),  MATCH(RosterPlan25[[#This Row],[PLAYER]],CompositeRoster[full_name],0))</f>
        <v>29</v>
      </c>
      <c r="E41" s="35">
        <f>MATCH(RosterPlan25[[#This Row],[player_id]],Draft2023[sleeper_id],0)</f>
        <v>227</v>
      </c>
      <c r="F41" s="35" t="str">
        <f>INDEX(CompositeRoster[team],RosterPlan25[[#This Row],[RosterIndex]])&amp;""</f>
        <v>KC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_xlfn.IFNA(INDEX(Draft2023[PRICE],RosterPlan25[[#This Row],[DraftIndex]]),0)</f>
        <v>6</v>
      </c>
      <c r="J41" s="41" t="str">
        <f>IF(RosterPlan25[[#This Row],[SOURCE]]="Rookie","Rookie",_xlfn.IFNA(INDEX(Draft2023[Current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1" s="41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1" s="41">
        <f>ROUNDDOWN(RosterPlan25[[#This Row],[Optimal $]]*IF(RosterPlan25[[#This Row],[Contract]]="Rookie",0.3,0.15),0)</f>
        <v>0</v>
      </c>
      <c r="N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41" s="37">
        <f>IF(VARG="MANUAL",RosterPlan25[[#This Row],[ManualVARG]],IF(VARG="GOOD",RosterPlan25[[#This Row],[GoodVARG]],"ERR"))</f>
        <v>-3.3751136605211691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-3.3751136605211691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41" s="38" t="s">
        <v>433</v>
      </c>
      <c r="S41" s="38">
        <f>_xlfn.IFNA(INDEX(Draft2022[Net Keeper Count],RosterPlan25[[#This Row],[DraftIndex]]),0)+IF(RosterPlan25[[#This Row],[KEEPER / RFA]]="K",1,0)</f>
        <v>1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-5</v>
      </c>
      <c r="W41">
        <f>IF(OR(RosterPlan25[[#This Row],[SOURCE]]="Rookie",RosterPlan25[[#This Row],[POS]]="K"),0,RosterPlan25[[#This Row],[VAR/G]]+3.3)</f>
        <v>-7.5113660521169301E-2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-5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-5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19167</v>
      </c>
      <c r="B42" t="s">
        <v>20903</v>
      </c>
      <c r="C42" t="s">
        <v>19166</v>
      </c>
      <c r="D42" s="35">
        <f>_xlfn.IFNA(MATCH(RosterPlan25[[#This Row],[player_id]],CompositeRoster[sleeper_id],0),  MATCH(RosterPlan25[[#This Row],[PLAYER]],CompositeRoster[full_name],0))</f>
        <v>45</v>
      </c>
      <c r="E42" s="35">
        <f>MATCH(RosterPlan25[[#This Row],[player_id]],Draft2023[sleeper_id],0)</f>
        <v>170</v>
      </c>
      <c r="F42" s="35" t="str">
        <f>INDEX(CompositeRoster[team],RosterPlan25[[#This Row],[RosterIndex]])&amp;""</f>
        <v>JAX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4</v>
      </c>
      <c r="J42" s="41" t="str">
        <f>IF(RosterPlan25[[#This Row],[SOURCE]]="Rookie","Rookie",_xlfn.IFNA(INDEX(Draft2023[Current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2" s="41" t="str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2" s="25">
        <f>IF(VARG="MANUAL",RosterPlan25[[#This Row],[ManualVARG]],IF(VARG="GOOD",RosterPlan25[[#This Row],[GoodVARG]],"ERR"))</f>
        <v>-3.8853021793153819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-3.8853021793153819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42" s="38" t="s">
        <v>433</v>
      </c>
      <c r="S42" s="57">
        <f>_xlfn.IFNA(INDEX(Draft2022[Net Keeper Count],RosterPlan25[[#This Row],[DraftIndex]]),0)+IF(RosterPlan25[[#This Row],[KEEPER / RFA]]="K",1,0)</f>
        <v>5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-3</v>
      </c>
      <c r="W42">
        <f>IF(OR(RosterPlan25[[#This Row],[SOURCE]]="Rookie",RosterPlan25[[#This Row],[POS]]="K"),0,RosterPlan25[[#This Row],[VAR/G]]+3.3)</f>
        <v>-0.58530217931538209</v>
      </c>
      <c r="X42">
        <f>IF(RosterPlan25[[#This Row],[VAW/G]]&gt;0,ROUND(RosterPlan25[[#This Row],[VAW/G]]*$AF$56,0)+1,1)</f>
        <v>1</v>
      </c>
      <c r="Y42" s="49">
        <f>RosterPlan25[[#This Row],[VAWG Market $]]-_xlfn.IFNA(RosterPlan25[[#This Row],[$ CURR]],1)</f>
        <v>-3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-3</v>
      </c>
      <c r="AB42">
        <f>INDEX(players[age],MATCH(RosterPlan25[[#This Row],[player_id]],players[sleeper_id],0))</f>
        <v>22</v>
      </c>
      <c r="AE42"/>
      <c r="AF42"/>
      <c r="AH42"/>
      <c r="AI42"/>
      <c r="AU42"/>
      <c r="BI42"/>
    </row>
    <row r="43" spans="1:61" x14ac:dyDescent="0.25">
      <c r="A43" t="s">
        <v>17411</v>
      </c>
      <c r="B43" t="s">
        <v>20903</v>
      </c>
      <c r="C43" t="s">
        <v>17410</v>
      </c>
      <c r="D43">
        <f>_xlfn.IFNA(MATCH(RosterPlan25[[#This Row],[player_id]],CompositeRoster[sleeper_id],0),  MATCH(RosterPlan25[[#This Row],[PLAYER]],CompositeRoster[full_name],0))</f>
        <v>33</v>
      </c>
      <c r="E43">
        <f>MATCH(RosterPlan25[[#This Row],[player_id]],Draft2023[sleeper_id],0)</f>
        <v>155</v>
      </c>
      <c r="F43" t="str">
        <f>INDEX(CompositeRoster[team],RosterPlan25[[#This Row],[RosterIndex]])&amp;""</f>
        <v>HOU</v>
      </c>
      <c r="G43" t="str">
        <f>INDEX(CompositeRoster[position],RosterPlan25[[#This Row],[RosterIndex]])&amp;""</f>
        <v>RB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16</v>
      </c>
      <c r="J43" s="41" t="str">
        <f>IF(RosterPlan25[[#This Row],[SOURCE]]="Rookie","Rookie",_xlfn.IFNA(INDEX(Draft2023[Current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3" s="41" t="str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3" s="41">
        <f>ROUNDDOWN(RosterPlan25[[#This Row],[Optimal $]]*IF(RosterPlan25[[#This Row],[Contract]]="Rookie",0.3,0.15),0)</f>
        <v>0</v>
      </c>
      <c r="N4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43" s="37">
        <f>IF(VARG="MANUAL",RosterPlan25[[#This Row],[ManualVARG]],IF(VARG="GOOD",RosterPlan25[[#This Row],[GoodVARG]],"ERR"))</f>
        <v>-4.0832400397361166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-4.0832400397361166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43" s="38"/>
      <c r="S43" s="35">
        <f>_xlfn.IFNA(INDEX(Draft2022[Net Keeper Count],RosterPlan25[[#This Row],[DraftIndex]]),0)+IF(RosterPlan25[[#This Row],[KEEPER / RFA]]="K",1,0)</f>
        <v>0</v>
      </c>
      <c r="T43" s="38" t="str">
        <f>IF(RosterPlan25[[#This Row],[KEEPER / RFA]]="RFA",RosterPlan25[[#This Row],[Pure Inflated $]],"")</f>
        <v/>
      </c>
      <c r="U43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-15</v>
      </c>
      <c r="W43" s="35">
        <f>IF(OR(RosterPlan25[[#This Row],[SOURCE]]="Rookie",RosterPlan25[[#This Row],[POS]]="K"),0,RosterPlan25[[#This Row],[VAR/G]]+3.3)</f>
        <v>-0.78324003973611678</v>
      </c>
      <c r="X43" s="35">
        <f>IF(RosterPlan25[[#This Row],[VAW/G]]&gt;0,ROUND(RosterPlan25[[#This Row],[VAW/G]]*$AF$56,0)+1,1)</f>
        <v>1</v>
      </c>
      <c r="Y43" s="42">
        <f>RosterPlan25[[#This Row],[VAWG Market $]]-_xlfn.IFNA(RosterPlan25[[#This Row],[$ CURR]],1)</f>
        <v>-15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 s="35">
        <f>RosterPlan25[[#This Row],[Pure Inflated $]]-RosterPlan25[[#This Row],[$ CURR]]</f>
        <v>-15</v>
      </c>
      <c r="AB43">
        <f>INDEX(players[age],MATCH(RosterPlan25[[#This Row],[player_id]],players[sleeper_id],0))</f>
        <v>24</v>
      </c>
      <c r="AE43"/>
      <c r="AF43"/>
      <c r="AH43"/>
      <c r="AI43"/>
      <c r="AU43"/>
      <c r="BI43"/>
    </row>
    <row r="44" spans="1:61" x14ac:dyDescent="0.25">
      <c r="A44" t="s">
        <v>19237</v>
      </c>
      <c r="B44" t="s">
        <v>20903</v>
      </c>
      <c r="C44" t="s">
        <v>19236</v>
      </c>
      <c r="D44" s="35">
        <f>_xlfn.IFNA(MATCH(RosterPlan25[[#This Row],[player_id]],CompositeRoster[sleeper_id],0),  MATCH(RosterPlan25[[#This Row],[PLAYER]],CompositeRoster[full_name],0))</f>
        <v>34</v>
      </c>
      <c r="E44" s="35" t="e">
        <f>MATCH(RosterPlan25[[#This Row],[player_id]],Draft2023[sleeper_id],0)</f>
        <v>#N/A</v>
      </c>
      <c r="F44" s="35" t="str">
        <f>INDEX(CompositeRoster[team],RosterPlan25[[#This Row],[RosterIndex]])&amp;""</f>
        <v>LAR</v>
      </c>
      <c r="G44" s="35" t="str">
        <f>INDEX(CompositeRoster[position],RosterPlan25[[#This Row],[RosterIndex]])&amp;""</f>
        <v>TE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0</v>
      </c>
      <c r="J44" s="41" t="str">
        <f>IF(RosterPlan25[[#This Row],[SOURCE]]="Rookie","Rookie",_xlfn.IFNA(INDEX(Draft2023[Current Contract],RosterPlan25[[#This Row],[DraftIndex]]),"Undrafted"))</f>
        <v>Undrafted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4" s="25">
        <f>IF(VARG="MANUAL",RosterPlan25[[#This Row],[ManualVARG]],IF(VARG="GOOD",RosterPlan25[[#This Row],[GoodVARG]],"ERR"))</f>
        <v>-4.8886270361353947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-4.8886270361353947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44" s="38" t="s">
        <v>433</v>
      </c>
      <c r="S44" s="57">
        <f>_xlfn.IFNA(INDEX(Draft2022[Net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0</v>
      </c>
      <c r="W44">
        <f>IF(OR(RosterPlan25[[#This Row],[SOURCE]]="Rookie",RosterPlan25[[#This Row],[POS]]="K"),0,RosterPlan25[[#This Row],[VAR/G]]+3.3)</f>
        <v>-1.5886270361353949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0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0</v>
      </c>
      <c r="AB44">
        <f>INDEX(players[age],MATCH(RosterPlan25[[#This Row],[player_id]],players[sleeper_id],0))</f>
        <v>23</v>
      </c>
      <c r="AE44"/>
      <c r="AF44"/>
      <c r="AH44"/>
      <c r="AI44"/>
      <c r="AU44"/>
      <c r="BI44"/>
    </row>
    <row r="45" spans="1:61" x14ac:dyDescent="0.25">
      <c r="A45" t="s">
        <v>21507</v>
      </c>
      <c r="B45" t="s">
        <v>20903</v>
      </c>
      <c r="C45" t="s">
        <v>21506</v>
      </c>
      <c r="D45" s="35">
        <f>_xlfn.IFNA(MATCH(RosterPlan25[[#This Row],[player_id]],CompositeRoster[sleeper_id],0),  MATCH(RosterPlan25[[#This Row],[PLAYER]],CompositeRoster[full_name],0))</f>
        <v>47</v>
      </c>
      <c r="E45" s="35" t="e">
        <f>MATCH(RosterPlan25[[#This Row],[player_id]],Draft2023[sleeper_id],0)</f>
        <v>#N/A</v>
      </c>
      <c r="F45" s="35" t="str">
        <f>INDEX(CompositeRoster[team],RosterPlan25[[#This Row],[RosterIndex]])&amp;""</f>
        <v>SF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Rookie</v>
      </c>
      <c r="I45" s="41">
        <f>_xlfn.IFNA(INDEX(Draft2023[PRICE],RosterPlan25[[#This Row],[DraftIndex]]),0)</f>
        <v>0</v>
      </c>
      <c r="J45" s="41" t="str">
        <f>IF(RosterPlan25[[#This Row],[SOURCE]]="Rookie","Rookie",_xlfn.IFNA(INDEX(Draft2023[Current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5" s="41" t="str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5" s="25">
        <f>IF(VARG="MANUAL",RosterPlan25[[#This Row],[ManualVARG]],IF(VARG="GOOD",RosterPlan25[[#This Row],[GoodVARG]],"ERR"))</f>
        <v>-5.0537599093282894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-5.0537599093282894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5" s="38" t="s">
        <v>433</v>
      </c>
      <c r="S45" s="57">
        <f>_xlfn.IFNA(INDEX(Draft2022[Net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-1</v>
      </c>
      <c r="W45">
        <f>IF(OR(RosterPlan25[[#This Row],[SOURCE]]="Rookie",RosterPlan25[[#This Row],[POS]]="K"),0,RosterPlan25[[#This Row],[VAR/G]]+3.3)</f>
        <v>0</v>
      </c>
      <c r="X45">
        <f>IF(RosterPlan25[[#This Row],[VAW/G]]&gt;0,ROUND(RosterPlan25[[#This Row],[VAW/G]]*$AF$56,0)+1,1)</f>
        <v>1</v>
      </c>
      <c r="Y45" s="49">
        <f>RosterPlan25[[#This Row],[VAWG Market $]]-_xlfn.IFNA(RosterPlan25[[#This Row],[$ CURR]],1)</f>
        <v>-1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-1</v>
      </c>
      <c r="AB45">
        <f>INDEX(players[age],MATCH(RosterPlan25[[#This Row],[player_id]],players[sleeper_id],0))</f>
        <v>23</v>
      </c>
      <c r="AE45"/>
      <c r="AF45"/>
      <c r="AH45"/>
      <c r="AI45"/>
      <c r="AU45"/>
      <c r="BI45"/>
    </row>
    <row r="46" spans="1:61" x14ac:dyDescent="0.25">
      <c r="A46" t="s">
        <v>14374</v>
      </c>
      <c r="B46" t="s">
        <v>20903</v>
      </c>
      <c r="C46" t="s">
        <v>14373</v>
      </c>
      <c r="D46">
        <f>_xlfn.IFNA(MATCH(RosterPlan25[[#This Row],[player_id]],CompositeRoster[sleeper_id],0),  MATCH(RosterPlan25[[#This Row],[PLAYER]],CompositeRoster[full_name],0))</f>
        <v>38</v>
      </c>
      <c r="E46">
        <f>MATCH(RosterPlan25[[#This Row],[player_id]],Draft2023[sleeper_id],0)</f>
        <v>160</v>
      </c>
      <c r="F46" s="35" t="str">
        <f>INDEX(CompositeRoster[team],RosterPlan25[[#This Row],[RosterIndex]])&amp;""</f>
        <v>SF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_xlfn.IFNA(INDEX(Draft2023[PRICE],RosterPlan25[[#This Row],[DraftIndex]]),0)</f>
        <v>1</v>
      </c>
      <c r="J46" s="41" t="str">
        <f>IF(RosterPlan25[[#This Row],[SOURCE]]="Rookie","Rookie",_xlfn.IFNA(INDEX(Draft2023[Current Contract],RosterPlan25[[#This Row],[DraftIndex]]),"Undrafted"))</f>
        <v>Undrafted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46" s="41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46" s="41">
        <f>ROUNDDOWN(RosterPlan25[[#This Row],[Optimal $]]*IF(RosterPlan25[[#This Row],[Contract]]="Rookie",0.3,0.15),0)</f>
        <v>0</v>
      </c>
      <c r="N4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6" s="47">
        <f>IF(VARG="MANUAL",RosterPlan25[[#This Row],[ManualVARG]],IF(VARG="GOOD",RosterPlan25[[#This Row],[GoodVARG]],"ERR"))</f>
        <v>-5.092431132313286</v>
      </c>
      <c r="P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-5.092431132313286</v>
      </c>
      <c r="Q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46" s="38"/>
      <c r="S46" s="38">
        <f>_xlfn.IFNA(INDEX(Draft2022[Net Keeper Count],RosterPlan25[[#This Row],[DraftIndex]]),0)+IF(RosterPlan25[[#This Row],[KEEPER / RFA]]="K",1,0)</f>
        <v>1</v>
      </c>
      <c r="T46" s="57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0</v>
      </c>
      <c r="W46">
        <f>IF(OR(RosterPlan25[[#This Row],[SOURCE]]="Rookie",RosterPlan25[[#This Row],[POS]]="K"),0,RosterPlan25[[#This Row],[VAR/G]]+3.3)</f>
        <v>-1.7924311323132862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0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 s="35">
        <f>RosterPlan25[[#This Row],[Pure Inflated $]]-RosterPlan25[[#This Row],[$ CURR]]</f>
        <v>0</v>
      </c>
      <c r="AB46">
        <f>INDEX(players[age],MATCH(RosterPlan25[[#This Row],[player_id]],players[sleeper_id],0))</f>
        <v>26</v>
      </c>
      <c r="AE46"/>
      <c r="AH46"/>
      <c r="AI46"/>
      <c r="AU46"/>
      <c r="BI46"/>
    </row>
    <row r="47" spans="1:61" x14ac:dyDescent="0.25">
      <c r="A47" t="s">
        <v>19077</v>
      </c>
      <c r="B47" t="s">
        <v>20903</v>
      </c>
      <c r="C47" t="s">
        <v>19076</v>
      </c>
      <c r="D47" s="35">
        <f>_xlfn.IFNA(MATCH(RosterPlan25[[#This Row],[player_id]],CompositeRoster[sleeper_id],0),  MATCH(RosterPlan25[[#This Row],[PLAYER]],CompositeRoster[full_name],0))</f>
        <v>42</v>
      </c>
      <c r="E47" s="35">
        <f>MATCH(RosterPlan25[[#This Row],[player_id]],Draft2023[sleeper_id],0)</f>
        <v>169</v>
      </c>
      <c r="F47" s="35" t="str">
        <f>INDEX(CompositeRoster[team],RosterPlan25[[#This Row],[RosterIndex]])&amp;""</f>
        <v>DAL</v>
      </c>
      <c r="G47" s="35" t="str">
        <f>INDEX(CompositeRoster[position],RosterPlan25[[#This Row],[RosterIndex]])&amp;""</f>
        <v>TE</v>
      </c>
      <c r="H47" s="35" t="str">
        <f>INDEX(CompositeRoster[source],RosterPlan25[[#This Row],[RosterIndex]])</f>
        <v>Roster</v>
      </c>
      <c r="I47" s="41">
        <f>_xlfn.IFNA(INDEX(Draft2023[PRICE],RosterPlan25[[#This Row],[DraftIndex]]),0)</f>
        <v>2</v>
      </c>
      <c r="J47" s="41" t="str">
        <f>IF(RosterPlan25[[#This Row],[SOURCE]]="Rookie","Rookie",_xlfn.IFNA(INDEX(Draft2023[Current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7" s="41" t="str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7" s="37">
        <f>IF(VARG="MANUAL",RosterPlan25[[#This Row],[ManualVARG]],IF(VARG="GOOD",RosterPlan25[[#This Row],[GoodVARG]],"ERR"))</f>
        <v>-5.3568303415328025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-5.3568303415328025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47" s="38" t="s">
        <v>433</v>
      </c>
      <c r="S47" s="38">
        <f>_xlfn.IFNA(INDEX(Draft2022[Net Keeper Count],RosterPlan25[[#This Row],[DraftIndex]]),0)+IF(RosterPlan25[[#This Row],[KEEPER / RFA]]="K",1,0)</f>
        <v>2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</v>
      </c>
      <c r="W47">
        <f>IF(OR(RosterPlan25[[#This Row],[SOURCE]]="Rookie",RosterPlan25[[#This Row],[POS]]="K"),0,RosterPlan25[[#This Row],[VAR/G]]+3.3)</f>
        <v>-2.0568303415328026</v>
      </c>
      <c r="X47">
        <f>IF(RosterPlan25[[#This Row],[VAW/G]]&gt;0,ROUND(RosterPlan25[[#This Row],[VAW/G]]*$AF$56,0)+1,1)</f>
        <v>1</v>
      </c>
      <c r="Y47" s="49">
        <f>RosterPlan25[[#This Row],[VAWG Market $]]-_xlfn.IFNA(RosterPlan25[[#This Row],[$ CURR]],1)</f>
        <v>-1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-1</v>
      </c>
      <c r="AB47">
        <f>INDEX(players[age],MATCH(RosterPlan25[[#This Row],[player_id]],players[sleeper_id],0))</f>
        <v>25</v>
      </c>
      <c r="AH47"/>
      <c r="AI47"/>
      <c r="AU47"/>
      <c r="BI47"/>
    </row>
    <row r="48" spans="1:61" x14ac:dyDescent="0.25">
      <c r="A48" t="s">
        <v>105</v>
      </c>
      <c r="B48" t="s">
        <v>20903</v>
      </c>
      <c r="C48" t="s">
        <v>7931</v>
      </c>
      <c r="D48">
        <f>_xlfn.IFNA(MATCH(RosterPlan25[[#This Row],[player_id]],CompositeRoster[sleeper_id],0),  MATCH(RosterPlan25[[#This Row],[PLAYER]],CompositeRoster[full_name],0))</f>
        <v>43</v>
      </c>
      <c r="E48">
        <f>MATCH(RosterPlan25[[#This Row],[player_id]],Draft2023[sleeper_id],0)</f>
        <v>177</v>
      </c>
      <c r="F48" s="35" t="str">
        <f>INDEX(CompositeRoster[team],RosterPlan25[[#This Row],[RosterIndex]])&amp;""</f>
        <v>BUF</v>
      </c>
      <c r="G48" s="35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_xlfn.IFNA(INDEX(Draft2023[PRICE],RosterPlan25[[#This Row],[DraftIndex]]),0)</f>
        <v>1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8" s="25">
        <f>IF(VARG="MANUAL",RosterPlan25[[#This Row],[ManualVARG]],IF(VARG="GOOD",RosterPlan25[[#This Row],[GoodVARG]],"ERR"))</f>
        <v>-5.6922851294054535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-5.6922851294054535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48" s="38" t="s">
        <v>433</v>
      </c>
      <c r="S48" s="57">
        <f>_xlfn.IFNA(INDEX(Draft2022[Net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0</v>
      </c>
      <c r="W48">
        <f>IF(OR(RosterPlan25[[#This Row],[SOURCE]]="Rookie",RosterPlan25[[#This Row],[POS]]="K"),0,RosterPlan25[[#This Row],[VAR/G]]+3.3)</f>
        <v>-2.3922851294054537</v>
      </c>
      <c r="X48">
        <f>IF(RosterPlan25[[#This Row],[VAW/G]]&gt;0,ROUND(RosterPlan25[[#This Row],[VAW/G]]*$AF$56,0)+1,1)</f>
        <v>1</v>
      </c>
      <c r="Y48" s="49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0</v>
      </c>
      <c r="AB48">
        <f>INDEX(players[age],MATCH(RosterPlan25[[#This Row],[player_id]],players[sleeper_id],0))</f>
        <v>29</v>
      </c>
      <c r="AE48" t="s">
        <v>11072</v>
      </c>
      <c r="AF48" s="55">
        <f>AF50+240-AF51</f>
        <v>2617</v>
      </c>
      <c r="AU48"/>
      <c r="BI48"/>
    </row>
    <row r="49" spans="1:61" x14ac:dyDescent="0.25">
      <c r="A49" t="s">
        <v>19064</v>
      </c>
      <c r="B49" t="s">
        <v>20903</v>
      </c>
      <c r="C49" t="s">
        <v>19063</v>
      </c>
      <c r="D49" s="35">
        <f>_xlfn.IFNA(MATCH(RosterPlan25[[#This Row],[player_id]],CompositeRoster[sleeper_id],0),  MATCH(RosterPlan25[[#This Row],[PLAYER]],CompositeRoster[full_name],0))</f>
        <v>37</v>
      </c>
      <c r="E49" s="35">
        <f>MATCH(RosterPlan25[[#This Row],[player_id]],Draft2023[sleeper_id],0)</f>
        <v>167</v>
      </c>
      <c r="F49" s="35" t="str">
        <f>INDEX(CompositeRoster[team],RosterPlan25[[#This Row],[RosterIndex]])&amp;""</f>
        <v>NYJ</v>
      </c>
      <c r="G49" s="35" t="str">
        <f>INDEX(CompositeRoster[position],RosterPlan25[[#This Row],[RosterIndex]])&amp;""</f>
        <v>RB</v>
      </c>
      <c r="H49" s="35" t="str">
        <f>INDEX(CompositeRoster[source],RosterPlan25[[#This Row],[RosterIndex]])</f>
        <v>Roster</v>
      </c>
      <c r="I49" s="41">
        <f>_xlfn.IFNA(INDEX(Draft2023[PRICE],RosterPlan25[[#This Row],[DraftIndex]]),0)</f>
        <v>3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9" s="37">
        <f>IF(VARG="MANUAL",RosterPlan25[[#This Row],[ManualVARG]],IF(VARG="GOOD",RosterPlan25[[#This Row],[GoodVARG]],"ERR"))</f>
        <v>-5.8977645782340886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-5.8977645782340886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49" s="38" t="s">
        <v>433</v>
      </c>
      <c r="S49" s="38">
        <f>_xlfn.IFNA(INDEX(Draft2022[Net Keeper Count],RosterPlan25[[#This Row],[DraftIndex]]),0)+IF(RosterPlan25[[#This Row],[KEEPER / RFA]]="K",1,0)</f>
        <v>2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>
        <f>IF(OR(RosterPlan25[[#This Row],[SOURCE]]="Rookie",RosterPlan25[[#This Row],[POS]]="K"),0,RosterPlan25[[#This Row],[VAR/G]]+3.3)</f>
        <v>-2.5977645782340888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-2</v>
      </c>
      <c r="AB49">
        <f>INDEX(players[age],MATCH(RosterPlan25[[#This Row],[player_id]],players[sleeper_id],0))</f>
        <v>21</v>
      </c>
      <c r="AE49" t="s">
        <v>11086</v>
      </c>
      <c r="AF49" s="25">
        <f>SUMIFS(RosterPlan25[VAR/G],RosterPlan25[KEEPER / RFA],"K",RosterPlan25[VAR/G],"&gt;0")</f>
        <v>174.95091752336469</v>
      </c>
      <c r="AU49"/>
      <c r="BI49"/>
    </row>
    <row r="50" spans="1:61" x14ac:dyDescent="0.25">
      <c r="A50" t="s">
        <v>6875</v>
      </c>
      <c r="B50" t="s">
        <v>20903</v>
      </c>
      <c r="C50" t="s">
        <v>6876</v>
      </c>
      <c r="D50" s="35">
        <f>_xlfn.IFNA(MATCH(RosterPlan25[[#This Row],[player_id]],CompositeRoster[sleeper_id],0),  MATCH(RosterPlan25[[#This Row],[PLAYER]],CompositeRoster[full_name],0))</f>
        <v>31</v>
      </c>
      <c r="E50" s="35" t="e">
        <f>MATCH(RosterPlan25[[#This Row],[player_id]],Draft2023[sleeper_id],0)</f>
        <v>#N/A</v>
      </c>
      <c r="F50" s="35" t="str">
        <f>INDEX(CompositeRoster[team],RosterPlan25[[#This Row],[RosterIndex]])&amp;""</f>
        <v>DET</v>
      </c>
      <c r="G50" s="35" t="str">
        <f>INDEX(CompositeRoster[position],RosterPlan25[[#This Row],[RosterIndex]])&amp;""</f>
        <v>RB</v>
      </c>
      <c r="H50" s="35" t="str">
        <f>INDEX(CompositeRoster[source],RosterPlan25[[#This Row],[RosterIndex]])</f>
        <v>Roster</v>
      </c>
      <c r="I50" s="41">
        <f>_xlfn.IFNA(INDEX(Draft2023[PRICE],RosterPlan25[[#This Row],[DraftIndex]]),0)</f>
        <v>0</v>
      </c>
      <c r="J50" s="41" t="str">
        <f>IF(RosterPlan25[[#This Row],[SOURCE]]="Rookie","Rookie",_xlfn.IFNA(INDEX(Draft2023[Current Contract],RosterPlan25[[#This Row],[DraftIndex]]),"Undrafted"))</f>
        <v>Undrafted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0" s="41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0" s="25">
        <f>IF(VARG="MANUAL",RosterPlan25[[#This Row],[ManualVARG]],IF(VARG="GOOD",RosterPlan25[[#This Row],[GoodVARG]],"ERR"))</f>
        <v>-5.9712756833368079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-5.9712756833368079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50" s="38" t="s">
        <v>433</v>
      </c>
      <c r="S50" s="57">
        <f>_xlfn.IFNA(INDEX(Draft2022[Net Keeper Count],RosterPlan25[[#This Row],[DraftIndex]]),0)+IF(RosterPlan25[[#This Row],[KEEPER / RFA]]="K",1,0)</f>
        <v>1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0</v>
      </c>
      <c r="W50">
        <f>IF(OR(RosterPlan25[[#This Row],[SOURCE]]="Rookie",RosterPlan25[[#This Row],[POS]]="K"),0,RosterPlan25[[#This Row],[VAR/G]]+3.3)</f>
        <v>-2.6712756833368081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0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0</v>
      </c>
      <c r="AB50">
        <f>INDEX(players[age],MATCH(RosterPlan25[[#This Row],[player_id]],players[sleeper_id],0))</f>
        <v>27</v>
      </c>
      <c r="AE50" t="s">
        <v>11081</v>
      </c>
      <c r="AF50" s="56">
        <f>SUMIFS(RosterPlan25[$ CURR],RosterPlan25[KEEPER / RFA],"K")</f>
        <v>2608</v>
      </c>
      <c r="AU50"/>
      <c r="BI50"/>
    </row>
    <row r="51" spans="1:61" x14ac:dyDescent="0.25">
      <c r="A51" t="s">
        <v>21451</v>
      </c>
      <c r="B51" t="s">
        <v>20903</v>
      </c>
      <c r="C51" t="s">
        <v>21450</v>
      </c>
      <c r="D51" s="35">
        <f>_xlfn.IFNA(MATCH(RosterPlan25[[#This Row],[player_id]],CompositeRoster[sleeper_id],0),  MATCH(RosterPlan25[[#This Row],[PLAYER]],CompositeRoster[full_name],0))</f>
        <v>50</v>
      </c>
      <c r="E51" s="35" t="e">
        <f>MATCH(RosterPlan25[[#This Row],[player_id]],Draft2023[sleeper_id],0)</f>
        <v>#N/A</v>
      </c>
      <c r="F51" s="35" t="str">
        <f>INDEX(CompositeRoster[team],RosterPlan25[[#This Row],[RosterIndex]])&amp;""</f>
        <v>NO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Rookie</v>
      </c>
      <c r="I51" s="41">
        <f>_xlfn.IFNA(INDEX(Draft2023[PRICE],RosterPlan25[[#This Row],[DraftIndex]]),0)</f>
        <v>0</v>
      </c>
      <c r="J51" s="41" t="str">
        <f>IF(RosterPlan25[[#This Row],[SOURCE]]="Rookie","Rookie",_xlfn.IFNA(INDEX(Draft2023[Current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1" s="41" t="str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37">
        <f>IF(VARG="MANUAL",RosterPlan25[[#This Row],[ManualVARG]],IF(VARG="GOOD",RosterPlan25[[#This Row],[GoodVARG]],"ERR"))</f>
        <v>-17.476806912300809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-17.476806912300809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1" s="38" t="s">
        <v>433</v>
      </c>
      <c r="S51" s="38">
        <f>_xlfn.IFNA(INDEX(Draft2022[Net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0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23</v>
      </c>
      <c r="AE51" t="s">
        <v>11087</v>
      </c>
      <c r="AF51">
        <f>COUNTIFS(RosterPlan25[KEEPER / RFA],"K")</f>
        <v>231</v>
      </c>
      <c r="AU51"/>
      <c r="BI51"/>
    </row>
    <row r="52" spans="1:61" x14ac:dyDescent="0.25">
      <c r="A52" t="s">
        <v>19383</v>
      </c>
      <c r="B52" t="s">
        <v>264</v>
      </c>
      <c r="C52" t="s">
        <v>19382</v>
      </c>
      <c r="D52">
        <f>_xlfn.IFNA(MATCH(RosterPlan25[[#This Row],[player_id]],CompositeRoster[sleeper_id],0),  MATCH(RosterPlan25[[#This Row],[PLAYER]],CompositeRoster[full_name],0))</f>
        <v>66</v>
      </c>
      <c r="E52">
        <f>MATCH(RosterPlan25[[#This Row],[player_id]],Draft2023[sleeper_id],0)</f>
        <v>39</v>
      </c>
      <c r="F52" s="35" t="str">
        <f>INDEX(CompositeRoster[team],RosterPlan25[[#This Row],[RosterIndex]])&amp;""</f>
        <v>DET</v>
      </c>
      <c r="G52" s="35" t="str">
        <f>INDEX(CompositeRoster[position],RosterPlan25[[#This Row],[RosterIndex]])&amp;""</f>
        <v>TE</v>
      </c>
      <c r="H52" s="35" t="str">
        <f>INDEX(CompositeRoster[source],RosterPlan25[[#This Row],[RosterIndex]])</f>
        <v>Roster</v>
      </c>
      <c r="I52" s="41">
        <f>_xlfn.IFNA(INDEX(Draft2023[PRICE],RosterPlan25[[#This Row],[DraftIndex]]),0)</f>
        <v>5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14</v>
      </c>
      <c r="N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52" s="25">
        <f>IF(VARG="MANUAL",RosterPlan25[[#This Row],[ManualVARG]],IF(VARG="GOOD",RosterPlan25[[#This Row],[GoodVARG]],"ERR"))</f>
        <v>3.3447838711200157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3.3447838711200157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2" s="38" t="s">
        <v>433</v>
      </c>
      <c r="S52" s="57">
        <f>_xlfn.IFNA(INDEX(Draft2022[Net Keeper Count],RosterPlan25[[#This Row],[DraftIndex]]),0)+IF(RosterPlan25[[#This Row],[KEEPER / RFA]]="K",1,0)</f>
        <v>2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49</v>
      </c>
      <c r="V52" s="35">
        <f>RosterPlan25[[#This Row],[Optimal $]]-RosterPlan25[[#This Row],[$ CURR]]</f>
        <v>30</v>
      </c>
      <c r="W52">
        <f>IF(OR(RosterPlan25[[#This Row],[SOURCE]]="Rookie",RosterPlan25[[#This Row],[POS]]="K"),0,RosterPlan25[[#This Row],[VAR/G]]+3.3)</f>
        <v>6.6447838711200156</v>
      </c>
      <c r="X52">
        <f>IF(RosterPlan25[[#This Row],[VAW/G]]&gt;0,ROUND(RosterPlan25[[#This Row],[VAW/G]]*$AF$56,0)+1,1)</f>
        <v>27</v>
      </c>
      <c r="Y52" s="49">
        <f>RosterPlan25[[#This Row],[VAWG Market $]]-_xlfn.IFNA(RosterPlan25[[#This Row],[$ CURR]],1)</f>
        <v>8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52">
        <f>RosterPlan25[[#This Row],[Pure Inflated $]]-RosterPlan25[[#This Row],[$ CURR]]</f>
        <v>47</v>
      </c>
      <c r="AB52">
        <f>INDEX(players[age],MATCH(RosterPlan25[[#This Row],[player_id]],players[sleeper_id],0))</f>
        <v>23</v>
      </c>
      <c r="AE52" t="s">
        <v>11088</v>
      </c>
      <c r="AF52" s="25">
        <f>SUMIFS(RosterPlan25[VAR/G],RosterPlan25[KEEPER / RFA],"&lt;&gt;K",RosterPlan25[VAR/G],"&gt;0")+AF23</f>
        <v>34.229470624330574</v>
      </c>
      <c r="AU52"/>
      <c r="BI52"/>
    </row>
    <row r="53" spans="1:61" x14ac:dyDescent="0.25">
      <c r="A53" t="s">
        <v>202</v>
      </c>
      <c r="B53" t="s">
        <v>264</v>
      </c>
      <c r="C53" t="s">
        <v>4983</v>
      </c>
      <c r="D53" s="35">
        <f>_xlfn.IFNA(MATCH(RosterPlan25[[#This Row],[player_id]],CompositeRoster[sleeper_id],0),  MATCH(RosterPlan25[[#This Row],[PLAYER]],CompositeRoster[full_name],0))</f>
        <v>62</v>
      </c>
      <c r="E53" s="35">
        <f>MATCH(RosterPlan25[[#This Row],[player_id]],Draft2023[sleeper_id],0)</f>
        <v>33</v>
      </c>
      <c r="F53" s="35" t="str">
        <f>INDEX(CompositeRoster[team],RosterPlan25[[#This Row],[RosterIndex]])&amp;""</f>
        <v>BAL</v>
      </c>
      <c r="G53" s="35" t="str">
        <f>INDEX(CompositeRoster[position],RosterPlan25[[#This Row],[RosterIndex]])&amp;""</f>
        <v>QB</v>
      </c>
      <c r="H53" s="35" t="str">
        <f>INDEX(CompositeRoster[source],RosterPlan25[[#This Row],[RosterIndex]])</f>
        <v>Roster</v>
      </c>
      <c r="I53" s="41">
        <f>_xlfn.IFNA(INDEX(Draft2023[PRICE],RosterPlan25[[#This Row],[DraftIndex]]),0)</f>
        <v>43</v>
      </c>
      <c r="J53" s="41" t="str">
        <f>IF(RosterPlan25[[#This Row],[SOURCE]]="Rookie","Rookie",_xlfn.IFNA(INDEX(Draft2023[Current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3" s="41" t="str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3" s="41">
        <f>ROUNDDOWN(RosterPlan25[[#This Row],[Optimal $]]*IF(RosterPlan25[[#This Row],[Contract]]="Rookie",0.3,0.15),0)</f>
        <v>14</v>
      </c>
      <c r="N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53" s="37">
        <f>IF(VARG="MANUAL",RosterPlan25[[#This Row],[ManualVARG]],IF(VARG="GOOD",RosterPlan25[[#This Row],[GoodVARG]],"ERR"))</f>
        <v>3.2590548425387404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3.2590548425387404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3" s="38" t="s">
        <v>433</v>
      </c>
      <c r="S53" s="38">
        <f>_xlfn.IFNA(INDEX(Draft2022[Net Keeper Count],RosterPlan25[[#This Row],[DraftIndex]]),0)+IF(RosterPlan25[[#This Row],[KEEPER / RFA]]="K",1,0)</f>
        <v>1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48</v>
      </c>
      <c r="V53" s="35">
        <f>RosterPlan25[[#This Row],[Optimal $]]-RosterPlan25[[#This Row],[$ CURR]]</f>
        <v>-9</v>
      </c>
      <c r="W53">
        <f>IF(OR(RosterPlan25[[#This Row],[SOURCE]]="Rookie",RosterPlan25[[#This Row],[POS]]="K"),0,RosterPlan25[[#This Row],[VAR/G]]+3.3)</f>
        <v>6.5590548425387407</v>
      </c>
      <c r="X53">
        <f>IF(RosterPlan25[[#This Row],[VAW/G]]&gt;0,ROUND(RosterPlan25[[#This Row],[VAW/G]]*$AF$56,0)+1,1)</f>
        <v>26</v>
      </c>
      <c r="Y53" s="49">
        <f>RosterPlan25[[#This Row],[VAWG Market $]]-_xlfn.IFNA(RosterPlan25[[#This Row],[$ CURR]],1)</f>
        <v>-31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53">
        <f>RosterPlan25[[#This Row],[Pure Inflated $]]-RosterPlan25[[#This Row],[$ CURR]]</f>
        <v>13</v>
      </c>
      <c r="AB53">
        <f>INDEX(players[age],MATCH(RosterPlan25[[#This Row],[player_id]],players[sleeper_id],0))</f>
        <v>27</v>
      </c>
      <c r="AE53" t="s">
        <v>11089</v>
      </c>
      <c r="AF53" s="55">
        <f>3000-AF48</f>
        <v>383</v>
      </c>
      <c r="AU53"/>
      <c r="BI53"/>
    </row>
    <row r="54" spans="1:61" x14ac:dyDescent="0.25">
      <c r="A54" t="s">
        <v>7274</v>
      </c>
      <c r="B54" t="s">
        <v>264</v>
      </c>
      <c r="C54" t="s">
        <v>13649</v>
      </c>
      <c r="D54" s="35">
        <f>_xlfn.IFNA(MATCH(RosterPlan25[[#This Row],[player_id]],CompositeRoster[sleeper_id],0),  MATCH(RosterPlan25[[#This Row],[PLAYER]],CompositeRoster[full_name],0))</f>
        <v>54</v>
      </c>
      <c r="E54" s="35">
        <f>MATCH(RosterPlan25[[#This Row],[player_id]],Draft2023[sleeper_id],0)</f>
        <v>25</v>
      </c>
      <c r="F54" s="35" t="str">
        <f>INDEX(CompositeRoster[team],RosterPlan25[[#This Row],[RosterIndex]])&amp;""</f>
        <v>SEA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21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8</v>
      </c>
      <c r="N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54" s="37">
        <f>IF(VARG="MANUAL",RosterPlan25[[#This Row],[ManualVARG]],IF(VARG="GOOD",RosterPlan25[[#This Row],[GoodVARG]],"ERR"))</f>
        <v>1.8361007252475416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1.8361007252475416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54" s="38" t="s">
        <v>433</v>
      </c>
      <c r="S54" s="38">
        <f>_xlfn.IFNA(INDEX(Draft2022[Net Keeper Count],RosterPlan25[[#This Row],[DraftIndex]]),0)+IF(RosterPlan25[[#This Row],[KEEPER / RFA]]="K",1,0)</f>
        <v>4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27</v>
      </c>
      <c r="V54" s="35">
        <f>RosterPlan25[[#This Row],[Optimal $]]-RosterPlan25[[#This Row],[$ CURR]]</f>
        <v>-2</v>
      </c>
      <c r="W54">
        <f>IF(OR(RosterPlan25[[#This Row],[SOURCE]]="Rookie",RosterPlan25[[#This Row],[POS]]="K"),0,RosterPlan25[[#This Row],[VAR/G]]+3.3)</f>
        <v>5.136100725247541</v>
      </c>
      <c r="X54">
        <f>IF(RosterPlan25[[#This Row],[VAW/G]]&gt;0,ROUND(RosterPlan25[[#This Row],[VAW/G]]*$AF$56,0)+1,1)</f>
        <v>21</v>
      </c>
      <c r="Y54" s="49">
        <f>RosterPlan25[[#This Row],[VAWG Market $]]-_xlfn.IFNA(RosterPlan25[[#This Row],[$ CURR]],1)</f>
        <v>-8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54">
        <f>RosterPlan25[[#This Row],[Pure Inflated $]]-RosterPlan25[[#This Row],[$ CURR]]</f>
        <v>11</v>
      </c>
      <c r="AB54">
        <f>INDEX(players[age],MATCH(RosterPlan25[[#This Row],[player_id]],players[sleeper_id],0))</f>
        <v>26</v>
      </c>
      <c r="AE54" t="s">
        <v>11019</v>
      </c>
      <c r="AF54">
        <f>AF53/AF52</f>
        <v>11.189188527144811</v>
      </c>
      <c r="AU54"/>
      <c r="BI54"/>
    </row>
    <row r="55" spans="1:61" x14ac:dyDescent="0.25">
      <c r="A55" t="s">
        <v>17507</v>
      </c>
      <c r="B55" t="s">
        <v>264</v>
      </c>
      <c r="C55" t="s">
        <v>17506</v>
      </c>
      <c r="D55" s="35">
        <f>_xlfn.IFNA(MATCH(RosterPlan25[[#This Row],[player_id]],CompositeRoster[sleeper_id],0),  MATCH(RosterPlan25[[#This Row],[PLAYER]],CompositeRoster[full_name],0))</f>
        <v>58</v>
      </c>
      <c r="E55" s="35">
        <f>MATCH(RosterPlan25[[#This Row],[player_id]],Draft2023[sleeper_id],0)</f>
        <v>28</v>
      </c>
      <c r="F55" s="35" t="str">
        <f>INDEX(CompositeRoster[team],RosterPlan25[[#This Row],[RosterIndex]])&amp;""</f>
        <v>PIT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_xlfn.IFNA(INDEX(Draft2023[PRICE],RosterPlan25[[#This Row],[DraftIndex]]),0)</f>
        <v>4</v>
      </c>
      <c r="J55" s="41" t="str">
        <f>IF(RosterPlan25[[#This Row],[SOURCE]]="Rookie","Rookie",_xlfn.IFNA(INDEX(Draft2023[Current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5" s="41" t="str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5" s="41">
        <f>ROUNDDOWN(RosterPlan25[[#This Row],[Optimal $]]*IF(RosterPlan25[[#This Row],[Contract]]="Rookie",0.3,0.15),0)</f>
        <v>6</v>
      </c>
      <c r="N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5" s="37">
        <f>IF(VARG="MANUAL",RosterPlan25[[#This Row],[ManualVARG]],IF(VARG="GOOD",RosterPlan25[[#This Row],[GoodVARG]],"ERR"))</f>
        <v>1.4942327565170359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1.4942327565170359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55" s="38" t="s">
        <v>433</v>
      </c>
      <c r="S55" s="38">
        <f>_xlfn.IFNA(INDEX(Draft2022[Net Keeper Count],RosterPlan25[[#This Row],[DraftIndex]]),0)+IF(RosterPlan25[[#This Row],[KEEPER / RFA]]="K",1,0)</f>
        <v>5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22</v>
      </c>
      <c r="V55" s="35">
        <f>RosterPlan25[[#This Row],[Optimal $]]-RosterPlan25[[#This Row],[$ CURR]]</f>
        <v>12</v>
      </c>
      <c r="W55">
        <f>IF(OR(RosterPlan25[[#This Row],[SOURCE]]="Rookie",RosterPlan25[[#This Row],[POS]]="K"),0,RosterPlan25[[#This Row],[VAR/G]]+3.3)</f>
        <v>4.7942327565170357</v>
      </c>
      <c r="X55">
        <f>IF(RosterPlan25[[#This Row],[VAW/G]]&gt;0,ROUND(RosterPlan25[[#This Row],[VAW/G]]*$AF$56,0)+1,1)</f>
        <v>19</v>
      </c>
      <c r="Y55" s="49">
        <f>RosterPlan25[[#This Row],[VAWG Market $]]-_xlfn.IFNA(RosterPlan25[[#This Row],[$ CURR]],1)</f>
        <v>9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55">
        <f>RosterPlan25[[#This Row],[Pure Inflated $]]-RosterPlan25[[#This Row],[$ CURR]]</f>
        <v>22</v>
      </c>
      <c r="AB55">
        <f>INDEX(players[age],MATCH(RosterPlan25[[#This Row],[player_id]],players[sleeper_id],0))</f>
        <v>23</v>
      </c>
      <c r="AE55" t="s">
        <v>11090</v>
      </c>
      <c r="AF55" s="25">
        <f>SUMIFS(RosterPlan25[VAW/G],RosterPlan25[KEEPER / RFA],"&lt;&gt;K",RosterPlan25[VAW/G],"&gt;0")+AF23</f>
        <v>99.390289916466344</v>
      </c>
      <c r="AU55"/>
      <c r="BI55"/>
    </row>
    <row r="56" spans="1:61" x14ac:dyDescent="0.25">
      <c r="A56" t="s">
        <v>100</v>
      </c>
      <c r="B56" t="s">
        <v>264</v>
      </c>
      <c r="C56" t="s">
        <v>9354</v>
      </c>
      <c r="D56">
        <f>_xlfn.IFNA(MATCH(RosterPlan25[[#This Row],[player_id]],CompositeRoster[sleeper_id],0),  MATCH(RosterPlan25[[#This Row],[PLAYER]],CompositeRoster[full_name],0))</f>
        <v>60</v>
      </c>
      <c r="E56">
        <f>MATCH(RosterPlan25[[#This Row],[player_id]],Draft2023[sleeper_id],0)</f>
        <v>30</v>
      </c>
      <c r="F56" t="str">
        <f>INDEX(CompositeRoster[team],RosterPlan25[[#This Row],[RosterIndex]])&amp;""</f>
        <v>ARI</v>
      </c>
      <c r="G56" t="str">
        <f>INDEX(CompositeRoster[position],RosterPlan25[[#This Row],[RosterIndex]])&amp;""</f>
        <v>RB</v>
      </c>
      <c r="H56" t="str">
        <f>INDEX(CompositeRoster[source],RosterPlan25[[#This Row],[RosterIndex]])</f>
        <v>Roster</v>
      </c>
      <c r="I56" s="41">
        <f>_xlfn.IFNA(INDEX(Draft2023[PRICE],RosterPlan25[[#This Row],[DraftIndex]]),0)</f>
        <v>46</v>
      </c>
      <c r="J56" s="41" t="str">
        <f>IF(RosterPlan25[[#This Row],[SOURCE]]="Rookie","Rookie",_xlfn.IFNA(INDEX(Draft2023[Current Contract],RosterPlan25[[#This Row],[DraftIndex]]),"Undrafted"))</f>
        <v>Auction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56" s="41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56" s="41">
        <f>ROUNDDOWN(RosterPlan25[[#This Row],[Optimal $]]*IF(RosterPlan25[[#This Row],[Contract]]="Rookie",0.3,0.15),0)</f>
        <v>3</v>
      </c>
      <c r="N56">
        <f>IF(RosterPlan25[[#This Row],[SOURCE]]="Rookie",
INDEX(Rookies2024[salary],MATCH(RosterPlan25[[#This Row],[PLAYER]],Rookies2024[full_name],0)),
MAX(RosterPlan25[[#This Row],[$ PREV]] + IF(RAISES_ENABLED,RosterPlan25[[#This Row],[$↑ VAR]],0),1))</f>
        <v>49</v>
      </c>
      <c r="O56" s="37">
        <f>IF(VARG="MANUAL",RosterPlan25[[#This Row],[ManualVARG]],IF(VARG="GOOD",RosterPlan25[[#This Row],[GoodVARG]],"ERR"))</f>
        <v>1.3858383402185552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1.3858383402185552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56" s="38" t="s">
        <v>11025</v>
      </c>
      <c r="S56">
        <f>_xlfn.IFNA(INDEX(Draft2022[Net Keeper Count],RosterPlan25[[#This Row],[DraftIndex]]),0)+IF(RosterPlan25[[#This Row],[KEEPER / RFA]]="K",1,0)</f>
        <v>2</v>
      </c>
      <c r="T56" s="38">
        <f>IF(RosterPlan25[[#This Row],[KEEPER / RFA]]="RFA",RosterPlan25[[#This Row],[Pure Inflated $]],"")</f>
        <v>32</v>
      </c>
      <c r="U56" s="35">
        <f>IF(RosterPlan25[[#This Row],[VAR/G]]&gt;0,
ROUND(IF(VARG="GOOD",$AF$29,IF(VARG="ATHLETIC",$AG$29,99999999999))*RosterPlan25[[#This Row],[VAR/G]],0),
0) + 1</f>
        <v>21</v>
      </c>
      <c r="V56" s="35">
        <f>RosterPlan25[[#This Row],[Optimal $]]-RosterPlan25[[#This Row],[$ CURR]]</f>
        <v>-28</v>
      </c>
      <c r="W56" s="35">
        <f>IF(OR(RosterPlan25[[#This Row],[SOURCE]]="Rookie",RosterPlan25[[#This Row],[POS]]="K"),0,RosterPlan25[[#This Row],[VAR/G]]+3.3)</f>
        <v>4.6858383402185551</v>
      </c>
      <c r="X56" s="35">
        <f>IF(RosterPlan25[[#This Row],[VAW/G]]&gt;0,ROUND(RosterPlan25[[#This Row],[VAW/G]]*$AF$56,0)+1,1)</f>
        <v>19</v>
      </c>
      <c r="Y56" s="42">
        <f>RosterPlan25[[#This Row],[VAWG Market $]]-_xlfn.IFNA(RosterPlan25[[#This Row],[$ CURR]],1)</f>
        <v>-30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56" s="35">
        <f>RosterPlan25[[#This Row],[Pure Inflated $]]-RosterPlan25[[#This Row],[$ CURR]]</f>
        <v>-17</v>
      </c>
      <c r="AB56">
        <f>INDEX(players[age],MATCH(RosterPlan25[[#This Row],[player_id]],players[sleeper_id],0))</f>
        <v>29</v>
      </c>
      <c r="AE56" t="s">
        <v>11091</v>
      </c>
      <c r="AF56">
        <f>AF53/AF55</f>
        <v>3.8534951484888165</v>
      </c>
      <c r="AU56"/>
      <c r="BI56"/>
    </row>
    <row r="57" spans="1:61" x14ac:dyDescent="0.25">
      <c r="A57" t="s">
        <v>91</v>
      </c>
      <c r="B57" t="s">
        <v>264</v>
      </c>
      <c r="C57" t="s">
        <v>8245</v>
      </c>
      <c r="D57" s="35">
        <f>_xlfn.IFNA(MATCH(RosterPlan25[[#This Row],[player_id]],CompositeRoster[sleeper_id],0),  MATCH(RosterPlan25[[#This Row],[PLAYER]],CompositeRoster[full_name],0))</f>
        <v>64</v>
      </c>
      <c r="E57" s="35">
        <f>MATCH(RosterPlan25[[#This Row],[player_id]],Draft2023[sleeper_id],0)</f>
        <v>34</v>
      </c>
      <c r="F57" s="35" t="str">
        <f>INDEX(CompositeRoster[team],RosterPlan25[[#This Row],[RosterIndex]])&amp;""</f>
        <v>MIA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Roster</v>
      </c>
      <c r="I57" s="41">
        <f>_xlfn.IFNA(INDEX(Draft2023[PRICE],RosterPlan25[[#This Row],[DraftIndex]]),0)</f>
        <v>7</v>
      </c>
      <c r="J57" s="41" t="str">
        <f>IF(RosterPlan25[[#This Row],[SOURCE]]="Rookie","Rookie",_xlfn.IFNA(INDEX(Draft2023[Current Contract],RosterPlan25[[#This Row],[DraftIndex]]),"Undrafted"))</f>
        <v>Auction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7" s="41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57" s="41">
        <f>ROUNDDOWN(RosterPlan25[[#This Row],[Optimal $]]*IF(RosterPlan25[[#This Row],[Contract]]="Rookie",0.3,0.15),0)</f>
        <v>2</v>
      </c>
      <c r="N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57" s="37">
        <f>IF(VARG="MANUAL",RosterPlan25[[#This Row],[ManualVARG]],IF(VARG="GOOD",RosterPlan25[[#This Row],[GoodVARG]],"ERR"))</f>
        <v>1.1029076605462365</v>
      </c>
      <c r="P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1.1029076605462365</v>
      </c>
      <c r="Q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57" s="38" t="s">
        <v>433</v>
      </c>
      <c r="S57" s="38">
        <f>_xlfn.IFNA(INDEX(Draft2022[Net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17</v>
      </c>
      <c r="V57" s="35">
        <f>RosterPlan25[[#This Row],[Optimal $]]-RosterPlan25[[#This Row],[$ CURR]]</f>
        <v>8</v>
      </c>
      <c r="W57">
        <f>IF(OR(RosterPlan25[[#This Row],[SOURCE]]="Rookie",RosterPlan25[[#This Row],[POS]]="K"),0,RosterPlan25[[#This Row],[VAR/G]]+3.3)</f>
        <v>4.4029076605462363</v>
      </c>
      <c r="X57">
        <f>IF(RosterPlan25[[#This Row],[VAW/G]]&gt;0,ROUND(RosterPlan25[[#This Row],[VAW/G]]*$AF$56,0)+1,1)</f>
        <v>18</v>
      </c>
      <c r="Y57" s="49">
        <f>RosterPlan25[[#This Row],[VAWG Market $]]-_xlfn.IFNA(RosterPlan25[[#This Row],[$ CURR]],1)</f>
        <v>9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57">
        <f>RosterPlan25[[#This Row],[Pure Inflated $]]-RosterPlan25[[#This Row],[$ CURR]]</f>
        <v>15</v>
      </c>
      <c r="AB57">
        <f>INDEX(players[age],MATCH(RosterPlan25[[#This Row],[player_id]],players[sleeper_id],0))</f>
        <v>32</v>
      </c>
      <c r="AE57"/>
      <c r="AF57"/>
      <c r="AU57"/>
      <c r="BI57"/>
    </row>
    <row r="58" spans="1:61" x14ac:dyDescent="0.25">
      <c r="A58" t="s">
        <v>19123</v>
      </c>
      <c r="B58" t="s">
        <v>264</v>
      </c>
      <c r="C58" t="s">
        <v>19122</v>
      </c>
      <c r="D58" s="35">
        <f>_xlfn.IFNA(MATCH(RosterPlan25[[#This Row],[player_id]],CompositeRoster[sleeper_id],0),  MATCH(RosterPlan25[[#This Row],[PLAYER]],CompositeRoster[full_name],0))</f>
        <v>70</v>
      </c>
      <c r="E58" s="35">
        <f>MATCH(RosterPlan25[[#This Row],[player_id]],Draft2023[sleeper_id],0)</f>
        <v>40</v>
      </c>
      <c r="F58" s="35" t="str">
        <f>INDEX(CompositeRoster[team],RosterPlan25[[#This Row],[RosterIndex]])&amp;""</f>
        <v>BAL</v>
      </c>
      <c r="G58" s="35" t="str">
        <f>INDEX(CompositeRoster[position],RosterPlan25[[#This Row],[RosterIndex]])&amp;""</f>
        <v>WR</v>
      </c>
      <c r="H58" s="35" t="str">
        <f>INDEX(CompositeRoster[source],RosterPlan25[[#This Row],[RosterIndex]])</f>
        <v>Roster</v>
      </c>
      <c r="I58" s="41">
        <f>_xlfn.IFNA(INDEX(Draft2023[PRICE],RosterPlan25[[#This Row],[DraftIndex]]),0)</f>
        <v>5</v>
      </c>
      <c r="J58" s="41" t="str">
        <f>IF(RosterPlan25[[#This Row],[SOURCE]]="Rookie","Rookie",_xlfn.IFNA(INDEX(Draft2023[Current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8" s="41" t="str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8" s="41">
        <f>ROUNDDOWN(RosterPlan25[[#This Row],[Optimal $]]*IF(RosterPlan25[[#This Row],[Contract]]="Rookie",0.3,0.15),0)</f>
        <v>4</v>
      </c>
      <c r="N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58" s="25">
        <f>IF(VARG="MANUAL",RosterPlan25[[#This Row],[ManualVARG]],IF(VARG="GOOD",RosterPlan25[[#This Row],[GoodVARG]],"ERR"))</f>
        <v>0.8868281864399078</v>
      </c>
      <c r="P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0.8868281864399078</v>
      </c>
      <c r="Q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8" s="38" t="s">
        <v>433</v>
      </c>
      <c r="S58" s="57">
        <f>_xlfn.IFNA(INDEX(Draft2022[Net Keeper Count],RosterPlan25[[#This Row],[DraftIndex]]),0)+IF(RosterPlan25[[#This Row],[KEEPER / RFA]]="K",1,0)</f>
        <v>5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14</v>
      </c>
      <c r="V58" s="35">
        <f>RosterPlan25[[#This Row],[Optimal $]]-RosterPlan25[[#This Row],[$ CURR]]</f>
        <v>5</v>
      </c>
      <c r="W58">
        <f>IF(OR(RosterPlan25[[#This Row],[SOURCE]]="Rookie",RosterPlan25[[#This Row],[POS]]="K"),0,RosterPlan25[[#This Row],[VAR/G]]+3.3)</f>
        <v>4.1868281864399073</v>
      </c>
      <c r="X58">
        <f>IF(RosterPlan25[[#This Row],[VAW/G]]&gt;0,ROUND(RosterPlan25[[#This Row],[VAW/G]]*$AF$56,0)+1,1)</f>
        <v>17</v>
      </c>
      <c r="Y58" s="49">
        <f>RosterPlan25[[#This Row],[VAWG Market $]]-_xlfn.IFNA(RosterPlan25[[#This Row],[$ CURR]],1)</f>
        <v>8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58">
        <f>RosterPlan25[[#This Row],[Pure Inflated $]]-RosterPlan25[[#This Row],[$ CURR]]</f>
        <v>11</v>
      </c>
      <c r="AB58">
        <f>INDEX(players[age],MATCH(RosterPlan25[[#This Row],[player_id]],players[sleeper_id],0))</f>
        <v>23</v>
      </c>
      <c r="AE58"/>
      <c r="AF58"/>
      <c r="AU58"/>
      <c r="BI58"/>
    </row>
    <row r="59" spans="1:61" x14ac:dyDescent="0.25">
      <c r="A59" t="s">
        <v>1234</v>
      </c>
      <c r="B59" t="s">
        <v>264</v>
      </c>
      <c r="C59" t="s">
        <v>1237</v>
      </c>
      <c r="D59" s="35">
        <f>_xlfn.IFNA(MATCH(RosterPlan25[[#This Row],[player_id]],CompositeRoster[sleeper_id],0),  MATCH(RosterPlan25[[#This Row],[PLAYER]],CompositeRoster[full_name],0))</f>
        <v>67</v>
      </c>
      <c r="E59" s="35">
        <f>MATCH(RosterPlan25[[#This Row],[player_id]],Draft2023[sleeper_id],0)</f>
        <v>71</v>
      </c>
      <c r="F59" s="35" t="str">
        <f>INDEX(CompositeRoster[team],RosterPlan25[[#This Row],[RosterIndex]])&amp;""</f>
        <v>TEN</v>
      </c>
      <c r="G59" s="35" t="str">
        <f>INDEX(CompositeRoster[position],RosterPlan25[[#This Row],[RosterIndex]])&amp;""</f>
        <v>RB</v>
      </c>
      <c r="H59" s="35" t="str">
        <f>INDEX(CompositeRoster[source],RosterPlan25[[#This Row],[RosterIndex]])</f>
        <v>Roster</v>
      </c>
      <c r="I59" s="41">
        <f>_xlfn.IFNA(INDEX(Draft2023[PRICE],RosterPlan25[[#This Row],[DraftIndex]]),0)</f>
        <v>26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2</v>
      </c>
      <c r="N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59" s="25">
        <f>IF(VARG="MANUAL",RosterPlan25[[#This Row],[ManualVARG]],IF(VARG="GOOD",RosterPlan25[[#This Row],[GoodVARG]],"ERR"))</f>
        <v>0.52089260399262782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0.52089260399262782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59" s="38" t="s">
        <v>11025</v>
      </c>
      <c r="S59" s="57">
        <f>_xlfn.IFNA(INDEX(Draft2022[Net Keeper Count],RosterPlan25[[#This Row],[DraftIndex]]),0)+IF(RosterPlan25[[#This Row],[KEEPER / RFA]]="K",1,0)</f>
        <v>0</v>
      </c>
      <c r="T59" s="38">
        <f>IF(RosterPlan25[[#This Row],[KEEPER / RFA]]="RFA",RosterPlan25[[#This Row],[Pure Inflated $]],"")</f>
        <v>12</v>
      </c>
      <c r="U59" s="35">
        <f>IF(RosterPlan25[[#This Row],[VAR/G]]&gt;0,
ROUND(IF(VARG="GOOD",$AF$29,IF(VARG="ATHLETIC",$AG$29,99999999999))*RosterPlan25[[#This Row],[VAR/G]],0),
0) + 1</f>
        <v>8</v>
      </c>
      <c r="V59" s="35">
        <f>RosterPlan25[[#This Row],[Optimal $]]-RosterPlan25[[#This Row],[$ CURR]]</f>
        <v>-20</v>
      </c>
      <c r="W59">
        <f>IF(OR(RosterPlan25[[#This Row],[SOURCE]]="Rookie",RosterPlan25[[#This Row],[POS]]="K"),0,RosterPlan25[[#This Row],[VAR/G]]+3.3)</f>
        <v>3.8208926039926276</v>
      </c>
      <c r="X59">
        <f>IF(RosterPlan25[[#This Row],[VAW/G]]&gt;0,ROUND(RosterPlan25[[#This Row],[VAW/G]]*$AF$56,0)+1,1)</f>
        <v>16</v>
      </c>
      <c r="Y59" s="49">
        <f>RosterPlan25[[#This Row],[VAWG Market $]]-_xlfn.IFNA(RosterPlan25[[#This Row],[$ CURR]],1)</f>
        <v>-12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59">
        <f>RosterPlan25[[#This Row],[Pure Inflated $]]-RosterPlan25[[#This Row],[$ CURR]]</f>
        <v>-16</v>
      </c>
      <c r="AB59">
        <f>INDEX(players[age],MATCH(RosterPlan25[[#This Row],[player_id]],players[sleeper_id],0))</f>
        <v>27</v>
      </c>
      <c r="AE59"/>
      <c r="AF59"/>
      <c r="AU59"/>
      <c r="BI59"/>
    </row>
    <row r="60" spans="1:61" x14ac:dyDescent="0.25">
      <c r="A60" t="s">
        <v>95</v>
      </c>
      <c r="B60" t="s">
        <v>264</v>
      </c>
      <c r="C60" t="s">
        <v>4706</v>
      </c>
      <c r="D60" s="35">
        <f>_xlfn.IFNA(MATCH(RosterPlan25[[#This Row],[player_id]],CompositeRoster[sleeper_id],0),  MATCH(RosterPlan25[[#This Row],[PLAYER]],CompositeRoster[full_name],0))</f>
        <v>57</v>
      </c>
      <c r="E60" s="35">
        <f>MATCH(RosterPlan25[[#This Row],[player_id]],Draft2023[sleeper_id],0)</f>
        <v>209</v>
      </c>
      <c r="F60" s="35" t="str">
        <f>INDEX(CompositeRoster[team],RosterPlan25[[#This Row],[RosterIndex]])&amp;""</f>
        <v>DAL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13</v>
      </c>
      <c r="J60" s="41" t="str">
        <f>IF(RosterPlan25[[#This Row],[SOURCE]]="Rookie","Rookie",_xlfn.IFNA(INDEX(Draft2023[Current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0" s="41">
        <f>ROUNDDOWN(RosterPlan25[[#This Row],[Optimal $]]*IF(RosterPlan25[[#This Row],[Contract]]="Rookie",0.3,0.15),0)</f>
        <v>1</v>
      </c>
      <c r="N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60" s="37">
        <f>IF(VARG="MANUAL",RosterPlan25[[#This Row],[ManualVARG]],IF(VARG="GOOD",RosterPlan25[[#This Row],[GoodVARG]],"ERR"))</f>
        <v>0.51005781027339814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0.51005781027339814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0" s="38" t="s">
        <v>433</v>
      </c>
      <c r="S60" s="38">
        <f>_xlfn.IFNA(INDEX(Draft2022[Net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8</v>
      </c>
      <c r="V60" s="35">
        <f>RosterPlan25[[#This Row],[Optimal $]]-RosterPlan25[[#This Row],[$ CURR]]</f>
        <v>-6</v>
      </c>
      <c r="W60">
        <f>IF(OR(RosterPlan25[[#This Row],[SOURCE]]="Rookie",RosterPlan25[[#This Row],[POS]]="K"),0,RosterPlan25[[#This Row],[VAR/G]]+3.3)</f>
        <v>3.8100578102733982</v>
      </c>
      <c r="X60">
        <f>IF(RosterPlan25[[#This Row],[VAW/G]]&gt;0,ROUND(RosterPlan25[[#This Row],[VAW/G]]*$AF$56,0)+1,1)</f>
        <v>16</v>
      </c>
      <c r="Y60" s="49">
        <f>RosterPlan25[[#This Row],[VAWG Market $]]-_xlfn.IFNA(RosterPlan25[[#This Row],[$ CURR]],1)</f>
        <v>2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60">
        <f>RosterPlan25[[#This Row],[Pure Inflated $]]-RosterPlan25[[#This Row],[$ CURR]]</f>
        <v>-2</v>
      </c>
      <c r="AB60">
        <f>INDEX(players[age],MATCH(RosterPlan25[[#This Row],[player_id]],players[sleeper_id],0))</f>
        <v>28</v>
      </c>
      <c r="AU60"/>
      <c r="BI60"/>
    </row>
    <row r="61" spans="1:61" x14ac:dyDescent="0.25">
      <c r="A61" t="s">
        <v>21436</v>
      </c>
      <c r="B61" t="s">
        <v>264</v>
      </c>
      <c r="C61" t="s">
        <v>21435</v>
      </c>
      <c r="D61" s="35">
        <f>_xlfn.IFNA(MATCH(RosterPlan25[[#This Row],[player_id]],CompositeRoster[sleeper_id],0),  MATCH(RosterPlan25[[#This Row],[PLAYER]],CompositeRoster[full_name],0))</f>
        <v>72</v>
      </c>
      <c r="E61" s="35" t="e">
        <f>MATCH(RosterPlan25[[#This Row],[player_id]],Draft2023[sleeper_id],0)</f>
        <v>#N/A</v>
      </c>
      <c r="F61" s="35" t="str">
        <f>INDEX(CompositeRoster[team],RosterPlan25[[#This Row],[RosterIndex]])&amp;""</f>
        <v>CHI</v>
      </c>
      <c r="G61" s="35" t="str">
        <f>INDEX(CompositeRoster[position],RosterPlan25[[#This Row],[RosterIndex]])&amp;""</f>
        <v>QB</v>
      </c>
      <c r="H61" s="35" t="str">
        <f>INDEX(CompositeRoster[source],RosterPlan25[[#This Row],[RosterIndex]])</f>
        <v>Rookie</v>
      </c>
      <c r="I61" s="41">
        <f>_xlfn.IFNA(INDEX(Draft2023[PRICE],RosterPlan25[[#This Row],[DraftIndex]]),0)</f>
        <v>0</v>
      </c>
      <c r="J61" s="41" t="str">
        <f>IF(RosterPlan25[[#This Row],[SOURCE]]="Rookie","Rookie",_xlfn.IFNA(INDEX(Draft2023[Current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61" s="41" t="str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1" s="41">
        <f>ROUNDDOWN(RosterPlan25[[#This Row],[Optimal $]]*IF(RosterPlan25[[#This Row],[Contract]]="Rookie",0.3,0.15),0)</f>
        <v>0</v>
      </c>
      <c r="N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61" s="37">
        <f>IF(VARG="MANUAL",RosterPlan25[[#This Row],[ManualVARG]],IF(VARG="GOOD",RosterPlan25[[#This Row],[GoodVARG]],"ERR"))</f>
        <v>-0.13381885357198839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-0.13381885357198839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61" s="38" t="s">
        <v>433</v>
      </c>
      <c r="S61" s="38">
        <f>_xlfn.IFNA(INDEX(Draft2022[Net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-5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-5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-5</v>
      </c>
      <c r="AB61">
        <f>INDEX(players[age],MATCH(RosterPlan25[[#This Row],[player_id]],players[sleeper_id],0))</f>
        <v>22</v>
      </c>
      <c r="AU61"/>
      <c r="BI61"/>
    </row>
    <row r="62" spans="1:61" x14ac:dyDescent="0.25">
      <c r="A62" t="s">
        <v>14760</v>
      </c>
      <c r="B62" t="s">
        <v>264</v>
      </c>
      <c r="C62" t="s">
        <v>14759</v>
      </c>
      <c r="D62" s="35">
        <f>_xlfn.IFNA(MATCH(RosterPlan25[[#This Row],[player_id]],CompositeRoster[sleeper_id],0),  MATCH(RosterPlan25[[#This Row],[PLAYER]],CompositeRoster[full_name],0))</f>
        <v>53</v>
      </c>
      <c r="E62" s="35">
        <f>MATCH(RosterPlan25[[#This Row],[player_id]],Draft2023[sleeper_id],0)</f>
        <v>24</v>
      </c>
      <c r="F62" s="35" t="str">
        <f>INDEX(CompositeRoster[team],RosterPlan25[[#This Row],[RosterIndex]])&amp;""</f>
        <v>CHI</v>
      </c>
      <c r="G62" s="35" t="str">
        <f>INDEX(CompositeRoster[position],RosterPlan25[[#This Row],[RosterIndex]])&amp;""</f>
        <v>TE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2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2" s="37">
        <f>IF(VARG="MANUAL",RosterPlan25[[#This Row],[ManualVARG]],IF(VARG="GOOD",RosterPlan25[[#This Row],[GoodVARG]],"ERR"))</f>
        <v>-0.37593229162420733</v>
      </c>
      <c r="P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-0.37593229162420733</v>
      </c>
      <c r="Q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62" s="38" t="s">
        <v>433</v>
      </c>
      <c r="S62" s="38">
        <f>_xlfn.IFNA(INDEX(Draft2022[Net Keeper Count],RosterPlan25[[#This Row],[DraftIndex]]),0)+IF(RosterPlan25[[#This Row],[KEEPER / RFA]]="K",1,0)</f>
        <v>3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-1</v>
      </c>
      <c r="W62">
        <f>IF(OR(RosterPlan25[[#This Row],[SOURCE]]="Rookie",RosterPlan25[[#This Row],[POS]]="K"),0,RosterPlan25[[#This Row],[VAR/G]]+3.3)</f>
        <v>2.9240677083757927</v>
      </c>
      <c r="X62">
        <f>IF(RosterPlan25[[#This Row],[VAW/G]]&gt;0,ROUND(RosterPlan25[[#This Row],[VAW/G]]*$AF$56,0)+1,1)</f>
        <v>12</v>
      </c>
      <c r="Y62" s="49">
        <f>RosterPlan25[[#This Row],[VAWG Market $]]-_xlfn.IFNA(RosterPlan25[[#This Row],[$ CURR]],1)</f>
        <v>10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-1</v>
      </c>
      <c r="AB62">
        <f>INDEX(players[age],MATCH(RosterPlan25[[#This Row],[player_id]],players[sleeper_id],0))</f>
        <v>25</v>
      </c>
      <c r="AU62"/>
      <c r="BI62"/>
    </row>
    <row r="63" spans="1:61" x14ac:dyDescent="0.25">
      <c r="A63" t="s">
        <v>215</v>
      </c>
      <c r="B63" t="s">
        <v>264</v>
      </c>
      <c r="C63" t="s">
        <v>3658</v>
      </c>
      <c r="D63" s="35">
        <f>_xlfn.IFNA(MATCH(RosterPlan25[[#This Row],[player_id]],CompositeRoster[sleeper_id],0),  MATCH(RosterPlan25[[#This Row],[PLAYER]],CompositeRoster[full_name],0))</f>
        <v>69</v>
      </c>
      <c r="E63" s="35">
        <f>MATCH(RosterPlan25[[#This Row],[player_id]],Draft2023[sleeper_id],0)</f>
        <v>36</v>
      </c>
      <c r="F63" s="35" t="str">
        <f>INDEX(CompositeRoster[team],RosterPlan25[[#This Row],[RosterIndex]])&amp;""</f>
        <v>SEA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10</v>
      </c>
      <c r="J63" s="41" t="str">
        <f>IF(RosterPlan25[[#This Row],[SOURCE]]="Rookie","Rookie",_xlfn.IFNA(INDEX(Draft2023[Current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3" s="41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63" s="41">
        <f>ROUNDDOWN(RosterPlan25[[#This Row],[Optimal $]]*IF(RosterPlan25[[#This Row],[Contract]]="Rookie",0.3,0.15),0)</f>
        <v>0</v>
      </c>
      <c r="N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3" s="37">
        <f>IF(VARG="MANUAL",RosterPlan25[[#This Row],[ManualVARG]],IF(VARG="GOOD",RosterPlan25[[#This Row],[GoodVARG]],"ERR"))</f>
        <v>-0.4641075497937262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-0.4641075497937262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63" s="38"/>
      <c r="S63" s="38">
        <f>_xlfn.IFNA(INDEX(Draft2022[Net Keeper Count],RosterPlan25[[#This Row],[DraftIndex]]),0)+IF(RosterPlan25[[#This Row],[KEEPER / RFA]]="K",1,0)</f>
        <v>0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-9</v>
      </c>
      <c r="W63">
        <f>IF(OR(RosterPlan25[[#This Row],[SOURCE]]="Rookie",RosterPlan25[[#This Row],[POS]]="K"),0,RosterPlan25[[#This Row],[VAR/G]]+3.3)</f>
        <v>2.8358924502062735</v>
      </c>
      <c r="X63">
        <f>IF(RosterPlan25[[#This Row],[VAW/G]]&gt;0,ROUND(RosterPlan25[[#This Row],[VAW/G]]*$AF$56,0)+1,1)</f>
        <v>12</v>
      </c>
      <c r="Y63" s="49">
        <f>RosterPlan25[[#This Row],[VAWG Market $]]-_xlfn.IFNA(RosterPlan25[[#This Row],[$ CURR]],1)</f>
        <v>2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>
        <f>RosterPlan25[[#This Row],[Pure Inflated $]]-RosterPlan25[[#This Row],[$ CURR]]</f>
        <v>-9</v>
      </c>
      <c r="AB63">
        <f>INDEX(players[age],MATCH(RosterPlan25[[#This Row],[player_id]],players[sleeper_id],0))</f>
        <v>31</v>
      </c>
      <c r="AU63"/>
      <c r="BI63"/>
    </row>
    <row r="64" spans="1:61" x14ac:dyDescent="0.25">
      <c r="A64" t="s">
        <v>28</v>
      </c>
      <c r="B64" t="s">
        <v>264</v>
      </c>
      <c r="C64" t="s">
        <v>6740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Row],[player_id]],Draft2023[sleeper_id],0)</f>
        <v>110</v>
      </c>
      <c r="F64" s="35" t="str">
        <f>INDEX(CompositeRoster[team],RosterPlan25[[#This Row],[RosterIndex]])&amp;""</f>
        <v>NYJ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19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0</v>
      </c>
      <c r="N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4" s="37">
        <f>IF(VARG="MANUAL",RosterPlan25[[#This Row],[ManualVARG]],IF(VARG="GOOD",RosterPlan25[[#This Row],[GoodVARG]],"ERR"))</f>
        <v>-0.55761138449572323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-0.55761138449572323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64" s="38"/>
      <c r="S64" s="38">
        <f>_xlfn.IFNA(INDEX(Draft2022[Net Keeper Count],RosterPlan25[[#This Row],[DraftIndex]]),0)+IF(RosterPlan25[[#This Row],[KEEPER / RFA]]="K",1,0)</f>
        <v>4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-18</v>
      </c>
      <c r="W64">
        <f>IF(OR(RosterPlan25[[#This Row],[SOURCE]]="Rookie",RosterPlan25[[#This Row],[POS]]="K"),0,RosterPlan25[[#This Row],[VAR/G]]+3.3)</f>
        <v>2.7423886155042765</v>
      </c>
      <c r="X64">
        <f>IF(RosterPlan25[[#This Row],[VAW/G]]&gt;0,ROUND(RosterPlan25[[#This Row],[VAW/G]]*$AF$56,0)+1,1)</f>
        <v>12</v>
      </c>
      <c r="Y64" s="49">
        <f>RosterPlan25[[#This Row],[VAWG Market $]]-_xlfn.IFNA(RosterPlan25[[#This Row],[$ CURR]],1)</f>
        <v>-7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-18</v>
      </c>
      <c r="AB64">
        <f>INDEX(players[age],MATCH(RosterPlan25[[#This Row],[player_id]],players[sleeper_id],0))</f>
        <v>29</v>
      </c>
      <c r="AU64"/>
      <c r="BI64"/>
    </row>
    <row r="65" spans="1:61" x14ac:dyDescent="0.25">
      <c r="A65" t="s">
        <v>21449</v>
      </c>
      <c r="B65" t="s">
        <v>264</v>
      </c>
      <c r="C65" t="s">
        <v>21448</v>
      </c>
      <c r="D65">
        <f>_xlfn.IFNA(MATCH(RosterPlan25[[#This Row],[player_id]],CompositeRoster[sleeper_id],0),  MATCH(RosterPlan25[[#This Row],[PLAYER]],CompositeRoster[full_name],0))</f>
        <v>75</v>
      </c>
      <c r="E65" t="e">
        <f>MATCH(RosterPlan25[[#This Row],[player_id]],Draft2023[sleeper_id],0)</f>
        <v>#N/A</v>
      </c>
      <c r="F65" t="str">
        <f>INDEX(CompositeRoster[team],RosterPlan25[[#This Row],[RosterIndex]])&amp;""</f>
        <v>CAR</v>
      </c>
      <c r="G65" t="str">
        <f>INDEX(CompositeRoster[position],RosterPlan25[[#This Row],[RosterIndex]])&amp;""</f>
        <v>WR</v>
      </c>
      <c r="H65" s="35" t="str">
        <f>INDEX(CompositeRoster[source],RosterPlan25[[#This Row],[RosterIndex]])</f>
        <v>Rookie</v>
      </c>
      <c r="I65" s="41">
        <f>_xlfn.IFNA(INDEX(Draft2023[PRICE],RosterPlan25[[#This Row],[DraftIndex]]),0)</f>
        <v>0</v>
      </c>
      <c r="J65" s="41" t="str">
        <f>IF(RosterPlan25[[#This Row],[SOURCE]]="Rookie","Rookie",_xlfn.IFNA(INDEX(Draft2023[Current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65" s="41" t="str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5" s="41">
        <f>ROUNDDOWN(RosterPlan25[[#This Row],[Optimal $]]*IF(RosterPlan25[[#This Row],[Contract]]="Rookie",0.3,0.15),0)</f>
        <v>0</v>
      </c>
      <c r="N6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5" s="37">
        <f>IF(VARG="MANUAL",RosterPlan25[[#This Row],[ManualVARG]],IF(VARG="GOOD",RosterPlan25[[#This Row],[GoodVARG]],"ERR"))</f>
        <v>-1.4064790650548371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-1.4064790650548371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5" s="38" t="s">
        <v>433</v>
      </c>
      <c r="S65" s="35">
        <f>_xlfn.IFNA(INDEX(Draft2022[Net Keeper Count],RosterPlan25[[#This Row],[DraftIndex]]),0)+IF(RosterPlan25[[#This Row],[KEEPER / RFA]]="K",1,0)</f>
        <v>1</v>
      </c>
      <c r="T65" s="38" t="str">
        <f>IF(RosterPlan25[[#This Row],[KEEPER / RFA]]="RFA",RosterPlan25[[#This Row],[Pure Inflated $]],"")</f>
        <v/>
      </c>
      <c r="U6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-3</v>
      </c>
      <c r="W65" s="35">
        <f>IF(OR(RosterPlan25[[#This Row],[SOURCE]]="Rookie",RosterPlan25[[#This Row],[POS]]="K"),0,RosterPlan25[[#This Row],[VAR/G]]+3.3)</f>
        <v>0</v>
      </c>
      <c r="X65" s="35">
        <f>IF(RosterPlan25[[#This Row],[VAW/G]]&gt;0,ROUND(RosterPlan25[[#This Row],[VAW/G]]*$AF$56,0)+1,1)</f>
        <v>1</v>
      </c>
      <c r="Y65" s="42">
        <f>RosterPlan25[[#This Row],[VAWG Market $]]-_xlfn.IFNA(RosterPlan25[[#This Row],[$ CURR]],1)</f>
        <v>-3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-3</v>
      </c>
      <c r="AB65">
        <f>INDEX(players[age],MATCH(RosterPlan25[[#This Row],[player_id]],players[sleeper_id],0))</f>
        <v>23</v>
      </c>
      <c r="AU65"/>
      <c r="BI65"/>
    </row>
    <row r="66" spans="1:61" x14ac:dyDescent="0.25">
      <c r="A66" t="s">
        <v>14186</v>
      </c>
      <c r="B66" t="s">
        <v>264</v>
      </c>
      <c r="C66" t="s">
        <v>14185</v>
      </c>
      <c r="D66" s="35">
        <f>_xlfn.IFNA(MATCH(RosterPlan25[[#This Row],[player_id]],CompositeRoster[sleeper_id],0),  MATCH(RosterPlan25[[#This Row],[PLAYER]],CompositeRoster[full_name],0))</f>
        <v>65</v>
      </c>
      <c r="E66" s="35" t="e">
        <f>MATCH(RosterPlan25[[#This Row],[player_id]],Draft2023[sleeper_id],0)</f>
        <v>#N/A</v>
      </c>
      <c r="F66" s="35" t="str">
        <f>INDEX(CompositeRoster[team],RosterPlan25[[#This Row],[RosterIndex]])&amp;""</f>
        <v>DAL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0</v>
      </c>
      <c r="J66" s="41" t="str">
        <f>IF(RosterPlan25[[#This Row],[SOURCE]]="Rookie","Rookie",_xlfn.IFNA(INDEX(Draft2023[Current Contract],RosterPlan25[[#This Row],[DraftIndex]]),"Undrafted"))</f>
        <v>Undrafted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6" s="41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66" s="37">
        <f>IF(VARG="MANUAL",RosterPlan25[[#This Row],[ManualVARG]],IF(VARG="GOOD",RosterPlan25[[#This Row],[GoodVARG]],"ERR"))</f>
        <v>-1.5994366781940059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-1.5994366781940059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66" s="38" t="s">
        <v>433</v>
      </c>
      <c r="S66" s="38">
        <f>_xlfn.IFNA(INDEX(Draft2022[Net Keeper Count],RosterPlan25[[#This Row],[DraftIndex]]),0)+IF(RosterPlan25[[#This Row],[KEEPER / RFA]]="K",1,0)</f>
        <v>1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1.7005633218059939</v>
      </c>
      <c r="X66">
        <f>IF(RosterPlan25[[#This Row],[VAW/G]]&gt;0,ROUND(RosterPlan25[[#This Row],[VAW/G]]*$AF$56,0)+1,1)</f>
        <v>8</v>
      </c>
      <c r="Y66" s="49">
        <f>RosterPlan25[[#This Row],[VAWG Market $]]-_xlfn.IFNA(RosterPlan25[[#This Row],[$ CURR]],1)</f>
        <v>7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25</v>
      </c>
      <c r="AU66"/>
      <c r="BI66"/>
    </row>
    <row r="67" spans="1:61" x14ac:dyDescent="0.25">
      <c r="A67" t="s">
        <v>15863</v>
      </c>
      <c r="B67" t="s">
        <v>264</v>
      </c>
      <c r="C67" t="s">
        <v>15862</v>
      </c>
      <c r="D67">
        <f>_xlfn.IFNA(MATCH(RosterPlan25[[#This Row],[player_id]],CompositeRoster[sleeper_id],0),  MATCH(RosterPlan25[[#This Row],[PLAYER]],CompositeRoster[full_name],0))</f>
        <v>52</v>
      </c>
      <c r="E67">
        <f>MATCH(RosterPlan25[[#This Row],[player_id]],Draft2023[sleeper_id],0)</f>
        <v>23</v>
      </c>
      <c r="F67" s="35" t="str">
        <f>INDEX(CompositeRoster[team],RosterPlan25[[#This Row],[RosterIndex]])&amp;""</f>
        <v>CAR</v>
      </c>
      <c r="G67" s="35" t="str">
        <f>INDEX(CompositeRoster[position],RosterPlan25[[#This Row],[RosterIndex]])&amp;""</f>
        <v>RB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4</v>
      </c>
      <c r="J67" s="41" t="str">
        <f>IF(RosterPlan25[[#This Row],[SOURCE]]="Rookie","Rookie",_xlfn.IFNA(INDEX(Draft2023[Current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7" s="41" t="str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7" s="41">
        <f>ROUNDDOWN(RosterPlan25[[#This Row],[Optimal $]]*IF(RosterPlan25[[#This Row],[Contract]]="Rookie",0.3,0.15),0)</f>
        <v>0</v>
      </c>
      <c r="N6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7" s="47">
        <f>IF(VARG="MANUAL",RosterPlan25[[#This Row],[ManualVARG]],IF(VARG="GOOD",RosterPlan25[[#This Row],[GoodVARG]],"ERR"))</f>
        <v>-1.6560349623925181</v>
      </c>
      <c r="P6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-1.6560349623925181</v>
      </c>
      <c r="Q6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67" s="38" t="s">
        <v>433</v>
      </c>
      <c r="S67" s="38">
        <f>_xlfn.IFNA(INDEX(Draft2022[Net Keeper Count],RosterPlan25[[#This Row],[DraftIndex]]),0)+IF(RosterPlan25[[#This Row],[KEEPER / RFA]]="K",1,0)</f>
        <v>2</v>
      </c>
      <c r="T67" s="57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-3</v>
      </c>
      <c r="W67">
        <f>IF(OR(RosterPlan25[[#This Row],[SOURCE]]="Rookie",RosterPlan25[[#This Row],[POS]]="K"),0,RosterPlan25[[#This Row],[VAR/G]]+3.3)</f>
        <v>1.6439650376074817</v>
      </c>
      <c r="X67">
        <f>IF(RosterPlan25[[#This Row],[VAW/G]]&gt;0,ROUND(RosterPlan25[[#This Row],[VAW/G]]*$AF$56,0)+1,1)</f>
        <v>7</v>
      </c>
      <c r="Y67" s="49">
        <f>RosterPlan25[[#This Row],[VAWG Market $]]-_xlfn.IFNA(RosterPlan25[[#This Row],[$ CURR]],1)</f>
        <v>3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 s="35">
        <f>RosterPlan25[[#This Row],[Pure Inflated $]]-RosterPlan25[[#This Row],[$ CURR]]</f>
        <v>-3</v>
      </c>
      <c r="AB67">
        <f>INDEX(players[age],MATCH(RosterPlan25[[#This Row],[player_id]],players[sleeper_id],0))</f>
        <v>24</v>
      </c>
      <c r="AU67"/>
      <c r="BI67"/>
    </row>
    <row r="68" spans="1:61" x14ac:dyDescent="0.25">
      <c r="A68" t="s">
        <v>163</v>
      </c>
      <c r="B68" t="s">
        <v>264</v>
      </c>
      <c r="C68" t="s">
        <v>3591</v>
      </c>
      <c r="D68" s="35">
        <f>_xlfn.IFNA(MATCH(RosterPlan25[[#This Row],[player_id]],CompositeRoster[sleeper_id],0),  MATCH(RosterPlan25[[#This Row],[PLAYER]],CompositeRoster[full_name],0))</f>
        <v>55</v>
      </c>
      <c r="E68" s="35">
        <f>MATCH(RosterPlan25[[#This Row],[player_id]],Draft2023[sleeper_id],0)</f>
        <v>138</v>
      </c>
      <c r="F68" s="35" t="str">
        <f>INDEX(CompositeRoster[team],RosterPlan25[[#This Row],[RosterIndex]])&amp;""</f>
        <v>NO</v>
      </c>
      <c r="G68" s="35" t="str">
        <f>INDEX(CompositeRoster[position],RosterPlan25[[#This Row],[RosterIndex]])&amp;""</f>
        <v>QB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2</v>
      </c>
      <c r="J68" s="41" t="str">
        <f>IF(RosterPlan25[[#This Row],[SOURCE]]="Rookie","Rookie",_xlfn.IFNA(INDEX(Draft2023[Current Contract],RosterPlan25[[#This Row],[DraftIndex]]),"Undrafted"))</f>
        <v>Auction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8" s="41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8" s="25">
        <f>IF(VARG="MANUAL",RosterPlan25[[#This Row],[ManualVARG]],IF(VARG="GOOD",RosterPlan25[[#This Row],[GoodVARG]],"ERR"))</f>
        <v>-2.2391838523360548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-2.2391838523360548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68" s="38"/>
      <c r="S68" s="57">
        <f>_xlfn.IFNA(INDEX(Draft2022[Net Keeper Count],RosterPlan25[[#This Row],[DraftIndex]]),0)+IF(RosterPlan25[[#This Row],[KEEPER / RFA]]="K",1,0)</f>
        <v>0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-1</v>
      </c>
      <c r="W68">
        <f>IF(OR(RosterPlan25[[#This Row],[SOURCE]]="Rookie",RosterPlan25[[#This Row],[POS]]="K"),0,RosterPlan25[[#This Row],[VAR/G]]+3.3)</f>
        <v>1.0608161476639451</v>
      </c>
      <c r="X68">
        <f>IF(RosterPlan25[[#This Row],[VAW/G]]&gt;0,ROUND(RosterPlan25[[#This Row],[VAW/G]]*$AF$56,0)+1,1)</f>
        <v>5</v>
      </c>
      <c r="Y68" s="49">
        <f>RosterPlan25[[#This Row],[VAWG Market $]]-_xlfn.IFNA(RosterPlan25[[#This Row],[$ CURR]],1)</f>
        <v>3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-1</v>
      </c>
      <c r="AB68">
        <f>INDEX(players[age],MATCH(RosterPlan25[[#This Row],[player_id]],players[sleeper_id],0))</f>
        <v>33</v>
      </c>
      <c r="AU68"/>
      <c r="BI68"/>
    </row>
    <row r="69" spans="1:61" x14ac:dyDescent="0.25">
      <c r="A69" t="s">
        <v>21479</v>
      </c>
      <c r="B69" t="s">
        <v>264</v>
      </c>
      <c r="C69" t="s">
        <v>21478</v>
      </c>
      <c r="D69" s="35">
        <f>_xlfn.IFNA(MATCH(RosterPlan25[[#This Row],[player_id]],CompositeRoster[sleeper_id],0),  MATCH(RosterPlan25[[#This Row],[PLAYER]],CompositeRoster[full_name],0))</f>
        <v>74</v>
      </c>
      <c r="E69" s="35" t="e">
        <f>MATCH(RosterPlan25[[#This Row],[player_id]],Draft2023[sleeper_id],0)</f>
        <v>#N/A</v>
      </c>
      <c r="F69" s="35" t="str">
        <f>INDEX(CompositeRoster[team],RosterPlan25[[#This Row],[RosterIndex]])&amp;""</f>
        <v>DEN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Rookie</v>
      </c>
      <c r="I69" s="41">
        <f>_xlfn.IFNA(INDEX(Draft2023[PRICE],RosterPlan25[[#This Row],[DraftIndex]]),0)</f>
        <v>0</v>
      </c>
      <c r="J69" s="41" t="str">
        <f>IF(RosterPlan25[[#This Row],[SOURCE]]="Rookie","Rookie",_xlfn.IFNA(INDEX(Draft2023[Current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69" s="41" t="str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69" s="25">
        <f>IF(VARG="MANUAL",RosterPlan25[[#This Row],[ManualVARG]],IF(VARG="GOOD",RosterPlan25[[#This Row],[GoodVARG]],"ERR"))</f>
        <v>-2.9567637823594084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-2.9567637823594084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9" s="38" t="s">
        <v>433</v>
      </c>
      <c r="S69" s="57">
        <f>_xlfn.IFNA(INDEX(Draft2022[Net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-2</v>
      </c>
      <c r="W69">
        <f>IF(OR(RosterPlan25[[#This Row],[SOURCE]]="Rookie",RosterPlan25[[#This Row],[POS]]="K"),0,RosterPlan25[[#This Row],[VAR/G]]+3.3)</f>
        <v>0</v>
      </c>
      <c r="X69">
        <f>IF(RosterPlan25[[#This Row],[VAW/G]]&gt;0,ROUND(RosterPlan25[[#This Row],[VAW/G]]*$AF$56,0)+1,1)</f>
        <v>1</v>
      </c>
      <c r="Y69" s="49">
        <f>RosterPlan25[[#This Row],[VAWG Market $]]-_xlfn.IFNA(RosterPlan25[[#This Row],[$ CURR]],1)</f>
        <v>-2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-2</v>
      </c>
      <c r="AB69">
        <f>INDEX(players[age],MATCH(RosterPlan25[[#This Row],[player_id]],players[sleeper_id],0))</f>
        <v>21</v>
      </c>
      <c r="AU69"/>
      <c r="BI69"/>
    </row>
    <row r="70" spans="1:61" x14ac:dyDescent="0.25">
      <c r="A70" t="s">
        <v>243</v>
      </c>
      <c r="B70" t="s">
        <v>264</v>
      </c>
      <c r="C70" t="s">
        <v>7851</v>
      </c>
      <c r="D70" s="35">
        <f>_xlfn.IFNA(MATCH(RosterPlan25[[#This Row],[player_id]],CompositeRoster[sleeper_id],0),  MATCH(RosterPlan25[[#This Row],[PLAYER]],CompositeRoster[full_name],0))</f>
        <v>68</v>
      </c>
      <c r="E70" s="35">
        <f>MATCH(RosterPlan25[[#This Row],[player_id]],Draft2023[sleeper_id],0)</f>
        <v>221</v>
      </c>
      <c r="F70" s="35" t="str">
        <f>INDEX(CompositeRoster[team],RosterPlan25[[#This Row],[RosterIndex]])&amp;""</f>
        <v>TEN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5</v>
      </c>
      <c r="J70" s="41" t="str">
        <f>IF(RosterPlan25[[#This Row],[SOURCE]]="Rookie","Rookie",_xlfn.IFNA(INDEX(Draft2023[Current Contract],RosterPlan25[[#This Row],[DraftIndex]]),"Undrafted"))</f>
        <v>Auction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0" s="41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0" s="41">
        <f>ROUNDDOWN(RosterPlan25[[#This Row],[Optimal $]]*IF(RosterPlan25[[#This Row],[Contract]]="Rookie",0.3,0.15),0)</f>
        <v>0</v>
      </c>
      <c r="N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70" s="25">
        <f>IF(VARG="MANUAL",RosterPlan25[[#This Row],[ManualVARG]],IF(VARG="GOOD",RosterPlan25[[#This Row],[GoodVARG]],"ERR"))</f>
        <v>-3.5237110091670449</v>
      </c>
      <c r="P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-3.5237110091670449</v>
      </c>
      <c r="Q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70" s="38" t="s">
        <v>433</v>
      </c>
      <c r="S70" s="57">
        <f>_xlfn.IFNA(INDEX(Draft2022[Net Keeper Count],RosterPlan25[[#This Row],[DraftIndex]]),0)+IF(RosterPlan25[[#This Row],[KEEPER / RFA]]="K",1,0)</f>
        <v>1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-4</v>
      </c>
      <c r="W70">
        <f>IF(OR(RosterPlan25[[#This Row],[SOURCE]]="Rookie",RosterPlan25[[#This Row],[POS]]="K"),0,RosterPlan25[[#This Row],[VAR/G]]+3.3)</f>
        <v>-0.22371100916704512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-4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-4</v>
      </c>
      <c r="AB70">
        <f>INDEX(players[age],MATCH(RosterPlan25[[#This Row],[player_id]],players[sleeper_id],0))</f>
        <v>29</v>
      </c>
      <c r="AU70"/>
      <c r="BI70"/>
    </row>
    <row r="71" spans="1:61" x14ac:dyDescent="0.25">
      <c r="A71" t="s">
        <v>29</v>
      </c>
      <c r="B71" t="s">
        <v>264</v>
      </c>
      <c r="C71" t="s">
        <v>6072</v>
      </c>
      <c r="D71" s="35">
        <f>_xlfn.IFNA(MATCH(RosterPlan25[[#This Row],[player_id]],CompositeRoster[sleeper_id],0),  MATCH(RosterPlan25[[#This Row],[PLAYER]],CompositeRoster[full_name],0))</f>
        <v>59</v>
      </c>
      <c r="E71" s="35">
        <f>MATCH(RosterPlan25[[#This Row],[player_id]],Draft2023[sleeper_id],0)</f>
        <v>29</v>
      </c>
      <c r="F71" s="35" t="str">
        <f>INDEX(CompositeRoster[team],RosterPlan25[[#This Row],[RosterIndex]])&amp;""</f>
        <v>NO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3</v>
      </c>
      <c r="J71" s="41" t="str">
        <f>IF(RosterPlan25[[#This Row],[SOURCE]]="Rookie","Rookie",_xlfn.IFNA(INDEX(Draft2023[Current Contract],RosterPlan25[[#This Row],[DraftIndex]]),"Undrafted"))</f>
        <v>Auction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1" s="41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1" s="37">
        <f>IF(VARG="MANUAL",RosterPlan25[[#This Row],[ManualVARG]],IF(VARG="GOOD",RosterPlan25[[#This Row],[GoodVARG]],"ERR"))</f>
        <v>-4.2882212765043084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-4.2882212765043084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71" s="38" t="s">
        <v>433</v>
      </c>
      <c r="S71" s="38">
        <f>_xlfn.IFNA(INDEX(Draft2022[Net Keeper Count],RosterPlan25[[#This Row],[DraftIndex]]),0)+IF(RosterPlan25[[#This Row],[KEEPER / RFA]]="K",1,0)</f>
        <v>2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-2</v>
      </c>
      <c r="W71">
        <f>IF(OR(RosterPlan25[[#This Row],[SOURCE]]="Rookie",RosterPlan25[[#This Row],[POS]]="K"),0,RosterPlan25[[#This Row],[VAR/G]]+3.3)</f>
        <v>-0.98822127650430858</v>
      </c>
      <c r="X71">
        <f>IF(RosterPlan25[[#This Row],[VAW/G]]&gt;0,ROUND(RosterPlan25[[#This Row],[VAW/G]]*$AF$56,0)+1,1)</f>
        <v>1</v>
      </c>
      <c r="Y71" s="49">
        <f>RosterPlan25[[#This Row],[VAWG Market $]]-_xlfn.IFNA(RosterPlan25[[#This Row],[$ CURR]],1)</f>
        <v>-2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-2</v>
      </c>
      <c r="AB71">
        <f>INDEX(players[age],MATCH(RosterPlan25[[#This Row],[player_id]],players[sleeper_id],0))</f>
        <v>29</v>
      </c>
      <c r="AU71"/>
      <c r="BI71"/>
    </row>
    <row r="72" spans="1:61" x14ac:dyDescent="0.25">
      <c r="A72" t="s">
        <v>21525</v>
      </c>
      <c r="B72" t="s">
        <v>264</v>
      </c>
      <c r="C72" t="s">
        <v>21524</v>
      </c>
      <c r="D72" s="35">
        <f>_xlfn.IFNA(MATCH(RosterPlan25[[#This Row],[player_id]],CompositeRoster[sleeper_id],0),  MATCH(RosterPlan25[[#This Row],[PLAYER]],CompositeRoster[full_name],0))</f>
        <v>73</v>
      </c>
      <c r="E72" s="35" t="e">
        <f>MATCH(RosterPlan25[[#This Row],[player_id]],Draft2023[sleeper_id],0)</f>
        <v>#N/A</v>
      </c>
      <c r="F72" s="35" t="str">
        <f>INDEX(CompositeRoster[team],RosterPlan25[[#This Row],[RosterIndex]])&amp;""</f>
        <v>LAC</v>
      </c>
      <c r="G72" s="35" t="str">
        <f>INDEX(CompositeRoster[position],RosterPlan25[[#This Row],[RosterIndex]])&amp;""</f>
        <v>RB</v>
      </c>
      <c r="H72" s="35" t="str">
        <f>INDEX(CompositeRoster[source],RosterPlan25[[#This Row],[RosterIndex]])</f>
        <v>Rookie</v>
      </c>
      <c r="I72" s="41">
        <f>_xlfn.IFNA(INDEX(Draft2023[PRICE],RosterPlan25[[#This Row],[DraftIndex]]),0)</f>
        <v>0</v>
      </c>
      <c r="J72" s="41" t="str">
        <f>IF(RosterPlan25[[#This Row],[SOURCE]]="Rookie","Rookie",_xlfn.IFNA(INDEX(Draft2023[Current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2" s="41" t="str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2" s="37">
        <f>IF(VARG="MANUAL",RosterPlan25[[#This Row],[ManualVARG]],IF(VARG="GOOD",RosterPlan25[[#This Row],[GoodVARG]],"ERR"))</f>
        <v>-4.3523387577862893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-4.3523387577862893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2" s="38" t="s">
        <v>433</v>
      </c>
      <c r="S72" s="38">
        <f>_xlfn.IFNA(INDEX(Draft2022[Net Keeper Count],RosterPlan25[[#This Row],[DraftIndex]]),0)+IF(RosterPlan25[[#This Row],[KEEPER / RFA]]="K",1,0)</f>
        <v>1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-1</v>
      </c>
      <c r="W72">
        <f>IF(OR(RosterPlan25[[#This Row],[SOURCE]]="Rookie",RosterPlan25[[#This Row],[POS]]="K"),0,RosterPlan25[[#This Row],[VAR/G]]+3.3)</f>
        <v>0</v>
      </c>
      <c r="X72">
        <f>IF(RosterPlan25[[#This Row],[VAW/G]]&gt;0,ROUND(RosterPlan25[[#This Row],[VAW/G]]*$AF$56,0)+1,1)</f>
        <v>1</v>
      </c>
      <c r="Y72" s="49">
        <f>RosterPlan25[[#This Row],[VAWG Market $]]-_xlfn.IFNA(RosterPlan25[[#This Row],[$ CURR]],1)</f>
        <v>-1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-1</v>
      </c>
      <c r="AB72">
        <f>INDEX(players[age],MATCH(RosterPlan25[[#This Row],[player_id]],players[sleeper_id],0))</f>
        <v>22</v>
      </c>
      <c r="AU72"/>
      <c r="BI72"/>
    </row>
    <row r="73" spans="1:61" x14ac:dyDescent="0.25">
      <c r="A73" t="s">
        <v>7190</v>
      </c>
      <c r="B73" t="s">
        <v>264</v>
      </c>
      <c r="C73" t="s">
        <v>7191</v>
      </c>
      <c r="D73">
        <f>_xlfn.IFNA(MATCH(RosterPlan25[[#This Row],[player_id]],CompositeRoster[sleeper_id],0),  MATCH(RosterPlan25[[#This Row],[PLAYER]],CompositeRoster[full_name],0))</f>
        <v>61</v>
      </c>
      <c r="E73" t="e">
        <f>MATCH(RosterPlan25[[#This Row],[player_id]],Draft2023[sleeper_id],0)</f>
        <v>#N/A</v>
      </c>
      <c r="F73" s="35" t="str">
        <f>INDEX(CompositeRoster[team],RosterPlan25[[#This Row],[RosterIndex]])&amp;""</f>
        <v>BAL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0</v>
      </c>
      <c r="J73" s="41" t="str">
        <f>IF(RosterPlan25[[#This Row],[SOURCE]]="Rookie","Rookie",_xlfn.IFNA(INDEX(Draft2023[Current Contract],RosterPlan25[[#This Row],[DraftIndex]]),"Undrafted"))</f>
        <v>Undrafted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3" s="25">
        <f>IF(VARG="MANUAL",RosterPlan25[[#This Row],[ManualVARG]],IF(VARG="GOOD",RosterPlan25[[#This Row],[GoodVARG]],"ERR"))</f>
        <v>-4.8574901063243523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-4.8574901063243523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73" s="38" t="s">
        <v>433</v>
      </c>
      <c r="S73" s="57">
        <f>_xlfn.IFNA(INDEX(Draft2022[Net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-1.5574901063243525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26</v>
      </c>
      <c r="AU73"/>
      <c r="BI73"/>
    </row>
    <row r="74" spans="1:61" x14ac:dyDescent="0.25">
      <c r="A74" t="s">
        <v>19043</v>
      </c>
      <c r="B74" t="s">
        <v>264</v>
      </c>
      <c r="C74" t="s">
        <v>19042</v>
      </c>
      <c r="D74">
        <f>_xlfn.IFNA(MATCH(RosterPlan25[[#This Row],[player_id]],CompositeRoster[sleeper_id],0),  MATCH(RosterPlan25[[#This Row],[PLAYER]],CompositeRoster[full_name],0))</f>
        <v>56</v>
      </c>
      <c r="E74">
        <f>MATCH(RosterPlan25[[#This Row],[player_id]],Draft2023[sleeper_id],0)</f>
        <v>38</v>
      </c>
      <c r="F74" t="str">
        <f>INDEX(CompositeRoster[team],RosterPlan25[[#This Row],[RosterIndex]])&amp;""</f>
        <v>DAL</v>
      </c>
      <c r="G74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_xlfn.IFNA(INDEX(Draft2023[PRICE],RosterPlan25[[#This Row],[DraftIndex]]),0)</f>
        <v>2</v>
      </c>
      <c r="J74" s="41" t="str">
        <f>IF(RosterPlan25[[#This Row],[SOURCE]]="Rookie","Rookie",_xlfn.IFNA(INDEX(Draft2023[Current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4" s="41" t="str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4" s="37">
        <f>IF(VARG="MANUAL",RosterPlan25[[#This Row],[ManualVARG]],IF(VARG="GOOD",RosterPlan25[[#This Row],[GoodVARG]],"ERR"))</f>
        <v>-5.0432140325158397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-5.0432140325158397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74" s="38" t="s">
        <v>433</v>
      </c>
      <c r="S74" s="35">
        <f>_xlfn.IFNA(INDEX(Draft2022[Net Keeper Count],RosterPlan25[[#This Row],[DraftIndex]]),0)+IF(RosterPlan25[[#This Row],[KEEPER / RFA]]="K",1,0)</f>
        <v>3</v>
      </c>
      <c r="T74" s="38" t="str">
        <f>IF(RosterPlan25[[#This Row],[KEEPER / RFA]]="RFA",RosterPlan25[[#This Row],[Pure Inflated $]],"")</f>
        <v/>
      </c>
      <c r="U74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-1</v>
      </c>
      <c r="W74" s="35">
        <f>IF(OR(RosterPlan25[[#This Row],[SOURCE]]="Rookie",RosterPlan25[[#This Row],[POS]]="K"),0,RosterPlan25[[#This Row],[VAR/G]]+3.3)</f>
        <v>-1.7432140325158398</v>
      </c>
      <c r="X74" s="35">
        <f>IF(RosterPlan25[[#This Row],[VAW/G]]&gt;0,ROUND(RosterPlan25[[#This Row],[VAW/G]]*$AF$56,0)+1,1)</f>
        <v>1</v>
      </c>
      <c r="Y74" s="42">
        <f>RosterPlan25[[#This Row],[VAWG Market $]]-_xlfn.IFNA(RosterPlan25[[#This Row],[$ CURR]],1)</f>
        <v>-1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 s="35">
        <f>RosterPlan25[[#This Row],[Pure Inflated $]]-RosterPlan25[[#This Row],[$ CURR]]</f>
        <v>-1</v>
      </c>
      <c r="AB74">
        <f>INDEX(players[age],MATCH(RosterPlan25[[#This Row],[player_id]],players[sleeper_id],0))</f>
        <v>22</v>
      </c>
      <c r="AU74"/>
      <c r="BI74"/>
    </row>
    <row r="75" spans="1:61" x14ac:dyDescent="0.25">
      <c r="A75" t="s">
        <v>21441</v>
      </c>
      <c r="B75" t="s">
        <v>264</v>
      </c>
      <c r="C75" t="s">
        <v>21440</v>
      </c>
      <c r="D75" s="35">
        <f>_xlfn.IFNA(MATCH(RosterPlan25[[#This Row],[player_id]],CompositeRoster[sleeper_id],0),  MATCH(RosterPlan25[[#This Row],[PLAYER]],CompositeRoster[full_name],0))</f>
        <v>71</v>
      </c>
      <c r="E75" s="35" t="e">
        <f>MATCH(RosterPlan25[[#This Row],[player_id]],Draft2023[sleeper_id],0)</f>
        <v>#N/A</v>
      </c>
      <c r="F75" s="35" t="str">
        <f>INDEX(CompositeRoster[team],RosterPlan25[[#This Row],[RosterIndex]])&amp;""</f>
        <v>LAC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Rookie</v>
      </c>
      <c r="I75" s="41">
        <f>_xlfn.IFNA(INDEX(Draft2023[PRICE],RosterPlan25[[#This Row],[DraftIndex]]),0)</f>
        <v>0</v>
      </c>
      <c r="J75" s="41" t="str">
        <f>IF(RosterPlan25[[#This Row],[SOURCE]]="Rookie","Rookie",_xlfn.IFNA(INDEX(Draft2023[Current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5" s="41" t="str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5" s="41">
        <f>ROUNDDOWN(RosterPlan25[[#This Row],[Optimal $]]*IF(RosterPlan25[[#This Row],[Contract]]="Rookie",0.3,0.15),0)</f>
        <v>0</v>
      </c>
      <c r="N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5" s="37">
        <f>IF(VARG="MANUAL",RosterPlan25[[#This Row],[ManualVARG]],IF(VARG="GOOD",RosterPlan25[[#This Row],[GoodVARG]],"ERR"))</f>
        <v>-5.5343070331059927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-5.5343070331059927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38">
        <f>_xlfn.IFNA(INDEX(Draft2022[Net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22</v>
      </c>
      <c r="AU75"/>
      <c r="BI75"/>
    </row>
    <row r="76" spans="1:61" x14ac:dyDescent="0.25">
      <c r="A76" t="s">
        <v>14457</v>
      </c>
      <c r="B76" t="s">
        <v>264</v>
      </c>
      <c r="C76" t="s">
        <v>14456</v>
      </c>
      <c r="D76" s="35">
        <f>_xlfn.IFNA(MATCH(RosterPlan25[[#This Row],[player_id]],CompositeRoster[sleeper_id],0),  MATCH(RosterPlan25[[#This Row],[PLAYER]],CompositeRoster[full_name],0))</f>
        <v>51</v>
      </c>
      <c r="E76" s="35">
        <f>MATCH(RosterPlan25[[#This Row],[player_id]],Draft2023[sleeper_id],0)</f>
        <v>22</v>
      </c>
      <c r="F76" s="35" t="str">
        <f>INDEX(CompositeRoster[team],RosterPlan25[[#This Row],[RosterIndex]])&amp;""</f>
        <v>FA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_xlfn.IFNA(INDEX(Draft2023[PRICE],RosterPlan25[[#This Row],[DraftIndex]]),0)</f>
        <v>3</v>
      </c>
      <c r="J76" s="41" t="str">
        <f>IF(RosterPlan25[[#This Row],[SOURCE]]="Rookie","Rookie",_xlfn.IFNA(INDEX(Draft2023[Current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76" s="41" t="str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6" s="41">
        <f>ROUNDDOWN(RosterPlan25[[#This Row],[Optimal $]]*IF(RosterPlan25[[#This Row],[Contract]]="Rookie",0.3,0.15),0)</f>
        <v>0</v>
      </c>
      <c r="N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6" s="37">
        <f>IF(VARG="MANUAL",RosterPlan25[[#This Row],[ManualVARG]],IF(VARG="GOOD",RosterPlan25[[#This Row],[GoodVARG]],"ERR"))</f>
        <v>-5.9820206342506665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-5.9820206342506665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76" s="38" t="s">
        <v>433</v>
      </c>
      <c r="S76" s="38">
        <f>_xlfn.IFNA(INDEX(Draft2022[Net Keeper Count],RosterPlan25[[#This Row],[DraftIndex]]),0)+IF(RosterPlan25[[#This Row],[KEEPER / RFA]]="K",1,0)</f>
        <v>3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-2</v>
      </c>
      <c r="W76">
        <f>IF(OR(RosterPlan25[[#This Row],[SOURCE]]="Rookie",RosterPlan25[[#This Row],[POS]]="K"),0,RosterPlan25[[#This Row],[VAR/G]]+3.3)</f>
        <v>-2.6820206342506667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-2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-2</v>
      </c>
      <c r="AB76">
        <f>INDEX(players[age],MATCH(RosterPlan25[[#This Row],[player_id]],players[sleeper_id],0))</f>
        <v>25</v>
      </c>
      <c r="AU76"/>
      <c r="BI76"/>
    </row>
    <row r="77" spans="1:61" x14ac:dyDescent="0.25">
      <c r="A77" t="s">
        <v>19255</v>
      </c>
      <c r="B77" t="s">
        <v>268</v>
      </c>
      <c r="C77" t="s">
        <v>19254</v>
      </c>
      <c r="D77" s="35">
        <f>_xlfn.IFNA(MATCH(RosterPlan25[[#This Row],[player_id]],CompositeRoster[sleeper_id],0),  MATCH(RosterPlan25[[#This Row],[PLAYER]],CompositeRoster[full_name],0))</f>
        <v>79</v>
      </c>
      <c r="E77" s="35">
        <f>MATCH(RosterPlan25[[#This Row],[player_id]],Draft2023[sleeper_id],0)</f>
        <v>54</v>
      </c>
      <c r="F77" s="35" t="str">
        <f>INDEX(CompositeRoster[team],RosterPlan25[[#This Row],[RosterIndex]])&amp;""</f>
        <v>ATL</v>
      </c>
      <c r="G77" s="35" t="str">
        <f>INDEX(CompositeRoster[position],RosterPlan25[[#This Row],[RosterIndex]])&amp;""</f>
        <v>RB</v>
      </c>
      <c r="H77" s="35" t="str">
        <f>INDEX(CompositeRoster[source],RosterPlan25[[#This Row],[RosterIndex]])</f>
        <v>Roster</v>
      </c>
      <c r="I77" s="41">
        <f>_xlfn.IFNA(INDEX(Draft2023[PRICE],RosterPlan25[[#This Row],[DraftIndex]]),0)</f>
        <v>6</v>
      </c>
      <c r="J77" s="41" t="str">
        <f>IF(RosterPlan25[[#This Row],[SOURCE]]="Rookie","Rookie",_xlfn.IFNA(INDEX(Draft2023[Current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7" s="41" t="str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7" s="41">
        <f>ROUNDDOWN(RosterPlan25[[#This Row],[Optimal $]]*IF(RosterPlan25[[#This Row],[Contract]]="Rookie",0.3,0.15),0)</f>
        <v>21</v>
      </c>
      <c r="N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77" s="37">
        <f>IF(VARG="MANUAL",RosterPlan25[[#This Row],[ManualVARG]],IF(VARG="GOOD",RosterPlan25[[#This Row],[GoodVARG]],"ERR"))</f>
        <v>4.9999005939602839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4.9999005939602839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77" s="38" t="s">
        <v>433</v>
      </c>
      <c r="S77" s="38">
        <f>_xlfn.IFNA(INDEX(Draft2022[Net Keeper Count],RosterPlan25[[#This Row],[DraftIndex]]),0)+IF(RosterPlan25[[#This Row],[KEEPER / RFA]]="K",1,0)</f>
        <v>2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73</v>
      </c>
      <c r="V77" s="35">
        <f>RosterPlan25[[#This Row],[Optimal $]]-RosterPlan25[[#This Row],[$ CURR]]</f>
        <v>46</v>
      </c>
      <c r="W77">
        <f>IF(OR(RosterPlan25[[#This Row],[SOURCE]]="Rookie",RosterPlan25[[#This Row],[POS]]="K"),0,RosterPlan25[[#This Row],[VAR/G]]+3.3)</f>
        <v>8.2999005939602846</v>
      </c>
      <c r="X77">
        <f>IF(RosterPlan25[[#This Row],[VAW/G]]&gt;0,ROUND(RosterPlan25[[#This Row],[VAW/G]]*$AF$56,0)+1,1)</f>
        <v>33</v>
      </c>
      <c r="Y77" s="49">
        <f>RosterPlan25[[#This Row],[VAWG Market $]]-_xlfn.IFNA(RosterPlan25[[#This Row],[$ CURR]],1)</f>
        <v>6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92</v>
      </c>
      <c r="AA77">
        <f>RosterPlan25[[#This Row],[Pure Inflated $]]-RosterPlan25[[#This Row],[$ CURR]]</f>
        <v>65</v>
      </c>
      <c r="AB77">
        <f>INDEX(players[age],MATCH(RosterPlan25[[#This Row],[player_id]],players[sleeper_id],0))</f>
        <v>22</v>
      </c>
      <c r="AU77"/>
      <c r="BI77"/>
    </row>
    <row r="78" spans="1:61" x14ac:dyDescent="0.25">
      <c r="A78" t="s">
        <v>47</v>
      </c>
      <c r="B78" t="s">
        <v>268</v>
      </c>
      <c r="C78" t="s">
        <v>7719</v>
      </c>
      <c r="D78" s="35">
        <f>_xlfn.IFNA(MATCH(RosterPlan25[[#This Row],[player_id]],CompositeRoster[sleeper_id],0),  MATCH(RosterPlan25[[#This Row],[PLAYER]],CompositeRoster[full_name],0))</f>
        <v>84</v>
      </c>
      <c r="E78" s="35">
        <f>MATCH(RosterPlan25[[#This Row],[player_id]],Draft2023[sleeper_id],0)</f>
        <v>63</v>
      </c>
      <c r="F78" s="35" t="str">
        <f>INDEX(CompositeRoster[team],RosterPlan25[[#This Row],[RosterIndex]])&amp;""</f>
        <v>SF</v>
      </c>
      <c r="G78" s="35" t="str">
        <f>INDEX(CompositeRoster[position],RosterPlan25[[#This Row],[RosterIndex]])&amp;""</f>
        <v>TE</v>
      </c>
      <c r="H78" s="35" t="str">
        <f>INDEX(CompositeRoster[source],RosterPlan25[[#This Row],[RosterIndex]])</f>
        <v>Roster</v>
      </c>
      <c r="I78" s="41">
        <f>_xlfn.IFNA(INDEX(Draft2023[PRICE],RosterPlan25[[#This Row],[DraftIndex]]),0)</f>
        <v>39</v>
      </c>
      <c r="J78" s="41" t="str">
        <f>IF(RosterPlan25[[#This Row],[SOURCE]]="Rookie","Rookie",_xlfn.IFNA(INDEX(Draft2023[Current Contract],RosterPlan25[[#This Row],[DraftIndex]]),"Undrafted"))</f>
        <v>Auction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8" s="41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8" s="41">
        <f>ROUNDDOWN(RosterPlan25[[#This Row],[Optimal $]]*IF(RosterPlan25[[#This Row],[Contract]]="Rookie",0.3,0.15),0)</f>
        <v>4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78" s="37">
        <f>IF(VARG="MANUAL",RosterPlan25[[#This Row],[ManualVARG]],IF(VARG="GOOD",RosterPlan25[[#This Row],[GoodVARG]],"ERR"))</f>
        <v>2.0049521933810346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2.0049521933810346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78" s="38" t="s">
        <v>433</v>
      </c>
      <c r="S78" s="38">
        <f>_xlfn.IFNA(INDEX(Draft2022[Net Keeper Count],RosterPlan25[[#This Row],[DraftIndex]]),0)+IF(RosterPlan25[[#This Row],[KEEPER / RFA]]="K",1,0)</f>
        <v>3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30</v>
      </c>
      <c r="V78" s="35">
        <f>RosterPlan25[[#This Row],[Optimal $]]-RosterPlan25[[#This Row],[$ CURR]]</f>
        <v>-13</v>
      </c>
      <c r="W78">
        <f>IF(OR(RosterPlan25[[#This Row],[SOURCE]]="Rookie",RosterPlan25[[#This Row],[POS]]="K"),0,RosterPlan25[[#This Row],[VAR/G]]+3.3)</f>
        <v>5.304952193381034</v>
      </c>
      <c r="X78">
        <f>IF(RosterPlan25[[#This Row],[VAW/G]]&gt;0,ROUND(RosterPlan25[[#This Row],[VAW/G]]*$AF$56,0)+1,1)</f>
        <v>21</v>
      </c>
      <c r="Y78" s="49">
        <f>RosterPlan25[[#This Row],[VAWG Market $]]-_xlfn.IFNA(RosterPlan25[[#This Row],[$ CURR]],1)</f>
        <v>-22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78">
        <f>RosterPlan25[[#This Row],[Pure Inflated $]]-RosterPlan25[[#This Row],[$ CURR]]</f>
        <v>2</v>
      </c>
      <c r="AB78">
        <f>INDEX(players[age],MATCH(RosterPlan25[[#This Row],[player_id]],players[sleeper_id],0))</f>
        <v>30</v>
      </c>
      <c r="AR78" s="35">
        <v>94</v>
      </c>
      <c r="AS78" s="35">
        <f>AR78*0.3</f>
        <v>28.2</v>
      </c>
      <c r="AT78" s="35">
        <f>RosterPlan25[[#This Row],[$ PREV]]+ROUNDDOWN(AS78,0)</f>
        <v>67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15874</v>
      </c>
      <c r="B79" t="s">
        <v>268</v>
      </c>
      <c r="C79" t="s">
        <v>15873</v>
      </c>
      <c r="D79" s="35">
        <f>_xlfn.IFNA(MATCH(RosterPlan25[[#This Row],[player_id]],CompositeRoster[sleeper_id],0),  MATCH(RosterPlan25[[#This Row],[PLAYER]],CompositeRoster[full_name],0))</f>
        <v>91</v>
      </c>
      <c r="E79" s="35">
        <f>MATCH(RosterPlan25[[#This Row],[player_id]],Draft2023[sleeper_id],0)</f>
        <v>49</v>
      </c>
      <c r="F79" s="35" t="str">
        <f>INDEX(CompositeRoster[team],RosterPlan25[[#This Row],[RosterIndex]])&amp;""</f>
        <v>ATL</v>
      </c>
      <c r="G79" s="35" t="str">
        <f>INDEX(CompositeRoster[position],RosterPlan25[[#This Row],[RosterIndex]])&amp;""</f>
        <v>TE</v>
      </c>
      <c r="H79" s="35" t="str">
        <f>INDEX(CompositeRoster[source],RosterPlan25[[#This Row],[RosterIndex]])</f>
        <v>Roster</v>
      </c>
      <c r="I79" s="41">
        <f>_xlfn.IFNA(INDEX(Draft2023[PRICE],RosterPlan25[[#This Row],[DraftIndex]]),0)</f>
        <v>18</v>
      </c>
      <c r="J79" s="41" t="str">
        <f>IF(RosterPlan25[[#This Row],[SOURCE]]="Rookie","Rookie",_xlfn.IFNA(INDEX(Draft2023[Current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9" s="41" t="str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9" s="41">
        <f>ROUNDDOWN(RosterPlan25[[#This Row],[Optimal $]]*IF(RosterPlan25[[#This Row],[Contract]]="Rookie",0.3,0.15),0)</f>
        <v>9</v>
      </c>
      <c r="N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79" s="37">
        <f>IF(VARG="MANUAL",RosterPlan25[[#This Row],[ManualVARG]],IF(VARG="GOOD",RosterPlan25[[#This Row],[GoodVARG]],"ERR"))</f>
        <v>2.0002595735324427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2.0002595735324427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79" s="38" t="s">
        <v>433</v>
      </c>
      <c r="S79" s="38">
        <f>_xlfn.IFNA(INDEX(Draft2022[Net Keeper Count],RosterPlan25[[#This Row],[DraftIndex]]),0)+IF(RosterPlan25[[#This Row],[KEEPER / RFA]]="K",1,0)</f>
        <v>2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30</v>
      </c>
      <c r="V79" s="35">
        <f>RosterPlan25[[#This Row],[Optimal $]]-RosterPlan25[[#This Row],[$ CURR]]</f>
        <v>3</v>
      </c>
      <c r="W79">
        <f>IF(OR(RosterPlan25[[#This Row],[SOURCE]]="Rookie",RosterPlan25[[#This Row],[POS]]="K"),0,RosterPlan25[[#This Row],[VAR/G]]+3.3)</f>
        <v>5.3002595735324425</v>
      </c>
      <c r="X79">
        <f>IF(RosterPlan25[[#This Row],[VAW/G]]&gt;0,ROUND(RosterPlan25[[#This Row],[VAW/G]]*$AF$56,0)+1,1)</f>
        <v>21</v>
      </c>
      <c r="Y79" s="49">
        <f>RosterPlan25[[#This Row],[VAWG Market $]]-_xlfn.IFNA(RosterPlan25[[#This Row],[$ CURR]],1)</f>
        <v>-6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79">
        <f>RosterPlan25[[#This Row],[Pure Inflated $]]-RosterPlan25[[#This Row],[$ CURR]]</f>
        <v>16</v>
      </c>
      <c r="AB79">
        <f>INDEX(players[age],MATCH(RosterPlan25[[#This Row],[player_id]],players[sleeper_id],0))</f>
        <v>23</v>
      </c>
      <c r="AR79" s="35">
        <v>30</v>
      </c>
      <c r="AS79" s="35">
        <f>AR79*0.15</f>
        <v>4.5</v>
      </c>
      <c r="AT79" s="35">
        <f>RosterPlan25[[#This Row],[$ PREV]]+ROUNDDOWN(AS79,0)</f>
        <v>22</v>
      </c>
      <c r="AU79">
        <f t="shared" si="8"/>
        <v>2.073145380434783</v>
      </c>
      <c r="BI79"/>
    </row>
    <row r="80" spans="1:61" x14ac:dyDescent="0.25">
      <c r="A80" t="s">
        <v>21473</v>
      </c>
      <c r="B80" t="s">
        <v>268</v>
      </c>
      <c r="C80" t="s">
        <v>21472</v>
      </c>
      <c r="D80" s="35">
        <f>_xlfn.IFNA(MATCH(RosterPlan25[[#This Row],[player_id]],CompositeRoster[sleeper_id],0),  MATCH(RosterPlan25[[#This Row],[PLAYER]],CompositeRoster[full_name],0))</f>
        <v>103</v>
      </c>
      <c r="E80" s="35" t="e">
        <f>MATCH(RosterPlan25[[#This Row],[player_id]],Draft2023[sleeper_id],0)</f>
        <v>#N/A</v>
      </c>
      <c r="F80" s="35" t="str">
        <f>INDEX(CompositeRoster[team],RosterPlan25[[#This Row],[RosterIndex]])&amp;""</f>
        <v>ARI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Rookie</v>
      </c>
      <c r="I80" s="41">
        <f>_xlfn.IFNA(INDEX(Draft2023[PRICE],RosterPlan25[[#This Row],[DraftIndex]]),0)</f>
        <v>0</v>
      </c>
      <c r="J80" s="41" t="str">
        <f>IF(RosterPlan25[[#This Row],[SOURCE]]="Rookie","Rookie",_xlfn.IFNA(INDEX(Draft2023[Current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0" s="41" t="str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0" s="41">
        <f>ROUNDDOWN(RosterPlan25[[#This Row],[Optimal $]]*IF(RosterPlan25[[#This Row],[Contract]]="Rookie",0.3,0.15),0)</f>
        <v>8</v>
      </c>
      <c r="N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0" s="37">
        <f>IF(VARG="MANUAL",RosterPlan25[[#This Row],[ManualVARG]],IF(VARG="GOOD",RosterPlan25[[#This Row],[GoodVARG]],"ERR"))</f>
        <v>1.8654375712791416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1.8654375712791416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0" s="38" t="s">
        <v>433</v>
      </c>
      <c r="S80" s="38">
        <f>_xlfn.IFNA(INDEX(Draft2022[Net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28</v>
      </c>
      <c r="V80" s="35">
        <f>RosterPlan25[[#This Row],[Optimal $]]-RosterPlan25[[#This Row],[$ CURR]]</f>
        <v>22</v>
      </c>
      <c r="W80">
        <f>IF(OR(RosterPlan25[[#This Row],[SOURCE]]="Rookie",RosterPlan25[[#This Row],[POS]]="K"),0,RosterPlan25[[#This Row],[VAR/G]]+3.3)</f>
        <v>0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-5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80">
        <f>RosterPlan25[[#This Row],[Pure Inflated $]]-RosterPlan25[[#This Row],[$ CURR]]</f>
        <v>33</v>
      </c>
      <c r="AB80">
        <f>INDEX(players[age],MATCH(RosterPlan25[[#This Row],[player_id]],players[sleeper_id],0))</f>
        <v>21</v>
      </c>
      <c r="AR80" s="35">
        <v>12</v>
      </c>
      <c r="AS80" s="35">
        <f>AR80*0.15</f>
        <v>1.7999999999999998</v>
      </c>
      <c r="AT80" s="35">
        <f>RosterPlan25[[#This Row],[$ PREV]]+ROUNDDOWN(AS80,0)</f>
        <v>1</v>
      </c>
      <c r="AU80">
        <f t="shared" si="8"/>
        <v>0.78636548913043491</v>
      </c>
      <c r="BI80"/>
    </row>
    <row r="81" spans="1:61" x14ac:dyDescent="0.25">
      <c r="A81" t="s">
        <v>19244</v>
      </c>
      <c r="B81" t="s">
        <v>268</v>
      </c>
      <c r="C81" t="s">
        <v>19243</v>
      </c>
      <c r="D81">
        <f>_xlfn.IFNA(MATCH(RosterPlan25[[#This Row],[player_id]],CompositeRoster[sleeper_id],0),  MATCH(RosterPlan25[[#This Row],[PLAYER]],CompositeRoster[full_name],0))</f>
        <v>78</v>
      </c>
      <c r="E81">
        <f>MATCH(RosterPlan25[[#This Row],[player_id]],Draft2023[sleeper_id],0)</f>
        <v>53</v>
      </c>
      <c r="F81" s="35" t="str">
        <f>INDEX(CompositeRoster[team],RosterPlan25[[#This Row],[RosterIndex]])&amp;""</f>
        <v>IND</v>
      </c>
      <c r="G81" s="35" t="str">
        <f>INDEX(CompositeRoster[position],RosterPlan25[[#This Row],[RosterIndex]])&amp;""</f>
        <v>QB</v>
      </c>
      <c r="H81" s="35" t="str">
        <f>INDEX(CompositeRoster[source],RosterPlan25[[#This Row],[RosterIndex]])</f>
        <v>Roster</v>
      </c>
      <c r="I81" s="41">
        <f>_xlfn.IFNA(INDEX(Draft2023[PRICE],RosterPlan25[[#This Row],[DraftIndex]]),0)</f>
        <v>5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5</v>
      </c>
      <c r="N8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81" s="25">
        <f>IF(VARG="MANUAL",RosterPlan25[[#This Row],[ManualVARG]],IF(VARG="GOOD",RosterPlan25[[#This Row],[GoodVARG]],"ERR"))</f>
        <v>1.1472776801882372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1.1472776801882372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81" s="38" t="s">
        <v>433</v>
      </c>
      <c r="S81" s="57">
        <f>_xlfn.IFNA(INDEX(Draft2022[Net Keeper Count],RosterPlan25[[#This Row],[DraftIndex]]),0)+IF(RosterPlan25[[#This Row],[KEEPER / RFA]]="K",1,0)</f>
        <v>2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17</v>
      </c>
      <c r="V81" s="35">
        <f>RosterPlan25[[#This Row],[Optimal $]]-RosterPlan25[[#This Row],[$ CURR]]</f>
        <v>7</v>
      </c>
      <c r="W81">
        <f>IF(OR(RosterPlan25[[#This Row],[SOURCE]]="Rookie",RosterPlan25[[#This Row],[POS]]="K"),0,RosterPlan25[[#This Row],[VAR/G]]+3.3)</f>
        <v>4.447277680188237</v>
      </c>
      <c r="X81">
        <f>IF(RosterPlan25[[#This Row],[VAW/G]]&gt;0,ROUND(RosterPlan25[[#This Row],[VAW/G]]*$AF$56,0)+1,1)</f>
        <v>18</v>
      </c>
      <c r="Y81" s="49">
        <f>RosterPlan25[[#This Row],[VAWG Market $]]-_xlfn.IFNA(RosterPlan25[[#This Row],[$ CURR]],1)</f>
        <v>8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81">
        <f>RosterPlan25[[#This Row],[Pure Inflated $]]-RosterPlan25[[#This Row],[$ CURR]]</f>
        <v>15</v>
      </c>
      <c r="AB81">
        <f>INDEX(players[age],MATCH(RosterPlan25[[#This Row],[player_id]],players[sleeper_id],0))</f>
        <v>21</v>
      </c>
      <c r="AR81">
        <v>11</v>
      </c>
      <c r="AS81" s="35">
        <f>AR81*0.15</f>
        <v>1.65</v>
      </c>
      <c r="AT81" s="35">
        <f>RosterPlan25[[#This Row],[$ PREV]]+ROUNDDOWN(AS81,0)</f>
        <v>6</v>
      </c>
      <c r="AU81">
        <f t="shared" si="8"/>
        <v>0.71487771739130446</v>
      </c>
      <c r="BI81"/>
    </row>
    <row r="82" spans="1:61" x14ac:dyDescent="0.25">
      <c r="A82" t="s">
        <v>77</v>
      </c>
      <c r="B82" t="s">
        <v>268</v>
      </c>
      <c r="C82" t="s">
        <v>9914</v>
      </c>
      <c r="D82" s="35">
        <f>_xlfn.IFNA(MATCH(RosterPlan25[[#This Row],[player_id]],CompositeRoster[sleeper_id],0),  MATCH(RosterPlan25[[#This Row],[PLAYER]],CompositeRoster[full_name],0))</f>
        <v>80</v>
      </c>
      <c r="E82" s="35">
        <f>MATCH(RosterPlan25[[#This Row],[player_id]],Draft2023[sleeper_id],0)</f>
        <v>42</v>
      </c>
      <c r="F82" s="35" t="str">
        <f>INDEX(CompositeRoster[team],RosterPlan25[[#This Row],[RosterIndex]])&amp;""</f>
        <v>JAX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_xlfn.IFNA(INDEX(Draft2023[PRICE],RosterPlan25[[#This Row],[DraftIndex]]),0)</f>
        <v>8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3</v>
      </c>
      <c r="N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82" s="37">
        <f>IF(VARG="MANUAL",RosterPlan25[[#This Row],[ManualVARG]],IF(VARG="GOOD",RosterPlan25[[#This Row],[GoodVARG]],"ERR"))</f>
        <v>0.70868817502013692</v>
      </c>
      <c r="P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0.70868817502013692</v>
      </c>
      <c r="Q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82" s="38" t="s">
        <v>433</v>
      </c>
      <c r="S82" s="38">
        <f>_xlfn.IFNA(INDEX(Draft2022[Net Keeper Count],RosterPlan25[[#This Row],[DraftIndex]]),0)+IF(RosterPlan25[[#This Row],[KEEPER / RFA]]="K",1,0)</f>
        <v>6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4.0086881750201364</v>
      </c>
      <c r="X82">
        <f>IF(RosterPlan25[[#This Row],[VAW/G]]&gt;0,ROUND(RosterPlan25[[#This Row],[VAW/G]]*$AF$56,0)+1,1)</f>
        <v>16</v>
      </c>
      <c r="Y82" s="49">
        <f>RosterPlan25[[#This Row],[VAWG Market $]]-_xlfn.IFNA(RosterPlan25[[#This Row],[$ CURR]],1)</f>
        <v>5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16</v>
      </c>
      <c r="AA82">
        <f>RosterPlan25[[#This Row],[Pure Inflated $]]-RosterPlan25[[#This Row],[$ CURR]]</f>
        <v>5</v>
      </c>
      <c r="AB82">
        <f>INDEX(players[age],MATCH(RosterPlan25[[#This Row],[player_id]],players[sleeper_id],0))</f>
        <v>27</v>
      </c>
      <c r="AR82">
        <v>1</v>
      </c>
      <c r="AS82" s="35">
        <f>AR82*0.3</f>
        <v>0.3</v>
      </c>
      <c r="AT82" s="35">
        <f>RosterPlan25[[#This Row],[$ PREV]]+ROUNDDOWN(AS82,0)</f>
        <v>8</v>
      </c>
      <c r="AU82">
        <f t="shared" si="8"/>
        <v>0</v>
      </c>
      <c r="BI82"/>
    </row>
    <row r="83" spans="1:61" x14ac:dyDescent="0.25">
      <c r="A83" t="s">
        <v>130</v>
      </c>
      <c r="B83" t="s">
        <v>268</v>
      </c>
      <c r="C83" t="s">
        <v>6161</v>
      </c>
      <c r="D83">
        <f>_xlfn.IFNA(MATCH(RosterPlan25[[#This Row],[player_id]],CompositeRoster[sleeper_id],0),  MATCH(RosterPlan25[[#This Row],[PLAYER]],CompositeRoster[full_name],0))</f>
        <v>96</v>
      </c>
      <c r="E83">
        <f>MATCH(RosterPlan25[[#This Row],[player_id]],Draft2023[sleeper_id],0)</f>
        <v>215</v>
      </c>
      <c r="F83" t="str">
        <f>INDEX(CompositeRoster[team],RosterPlan25[[#This Row],[RosterIndex]])&amp;""</f>
        <v>CLE</v>
      </c>
      <c r="G83" t="str">
        <f>INDEX(CompositeRoster[position],RosterPlan25[[#This Row],[RosterIndex]])&amp;""</f>
        <v>RB</v>
      </c>
      <c r="H83" s="35" t="str">
        <f>INDEX(CompositeRoster[source],RosterPlan25[[#This Row],[RosterIndex]])</f>
        <v>Roster</v>
      </c>
      <c r="I83" s="41">
        <f>_xlfn.IFNA(INDEX(Draft2023[PRICE],RosterPlan25[[#This Row],[DraftIndex]]),0)</f>
        <v>63</v>
      </c>
      <c r="J83" s="41" t="str">
        <f>IF(RosterPlan25[[#This Row],[SOURCE]]="Rookie","Rookie",_xlfn.IFNA(INDEX(Draft2023[Current Contract],RosterPlan25[[#This Row],[DraftIndex]]),"Undrafted"))</f>
        <v>Auction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3" s="41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83" s="47">
        <f>IF(VARG="MANUAL",RosterPlan25[[#This Row],[ManualVARG]],IF(VARG="GOOD",RosterPlan25[[#This Row],[GoodVARG]],"ERR"))</f>
        <v>0.29270725574623585</v>
      </c>
      <c r="P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0.29270725574623585</v>
      </c>
      <c r="Q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83" s="38" t="s">
        <v>11025</v>
      </c>
      <c r="S83">
        <f>_xlfn.IFNA(INDEX(Draft2022[Net Keeper Count],RosterPlan25[[#This Row],[DraftIndex]]),0)+IF(RosterPlan25[[#This Row],[KEEPER / RFA]]="K",1,0)</f>
        <v>0</v>
      </c>
      <c r="T83" s="38">
        <f>IF(RosterPlan25[[#This Row],[KEEPER / RFA]]="RFA",RosterPlan25[[#This Row],[Pure Inflated $]],"")</f>
        <v>7</v>
      </c>
      <c r="U83" s="48">
        <f>IF(RosterPlan25[[#This Row],[VAR/G]]&gt;0,
ROUND(IF(VARG="GOOD",$AF$29,IF(VARG="ATHLETIC",$AG$29,99999999999))*RosterPlan25[[#This Row],[VAR/G]],0),
0) + 1</f>
        <v>5</v>
      </c>
      <c r="V83" s="35">
        <f>RosterPlan25[[#This Row],[Optimal $]]-RosterPlan25[[#This Row],[$ CURR]]</f>
        <v>-58</v>
      </c>
      <c r="W83">
        <f>IF(OR(RosterPlan25[[#This Row],[SOURCE]]="Rookie",RosterPlan25[[#This Row],[POS]]="K"),0,RosterPlan25[[#This Row],[VAR/G]]+3.3)</f>
        <v>3.5927072557462356</v>
      </c>
      <c r="X83">
        <f>IF(RosterPlan25[[#This Row],[VAW/G]]&gt;0,ROUND(RosterPlan25[[#This Row],[VAW/G]]*$AF$56,0)+1,1)</f>
        <v>15</v>
      </c>
      <c r="Y83" s="49">
        <f>RosterPlan25[[#This Row],[VAWG Market $]]-_xlfn.IFNA(RosterPlan25[[#This Row],[$ CURR]],1)</f>
        <v>-48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83" s="35">
        <f>RosterPlan25[[#This Row],[Pure Inflated $]]-RosterPlan25[[#This Row],[$ CURR]]</f>
        <v>-56</v>
      </c>
      <c r="AB83">
        <f>INDEX(players[age],MATCH(RosterPlan25[[#This Row],[player_id]],players[sleeper_id],0))</f>
        <v>28</v>
      </c>
      <c r="AR83">
        <v>56</v>
      </c>
      <c r="AS83" s="35">
        <f>AR83*0.15</f>
        <v>8.4</v>
      </c>
      <c r="AT83" s="35">
        <f>RosterPlan25[[#This Row],[$ PREV]]+ROUNDDOWN(AS83,0)</f>
        <v>71</v>
      </c>
      <c r="AU83">
        <f t="shared" si="8"/>
        <v>3.9318274456521745</v>
      </c>
      <c r="BI83"/>
    </row>
    <row r="84" spans="1:61" x14ac:dyDescent="0.25">
      <c r="A84" t="s">
        <v>6316</v>
      </c>
      <c r="B84" t="s">
        <v>268</v>
      </c>
      <c r="C84" t="s">
        <v>6318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Row],[player_id]],Draft2023[sleeper_id],0)</f>
        <v>44</v>
      </c>
      <c r="F84" s="35" t="str">
        <f>INDEX(CompositeRoster[team],RosterPlan25[[#This Row],[RosterIndex]])&amp;""</f>
        <v>CAR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6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4" s="25">
        <f>IF(VARG="MANUAL",RosterPlan25[[#This Row],[ManualVARG]],IF(VARG="GOOD",RosterPlan25[[#This Row],[GoodVARG]],"ERR"))</f>
        <v>0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84" s="38" t="s">
        <v>433</v>
      </c>
      <c r="S84" s="57">
        <f>_xlfn.IFNA(INDEX(Draft2022[Net Keeper Count],RosterPlan25[[#This Row],[DraftIndex]]),0)+IF(RosterPlan25[[#This Row],[KEEPER / RFA]]="K",1,0)</f>
        <v>3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-5</v>
      </c>
      <c r="W84">
        <f>IF(OR(RosterPlan25[[#This Row],[SOURCE]]="Rookie",RosterPlan25[[#This Row],[POS]]="K"),0,RosterPlan25[[#This Row],[VAR/G]]+3.3)</f>
        <v>3.3</v>
      </c>
      <c r="X84">
        <f>IF(RosterPlan25[[#This Row],[VAW/G]]&gt;0,ROUND(RosterPlan25[[#This Row],[VAW/G]]*$AF$56,0)+1,1)</f>
        <v>14</v>
      </c>
      <c r="Y84" s="49">
        <f>RosterPlan25[[#This Row],[VAWG Market $]]-_xlfn.IFNA(RosterPlan25[[#This Row],[$ CURR]],1)</f>
        <v>8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-5</v>
      </c>
      <c r="AB84">
        <f>INDEX(players[age],MATCH(RosterPlan25[[#This Row],[player_id]],players[sleeper_id],0))</f>
        <v>27</v>
      </c>
      <c r="AR84">
        <v>1</v>
      </c>
      <c r="AS84" s="35">
        <f>AR84*0.3</f>
        <v>0.3</v>
      </c>
      <c r="AT84" s="35">
        <f>RosterPlan25[[#This Row],[$ PREV]]+ROUNDDOWN(AS84,0)</f>
        <v>6</v>
      </c>
      <c r="AU84">
        <f t="shared" si="8"/>
        <v>0</v>
      </c>
      <c r="BI84"/>
    </row>
    <row r="85" spans="1:61" x14ac:dyDescent="0.25">
      <c r="A85" t="s">
        <v>17446</v>
      </c>
      <c r="B85" t="s">
        <v>268</v>
      </c>
      <c r="C85" t="s">
        <v>17445</v>
      </c>
      <c r="D85" s="35">
        <f>_xlfn.IFNA(MATCH(RosterPlan25[[#This Row],[player_id]],CompositeRoster[sleeper_id],0),  MATCH(RosterPlan25[[#This Row],[PLAYER]],CompositeRoster[full_name],0))</f>
        <v>86</v>
      </c>
      <c r="E85" s="35">
        <f>MATCH(RosterPlan25[[#This Row],[player_id]],Draft2023[sleeper_id],0)</f>
        <v>46</v>
      </c>
      <c r="F85" s="35" t="str">
        <f>INDEX(CompositeRoster[team],RosterPlan25[[#This Row],[RosterIndex]])&amp;""</f>
        <v>DET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6</v>
      </c>
      <c r="J85" s="41" t="str">
        <f>IF(RosterPlan25[[#This Row],[SOURCE]]="Rookie","Rookie",_xlfn.IFNA(INDEX(Draft2023[Current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5" s="41" t="str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5" s="37">
        <f>IF(VARG="MANUAL",RosterPlan25[[#This Row],[ManualVARG]],IF(VARG="GOOD",RosterPlan25[[#This Row],[GoodVARG]],"ERR"))</f>
        <v>-0.49883636341270687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-0.49883636341270687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85" s="38" t="s">
        <v>433</v>
      </c>
      <c r="S85" s="38">
        <f>_xlfn.IFNA(INDEX(Draft2022[Net Keeper Count],RosterPlan25[[#This Row],[DraftIndex]]),0)+IF(RosterPlan25[[#This Row],[KEEPER / RFA]]="K",1,0)</f>
        <v>2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-5</v>
      </c>
      <c r="W85">
        <f>IF(OR(RosterPlan25[[#This Row],[SOURCE]]="Rookie",RosterPlan25[[#This Row],[POS]]="K"),0,RosterPlan25[[#This Row],[VAR/G]]+3.3)</f>
        <v>2.8011636365872929</v>
      </c>
      <c r="X85">
        <f>IF(RosterPlan25[[#This Row],[VAW/G]]&gt;0,ROUND(RosterPlan25[[#This Row],[VAW/G]]*$AF$56,0)+1,1)</f>
        <v>12</v>
      </c>
      <c r="Y85" s="49">
        <f>RosterPlan25[[#This Row],[VAWG Market $]]-_xlfn.IFNA(RosterPlan25[[#This Row],[$ CURR]],1)</f>
        <v>6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-5</v>
      </c>
      <c r="AB85">
        <f>INDEX(players[age],MATCH(RosterPlan25[[#This Row],[player_id]],players[sleeper_id],0))</f>
        <v>23</v>
      </c>
      <c r="AR85">
        <v>1</v>
      </c>
      <c r="AS85" s="35">
        <f>AR85*0.3</f>
        <v>0.3</v>
      </c>
      <c r="AT85" s="35">
        <f>RosterPlan25[[#This Row],[$ PREV]]+ROUNDDOWN(AS85,0)</f>
        <v>6</v>
      </c>
      <c r="AU85">
        <f t="shared" si="8"/>
        <v>0</v>
      </c>
      <c r="BI85"/>
    </row>
    <row r="86" spans="1:61" x14ac:dyDescent="0.25">
      <c r="A86" t="s">
        <v>233</v>
      </c>
      <c r="B86" t="s">
        <v>268</v>
      </c>
      <c r="C86" t="s">
        <v>1741</v>
      </c>
      <c r="D86" s="35">
        <f>_xlfn.IFNA(MATCH(RosterPlan25[[#This Row],[player_id]],CompositeRoster[sleeper_id],0),  MATCH(RosterPlan25[[#This Row],[PLAYER]],CompositeRoster[full_name],0))</f>
        <v>76</v>
      </c>
      <c r="E86" s="35">
        <f>MATCH(RosterPlan25[[#This Row],[player_id]],Draft2023[sleeper_id],0)</f>
        <v>216</v>
      </c>
      <c r="F86" s="35" t="str">
        <f>INDEX(CompositeRoster[team],RosterPlan25[[#This Row],[RosterIndex]])&amp;""</f>
        <v>NYJ</v>
      </c>
      <c r="G86" s="35" t="str">
        <f>INDEX(CompositeRoster[position],RosterPlan25[[#This Row],[RosterIndex]])&amp;""</f>
        <v>QB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4</v>
      </c>
      <c r="J86" s="41" t="str">
        <f>IF(RosterPlan25[[#This Row],[SOURCE]]="Rookie","Rookie",_xlfn.IFNA(INDEX(Draft2023[Current Contract],RosterPlan25[[#This Row],[DraftIndex]]),"Undrafted"))</f>
        <v>Auction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6" s="41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6" s="25">
        <f>IF(VARG="MANUAL",RosterPlan25[[#This Row],[ManualVARG]],IF(VARG="GOOD",RosterPlan25[[#This Row],[GoodVARG]],"ERR"))</f>
        <v>-0.65563447431640043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-0.65563447431640043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86" s="38" t="s">
        <v>433</v>
      </c>
      <c r="S86" s="57">
        <f>_xlfn.IFNA(INDEX(Draft2022[Net Keeper Count],RosterPlan25[[#This Row],[DraftIndex]]),0)+IF(RosterPlan25[[#This Row],[KEEPER / RFA]]="K",1,0)</f>
        <v>1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-3</v>
      </c>
      <c r="W86">
        <f>IF(OR(RosterPlan25[[#This Row],[SOURCE]]="Rookie",RosterPlan25[[#This Row],[POS]]="K"),0,RosterPlan25[[#This Row],[VAR/G]]+3.3)</f>
        <v>2.6443655256835994</v>
      </c>
      <c r="X86">
        <f>IF(RosterPlan25[[#This Row],[VAW/G]]&gt;0,ROUND(RosterPlan25[[#This Row],[VAW/G]]*$AF$56,0)+1,1)</f>
        <v>11</v>
      </c>
      <c r="Y86" s="49">
        <f>RosterPlan25[[#This Row],[VAWG Market $]]-_xlfn.IFNA(RosterPlan25[[#This Row],[$ CURR]],1)</f>
        <v>7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-3</v>
      </c>
      <c r="AB86">
        <f>INDEX(players[age],MATCH(RosterPlan25[[#This Row],[player_id]],players[sleeper_id],0))</f>
        <v>40</v>
      </c>
      <c r="AR86" s="35">
        <v>1</v>
      </c>
      <c r="AS86" s="35">
        <f>AR86*0.3</f>
        <v>0.3</v>
      </c>
      <c r="AT86" s="35">
        <f>RosterPlan25[[#This Row],[$ PREV]]+ROUNDDOWN(AS86,0)</f>
        <v>4</v>
      </c>
      <c r="AU86">
        <f t="shared" si="8"/>
        <v>0</v>
      </c>
      <c r="BI86"/>
    </row>
    <row r="87" spans="1:61" x14ac:dyDescent="0.25">
      <c r="A87" t="s">
        <v>73</v>
      </c>
      <c r="B87" t="s">
        <v>268</v>
      </c>
      <c r="C87" t="s">
        <v>5551</v>
      </c>
      <c r="D87">
        <f>_xlfn.IFNA(MATCH(RosterPlan25[[#This Row],[player_id]],CompositeRoster[sleeper_id],0),  MATCH(RosterPlan25[[#This Row],[PLAYER]],CompositeRoster[full_name],0))</f>
        <v>82</v>
      </c>
      <c r="E87">
        <f>MATCH(RosterPlan25[[#This Row],[player_id]],Draft2023[sleeper_id],0)</f>
        <v>43</v>
      </c>
      <c r="F87" t="str">
        <f>INDEX(CompositeRoster[team],RosterPlan25[[#This Row],[RosterIndex]])&amp;""</f>
        <v>CLE</v>
      </c>
      <c r="G87" t="str">
        <f>INDEX(CompositeRoster[position],RosterPlan25[[#This Row],[RosterIndex]])&amp;""</f>
        <v>QB</v>
      </c>
      <c r="H87" s="35" t="str">
        <f>INDEX(CompositeRoster[source],RosterPlan25[[#This Row],[RosterIndex]])</f>
        <v>Roster</v>
      </c>
      <c r="I87" s="41">
        <f>_xlfn.IFNA(INDEX(Draft2023[PRICE],RosterPlan25[[#This Row],[DraftIndex]]),0)</f>
        <v>24</v>
      </c>
      <c r="J87" s="41" t="str">
        <f>IF(RosterPlan25[[#This Row],[SOURCE]]="Rookie","Rookie",_xlfn.IFNA(INDEX(Draft2023[Current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87" s="41" t="str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7" s="41">
        <f>ROUNDDOWN(RosterPlan25[[#This Row],[Optimal $]]*IF(RosterPlan25[[#This Row],[Contract]]="Rookie",0.3,0.15),0)</f>
        <v>0</v>
      </c>
      <c r="N8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87" s="37">
        <f>IF(VARG="MANUAL",RosterPlan25[[#This Row],[ManualVARG]],IF(VARG="GOOD",RosterPlan25[[#This Row],[GoodVARG]],"ERR"))</f>
        <v>-1.0047881993467125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-1.0047881993467125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87" s="38"/>
      <c r="S87" s="35">
        <f>_xlfn.IFNA(INDEX(Draft2022[Net Keeper Count],RosterPlan25[[#This Row],[DraftIndex]]),0)+IF(RosterPlan25[[#This Row],[KEEPER / RFA]]="K",1,0)</f>
        <v>3</v>
      </c>
      <c r="T87" s="38" t="str">
        <f>IF(RosterPlan25[[#This Row],[KEEPER / RFA]]="RFA",RosterPlan25[[#This Row],[Pure Inflated $]],"")</f>
        <v/>
      </c>
      <c r="U87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-23</v>
      </c>
      <c r="W87" s="35">
        <f>IF(OR(RosterPlan25[[#This Row],[SOURCE]]="Rookie",RosterPlan25[[#This Row],[POS]]="K"),0,RosterPlan25[[#This Row],[VAR/G]]+3.3)</f>
        <v>2.2952118006532873</v>
      </c>
      <c r="X87" s="35">
        <f>IF(RosterPlan25[[#This Row],[VAW/G]]&gt;0,ROUND(RosterPlan25[[#This Row],[VAW/G]]*$AF$56,0)+1,1)</f>
        <v>10</v>
      </c>
      <c r="Y87" s="42">
        <f>RosterPlan25[[#This Row],[VAWG Market $]]-_xlfn.IFNA(RosterPlan25[[#This Row],[$ CURR]],1)</f>
        <v>-14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 s="35">
        <f>RosterPlan25[[#This Row],[Pure Inflated $]]-RosterPlan25[[#This Row],[$ CURR]]</f>
        <v>-23</v>
      </c>
      <c r="AB87">
        <f>INDEX(players[age],MATCH(RosterPlan25[[#This Row],[player_id]],players[sleeper_id],0))</f>
        <v>28</v>
      </c>
      <c r="AR87" s="35">
        <v>1</v>
      </c>
      <c r="AS87" s="35">
        <f>AR87*0.15</f>
        <v>0.15</v>
      </c>
      <c r="AT87" s="35">
        <f>RosterPlan25[[#This Row],[$ PREV]]+ROUNDDOWN(AS87,0)</f>
        <v>24</v>
      </c>
      <c r="AU87">
        <f t="shared" si="8"/>
        <v>0</v>
      </c>
      <c r="BI87"/>
    </row>
    <row r="88" spans="1:61" x14ac:dyDescent="0.25">
      <c r="A88" t="s">
        <v>14334</v>
      </c>
      <c r="B88" t="s">
        <v>268</v>
      </c>
      <c r="C88" t="s">
        <v>14333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Row],[player_id]],Draft2023[sleeper_id],0)</f>
        <v>47</v>
      </c>
      <c r="F88" s="35" t="str">
        <f>INDEX(CompositeRoster[team],RosterPlan25[[#This Row],[RosterIndex]])&amp;""</f>
        <v>CLE</v>
      </c>
      <c r="G88" s="35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12</v>
      </c>
      <c r="J88" s="41" t="str">
        <f>IF(RosterPlan25[[#This Row],[SOURCE]]="Rookie","Rookie",_xlfn.IFNA(INDEX(Draft2023[Current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88" s="41" t="str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8" s="41">
        <f>ROUNDDOWN(RosterPlan25[[#This Row],[Optimal $]]*IF(RosterPlan25[[#This Row],[Contract]]="Rookie",0.3,0.15),0)</f>
        <v>0</v>
      </c>
      <c r="N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88" s="37">
        <f>IF(VARG="MANUAL",RosterPlan25[[#This Row],[ManualVARG]],IF(VARG="GOOD",RosterPlan25[[#This Row],[GoodVARG]],"ERR"))</f>
        <v>-1.0476405375217155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-1.0476405375217155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88" s="38" t="s">
        <v>433</v>
      </c>
      <c r="S88" s="38">
        <f>_xlfn.IFNA(INDEX(Draft2022[Net Keeper Count],RosterPlan25[[#This Row],[DraftIndex]]),0)+IF(RosterPlan25[[#This Row],[KEEPER / RFA]]="K",1,0)</f>
        <v>3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-11</v>
      </c>
      <c r="W88">
        <f>IF(OR(RosterPlan25[[#This Row],[SOURCE]]="Rookie",RosterPlan25[[#This Row],[POS]]="K"),0,RosterPlan25[[#This Row],[VAR/G]]+3.3)</f>
        <v>2.2523594624782843</v>
      </c>
      <c r="X88">
        <f>IF(RosterPlan25[[#This Row],[VAW/G]]&gt;0,ROUND(RosterPlan25[[#This Row],[VAW/G]]*$AF$56,0)+1,1)</f>
        <v>10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-11</v>
      </c>
      <c r="AB88">
        <f>INDEX(players[age],MATCH(RosterPlan25[[#This Row],[player_id]],players[sleeper_id],0))</f>
        <v>25</v>
      </c>
      <c r="AR88" s="35">
        <v>1</v>
      </c>
      <c r="AS88" s="35">
        <f>AR88*0.15</f>
        <v>0.15</v>
      </c>
      <c r="AT88" s="35">
        <f>RosterPlan25[[#This Row],[$ PREV]]+ROUNDDOWN(AS88,0)</f>
        <v>12</v>
      </c>
      <c r="AU88">
        <f t="shared" si="8"/>
        <v>0</v>
      </c>
      <c r="BI88"/>
    </row>
    <row r="89" spans="1:61" x14ac:dyDescent="0.25">
      <c r="A89" t="s">
        <v>18378</v>
      </c>
      <c r="B89" t="s">
        <v>268</v>
      </c>
      <c r="C89" t="s">
        <v>18377</v>
      </c>
      <c r="D89" s="35">
        <f>_xlfn.IFNA(MATCH(RosterPlan25[[#This Row],[player_id]],CompositeRoster[sleeper_id],0),  MATCH(RosterPlan25[[#This Row],[PLAYER]],CompositeRoster[full_name],0))</f>
        <v>85</v>
      </c>
      <c r="E89" s="35">
        <f>MATCH(RosterPlan25[[#This Row],[player_id]],Draft2023[sleeper_id],0)</f>
        <v>45</v>
      </c>
      <c r="F89" s="35" t="str">
        <f>INDEX(CompositeRoster[team],RosterPlan25[[#This Row],[RosterIndex]])&amp;""</f>
        <v>WAS</v>
      </c>
      <c r="G89" s="35" t="str">
        <f>INDEX(CompositeRoster[position],RosterPlan25[[#This Row],[RosterIndex]])&amp;""</f>
        <v>WR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4</v>
      </c>
      <c r="J89" s="41" t="str">
        <f>IF(RosterPlan25[[#This Row],[SOURCE]]="Rookie","Rookie",_xlfn.IFNA(INDEX(Draft2023[Current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9" s="41" t="str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9" s="37">
        <f>IF(VARG="MANUAL",RosterPlan25[[#This Row],[ManualVARG]],IF(VARG="GOOD",RosterPlan25[[#This Row],[GoodVARG]],"ERR"))</f>
        <v>-1.6980891142609322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-1.6980891142609322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89" s="38" t="s">
        <v>433</v>
      </c>
      <c r="S89" s="38">
        <f>_xlfn.IFNA(INDEX(Draft2022[Net Keeper Count],RosterPlan25[[#This Row],[DraftIndex]]),0)+IF(RosterPlan25[[#This Row],[KEEPER / RFA]]="K",1,0)</f>
        <v>5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-3</v>
      </c>
      <c r="W89">
        <f>IF(OR(RosterPlan25[[#This Row],[SOURCE]]="Rookie",RosterPlan25[[#This Row],[POS]]="K"),0,RosterPlan25[[#This Row],[VAR/G]]+3.3)</f>
        <v>1.6019108857390676</v>
      </c>
      <c r="X89">
        <f>IF(RosterPlan25[[#This Row],[VAW/G]]&gt;0,ROUND(RosterPlan25[[#This Row],[VAW/G]]*$AF$56,0)+1,1)</f>
        <v>7</v>
      </c>
      <c r="Y89" s="49">
        <f>RosterPlan25[[#This Row],[VAWG Market $]]-_xlfn.IFNA(RosterPlan25[[#This Row],[$ CURR]],1)</f>
        <v>3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-3</v>
      </c>
      <c r="AB89">
        <f>INDEX(players[age],MATCH(RosterPlan25[[#This Row],[player_id]],players[sleeper_id],0))</f>
        <v>24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7</v>
      </c>
      <c r="AU89">
        <f t="shared" si="8"/>
        <v>0.85785326086956537</v>
      </c>
      <c r="BI89"/>
    </row>
    <row r="90" spans="1:61" x14ac:dyDescent="0.25">
      <c r="A90" t="s">
        <v>21513</v>
      </c>
      <c r="B90" t="s">
        <v>268</v>
      </c>
      <c r="C90" t="s">
        <v>21512</v>
      </c>
      <c r="D90">
        <f>_xlfn.IFNA(MATCH(RosterPlan25[[#This Row],[player_id]],CompositeRoster[sleeper_id],0),  MATCH(RosterPlan25[[#This Row],[PLAYER]],CompositeRoster[full_name],0))</f>
        <v>104</v>
      </c>
      <c r="E90" t="e">
        <f>MATCH(RosterPlan25[[#This Row],[player_id]],Draft2023[sleeper_id],0)</f>
        <v>#N/A</v>
      </c>
      <c r="F90" s="35" t="str">
        <f>INDEX(CompositeRoster[team],RosterPlan25[[#This Row],[RosterIndex]])&amp;""</f>
        <v>ARI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Rookie</v>
      </c>
      <c r="I90" s="41">
        <f>_xlfn.IFNA(INDEX(Draft2023[PRICE],RosterPlan25[[#This Row],[DraftIndex]]),0)</f>
        <v>0</v>
      </c>
      <c r="J90" s="41" t="str">
        <f>IF(RosterPlan25[[#This Row],[SOURCE]]="Rookie","Rookie",_xlfn.IFNA(INDEX(Draft2023[Current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0" s="41" t="str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0" s="47">
        <f>IF(VARG="MANUAL",RosterPlan25[[#This Row],[ManualVARG]],IF(VARG="GOOD",RosterPlan25[[#This Row],[GoodVARG]],"ERR"))</f>
        <v>-1.7239177425460648</v>
      </c>
      <c r="P9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-1.7239177425460648</v>
      </c>
      <c r="Q9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0" s="38" t="s">
        <v>433</v>
      </c>
      <c r="S90" s="38">
        <f>_xlfn.IFNA(INDEX(Draft2022[Net Keeper Count],RosterPlan25[[#This Row],[DraftIndex]]),0)+IF(RosterPlan25[[#This Row],[KEEPER / RFA]]="K",1,0)</f>
        <v>1</v>
      </c>
      <c r="T90" s="57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-3</v>
      </c>
      <c r="W90">
        <f>IF(OR(RosterPlan25[[#This Row],[SOURCE]]="Rookie",RosterPlan25[[#This Row],[POS]]="K"),0,RosterPlan25[[#This Row],[VAR/G]]+3.3)</f>
        <v>0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-3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 s="35">
        <f>RosterPlan25[[#This Row],[Pure Inflated $]]-RosterPlan25[[#This Row],[$ CURR]]</f>
        <v>-3</v>
      </c>
      <c r="AB90">
        <f>INDEX(players[age],MATCH(RosterPlan25[[#This Row],[player_id]],players[sleeper_id],0))</f>
        <v>20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 t="s">
        <v>21443</v>
      </c>
      <c r="B91" t="s">
        <v>268</v>
      </c>
      <c r="C91" t="s">
        <v>21442</v>
      </c>
      <c r="D91" s="35">
        <f>_xlfn.IFNA(MATCH(RosterPlan25[[#This Row],[player_id]],CompositeRoster[sleeper_id],0),  MATCH(RosterPlan25[[#This Row],[PLAYER]],CompositeRoster[full_name],0))</f>
        <v>102</v>
      </c>
      <c r="E91" s="35" t="e">
        <f>MATCH(RosterPlan25[[#This Row],[player_id]],Draft2023[sleeper_id],0)</f>
        <v>#N/A</v>
      </c>
      <c r="F91" s="35" t="str">
        <f>INDEX(CompositeRoster[team],RosterPlan25[[#This Row],[RosterIndex]])&amp;""</f>
        <v>IND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Rookie</v>
      </c>
      <c r="I91" s="41">
        <f>_xlfn.IFNA(INDEX(Draft2023[PRICE],RosterPlan25[[#This Row],[DraftIndex]]),0)</f>
        <v>0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1" s="37">
        <f>IF(VARG="MANUAL",RosterPlan25[[#This Row],[ManualVARG]],IF(VARG="GOOD",RosterPlan25[[#This Row],[GoodVARG]],"ERR"))</f>
        <v>-1.8682584725838609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-1.8682584725838609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1" s="38" t="s">
        <v>433</v>
      </c>
      <c r="S91" s="38">
        <f>_xlfn.IFNA(INDEX(Draft2022[Net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-2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-2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-2</v>
      </c>
      <c r="AB91">
        <f>INDEX(players[age],MATCH(RosterPlan25[[#This Row],[player_id]],players[sleeper_id],0))</f>
        <v>21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 t="s">
        <v>19411</v>
      </c>
      <c r="B92" t="s">
        <v>268</v>
      </c>
      <c r="C92" t="s">
        <v>19410</v>
      </c>
      <c r="D92">
        <f>_xlfn.IFNA(MATCH(RosterPlan25[[#This Row],[player_id]],CompositeRoster[sleeper_id],0),  MATCH(RosterPlan25[[#This Row],[PLAYER]],CompositeRoster[full_name],0))</f>
        <v>95</v>
      </c>
      <c r="E92">
        <f>MATCH(RosterPlan25[[#This Row],[player_id]],Draft2023[sleeper_id],0)</f>
        <v>151</v>
      </c>
      <c r="F92" t="str">
        <f>INDEX(CompositeRoster[team],RosterPlan25[[#This Row],[RosterIndex]])&amp;""</f>
        <v>ARI</v>
      </c>
      <c r="G92" t="str">
        <f>INDEX(CompositeRoster[position],RosterPlan25[[#This Row],[RosterIndex]])&amp;""</f>
        <v>WR</v>
      </c>
      <c r="H92" t="str">
        <f>INDEX(CompositeRoster[source],RosterPlan25[[#This Row],[RosterIndex]])</f>
        <v>Roster</v>
      </c>
      <c r="I92" s="41">
        <f>_xlfn.IFNA(INDEX(Draft2023[PRICE],RosterPlan25[[#This Row],[DraftIndex]]),0)</f>
        <v>3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2" s="37">
        <f>IF(VARG="MANUAL",RosterPlan25[[#This Row],[ManualVARG]],IF(VARG="GOOD",RosterPlan25[[#This Row],[GoodVARG]],"ERR"))</f>
        <v>-2.4217122419707131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-2.4217122419707131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92" s="38" t="s">
        <v>433</v>
      </c>
      <c r="S92" s="35">
        <f>_xlfn.IFNA(INDEX(Draft2022[Net Keeper Count],RosterPlan25[[#This Row],[DraftIndex]]),0)+IF(RosterPlan25[[#This Row],[KEEPER / RFA]]="K",1,0)</f>
        <v>4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 s="35">
        <f>IF(OR(RosterPlan25[[#This Row],[SOURCE]]="Rookie",RosterPlan25[[#This Row],[POS]]="K"),0,RosterPlan25[[#This Row],[VAR/G]]+3.3)</f>
        <v>0.87828775802928671</v>
      </c>
      <c r="X92" s="35">
        <f>IF(RosterPlan25[[#This Row],[VAW/G]]&gt;0,ROUND(RosterPlan25[[#This Row],[VAW/G]]*$AF$56,0)+1,1)</f>
        <v>4</v>
      </c>
      <c r="Y92" s="42">
        <f>RosterPlan25[[#This Row],[VAWG Market $]]-_xlfn.IFNA(RosterPlan25[[#This Row],[$ CURR]],1)</f>
        <v>1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24</v>
      </c>
      <c r="AR92">
        <v>1</v>
      </c>
      <c r="AS92" s="35">
        <f t="shared" si="9"/>
        <v>0.3</v>
      </c>
      <c r="AT92" s="35">
        <f>RosterPlan25[[#This Row],[$ PREV]]+ROUNDDOWN(AS92,0)</f>
        <v>3</v>
      </c>
      <c r="AU92">
        <f t="shared" si="8"/>
        <v>0</v>
      </c>
      <c r="BI92"/>
    </row>
    <row r="93" spans="1:61" x14ac:dyDescent="0.25">
      <c r="A93" t="s">
        <v>19163</v>
      </c>
      <c r="B93" t="s">
        <v>268</v>
      </c>
      <c r="C93" t="s">
        <v>19162</v>
      </c>
      <c r="D93" s="35">
        <f>_xlfn.IFNA(MATCH(RosterPlan25[[#This Row],[player_id]],CompositeRoster[sleeper_id],0),  MATCH(RosterPlan25[[#This Row],[PLAYER]],CompositeRoster[full_name],0))</f>
        <v>89</v>
      </c>
      <c r="E93" s="35">
        <f>MATCH(RosterPlan25[[#This Row],[player_id]],Draft2023[sleeper_id],0)</f>
        <v>55</v>
      </c>
      <c r="F93" s="35" t="str">
        <f>INDEX(CompositeRoster[team],RosterPlan25[[#This Row],[RosterIndex]])&amp;""</f>
        <v>NO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_xlfn.IFNA(INDEX(Draft2023[PRICE],RosterPlan25[[#This Row],[DraftIndex]]),0)</f>
        <v>4</v>
      </c>
      <c r="J93" s="41" t="str">
        <f>IF(RosterPlan25[[#This Row],[SOURCE]]="Rookie","Rookie",_xlfn.IFNA(INDEX(Draft2023[Current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3" s="41" t="str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3" s="41">
        <f>ROUNDDOWN(RosterPlan25[[#This Row],[Optimal $]]*IF(RosterPlan25[[#This Row],[Contract]]="Rookie",0.3,0.15),0)</f>
        <v>0</v>
      </c>
      <c r="N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3" s="25">
        <f>IF(VARG="MANUAL",RosterPlan25[[#This Row],[ManualVARG]],IF(VARG="GOOD",RosterPlan25[[#This Row],[GoodVARG]],"ERR"))</f>
        <v>-2.5612489723791887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-2.5612489723791887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93" s="38" t="s">
        <v>433</v>
      </c>
      <c r="S93" s="57">
        <f>_xlfn.IFNA(INDEX(Draft2022[Net Keeper Count],RosterPlan25[[#This Row],[DraftIndex]]),0)+IF(RosterPlan25[[#This Row],[KEEPER / RFA]]="K",1,0)</f>
        <v>2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-3</v>
      </c>
      <c r="W93">
        <f>IF(OR(RosterPlan25[[#This Row],[SOURCE]]="Rookie",RosterPlan25[[#This Row],[POS]]="K"),0,RosterPlan25[[#This Row],[VAR/G]]+3.3)</f>
        <v>0.73875102762081113</v>
      </c>
      <c r="X93">
        <f>IF(RosterPlan25[[#This Row],[VAW/G]]&gt;0,ROUND(RosterPlan25[[#This Row],[VAW/G]]*$AF$56,0)+1,1)</f>
        <v>4</v>
      </c>
      <c r="Y93" s="49">
        <f>RosterPlan25[[#This Row],[VAWG Market $]]-_xlfn.IFNA(RosterPlan25[[#This Row],[$ CURR]],1)</f>
        <v>0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-3</v>
      </c>
      <c r="AB93">
        <f>INDEX(players[age],MATCH(RosterPlan25[[#This Row],[player_id]],players[sleeper_id],0))</f>
        <v>21</v>
      </c>
      <c r="AR93">
        <v>1</v>
      </c>
      <c r="AS93" s="35">
        <f t="shared" si="9"/>
        <v>0.3</v>
      </c>
      <c r="AT93" s="35">
        <f>RosterPlan25[[#This Row],[$ PREV]]+ROUNDDOWN(AS93,0)</f>
        <v>4</v>
      </c>
      <c r="AU93">
        <f t="shared" si="8"/>
        <v>0</v>
      </c>
      <c r="BI93"/>
    </row>
    <row r="94" spans="1:61" x14ac:dyDescent="0.25">
      <c r="A94" t="s">
        <v>15991</v>
      </c>
      <c r="B94" t="s">
        <v>268</v>
      </c>
      <c r="C94" t="s">
        <v>15990</v>
      </c>
      <c r="D94" s="35">
        <f>_xlfn.IFNA(MATCH(RosterPlan25[[#This Row],[player_id]],CompositeRoster[sleeper_id],0),  MATCH(RosterPlan25[[#This Row],[PLAYER]],CompositeRoster[full_name],0))</f>
        <v>97</v>
      </c>
      <c r="E94" s="35">
        <f>MATCH(RosterPlan25[[#This Row],[player_id]],Draft2023[sleeper_id],0)</f>
        <v>51</v>
      </c>
      <c r="F94" s="35" t="str">
        <f>INDEX(CompositeRoster[team],RosterPlan25[[#This Row],[RosterIndex]])&amp;""</f>
        <v>ATL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_xlfn.IFNA(INDEX(Draft2023[PRICE],RosterPlan25[[#This Row],[DraftIndex]]),0)</f>
        <v>4</v>
      </c>
      <c r="J94" s="41" t="str">
        <f>IF(RosterPlan25[[#This Row],[SOURCE]]="Rookie","Rookie",_xlfn.IFNA(INDEX(Draft2023[Current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4" s="41" t="str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4" s="37">
        <f>IF(VARG="MANUAL",RosterPlan25[[#This Row],[ManualVARG]],IF(VARG="GOOD",RosterPlan25[[#This Row],[GoodVARG]],"ERR"))</f>
        <v>-3.1076626651200447</v>
      </c>
      <c r="P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-3.1076626651200447</v>
      </c>
      <c r="Q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94" s="38" t="s">
        <v>433</v>
      </c>
      <c r="S94" s="38">
        <f>_xlfn.IFNA(INDEX(Draft2022[Net Keeper Count],RosterPlan25[[#This Row],[DraftIndex]]),0)+IF(RosterPlan25[[#This Row],[KEEPER / RFA]]="K",1,0)</f>
        <v>2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-3</v>
      </c>
      <c r="W94">
        <f>IF(OR(RosterPlan25[[#This Row],[SOURCE]]="Rookie",RosterPlan25[[#This Row],[POS]]="K"),0,RosterPlan25[[#This Row],[VAR/G]]+3.3)</f>
        <v>0.19233733487995508</v>
      </c>
      <c r="X94">
        <f>IF(RosterPlan25[[#This Row],[VAW/G]]&gt;0,ROUND(RosterPlan25[[#This Row],[VAW/G]]*$AF$56,0)+1,1)</f>
        <v>2</v>
      </c>
      <c r="Y94" s="49">
        <f>RosterPlan25[[#This Row],[VAWG Market $]]-_xlfn.IFNA(RosterPlan25[[#This Row],[$ CURR]],1)</f>
        <v>-2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-3</v>
      </c>
      <c r="AB94">
        <f>INDEX(players[age],MATCH(RosterPlan25[[#This Row],[player_id]],players[sleeper_id],0))</f>
        <v>23</v>
      </c>
      <c r="AR94">
        <v>1</v>
      </c>
      <c r="AS94" s="35">
        <f t="shared" si="9"/>
        <v>0.3</v>
      </c>
      <c r="AT94" s="35">
        <f>RosterPlan25[[#This Row],[$ PREV]]+ROUNDDOWN(AS94,0)</f>
        <v>4</v>
      </c>
      <c r="AU94">
        <f t="shared" si="8"/>
        <v>0</v>
      </c>
      <c r="BI94"/>
    </row>
    <row r="95" spans="1:61" x14ac:dyDescent="0.25">
      <c r="A95" t="s">
        <v>15879</v>
      </c>
      <c r="B95" t="s">
        <v>268</v>
      </c>
      <c r="C95" t="s">
        <v>15878</v>
      </c>
      <c r="D95" s="35">
        <f>_xlfn.IFNA(MATCH(RosterPlan25[[#This Row],[player_id]],CompositeRoster[sleeper_id],0),  MATCH(RosterPlan25[[#This Row],[PLAYER]],CompositeRoster[full_name],0))</f>
        <v>90</v>
      </c>
      <c r="E95" s="35">
        <f>MATCH(RosterPlan25[[#This Row],[player_id]],Draft2023[sleeper_id],0)</f>
        <v>48</v>
      </c>
      <c r="F95" s="35" t="str">
        <f>INDEX(CompositeRoster[team],RosterPlan25[[#This Row],[RosterIndex]])&amp;""</f>
        <v>CHI</v>
      </c>
      <c r="G95" s="35" t="str">
        <f>INDEX(CompositeRoster[position],RosterPlan25[[#This Row],[RosterIndex]])&amp;""</f>
        <v>RB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3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0</v>
      </c>
      <c r="N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5" s="37">
        <f>IF(VARG="MANUAL",RosterPlan25[[#This Row],[ManualVARG]],IF(VARG="GOOD",RosterPlan25[[#This Row],[GoodVARG]],"ERR"))</f>
        <v>-3.2796287005548019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-3.2796287005548019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95" s="38" t="s">
        <v>433</v>
      </c>
      <c r="S95" s="38">
        <f>_xlfn.IFNA(INDEX(Draft2022[Net Keeper Count],RosterPlan25[[#This Row],[DraftIndex]]),0)+IF(RosterPlan25[[#This Row],[KEEPER / RFA]]="K",1,0)</f>
        <v>6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-2</v>
      </c>
      <c r="W95">
        <f>IF(OR(RosterPlan25[[#This Row],[SOURCE]]="Rookie",RosterPlan25[[#This Row],[POS]]="K"),0,RosterPlan25[[#This Row],[VAR/G]]+3.3)</f>
        <v>2.0371299445197888E-2</v>
      </c>
      <c r="X95">
        <f>IF(RosterPlan25[[#This Row],[VAW/G]]&gt;0,ROUND(RosterPlan25[[#This Row],[VAW/G]]*$AF$56,0)+1,1)</f>
        <v>1</v>
      </c>
      <c r="Y95" s="49">
        <f>RosterPlan25[[#This Row],[VAWG Market $]]-_xlfn.IFNA(RosterPlan25[[#This Row],[$ CURR]],1)</f>
        <v>-2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-2</v>
      </c>
      <c r="AB95">
        <f>INDEX(players[age],MATCH(RosterPlan25[[#This Row],[player_id]],players[sleeper_id],0))</f>
        <v>26</v>
      </c>
      <c r="AR95">
        <v>1</v>
      </c>
      <c r="AS95" s="35">
        <f t="shared" si="9"/>
        <v>0.3</v>
      </c>
      <c r="AT95" s="35">
        <f>RosterPlan25[[#This Row],[$ PREV]]+ROUNDDOWN(AS95,0)</f>
        <v>3</v>
      </c>
      <c r="AU95">
        <f t="shared" si="8"/>
        <v>0</v>
      </c>
      <c r="BI95"/>
    </row>
    <row r="96" spans="1:61" x14ac:dyDescent="0.25">
      <c r="A96" t="s">
        <v>19101</v>
      </c>
      <c r="B96" t="s">
        <v>268</v>
      </c>
      <c r="C96" t="s">
        <v>19100</v>
      </c>
      <c r="D96" s="35">
        <f>_xlfn.IFNA(MATCH(RosterPlan25[[#This Row],[player_id]],CompositeRoster[sleeper_id],0),  MATCH(RosterPlan25[[#This Row],[PLAYER]],CompositeRoster[full_name],0))</f>
        <v>93</v>
      </c>
      <c r="E96" s="35">
        <f>MATCH(RosterPlan25[[#This Row],[player_id]],Draft2023[sleeper_id],0)</f>
        <v>56</v>
      </c>
      <c r="F96" s="35" t="str">
        <f>INDEX(CompositeRoster[team],RosterPlan25[[#This Row],[RosterIndex]])&amp;""</f>
        <v>LV</v>
      </c>
      <c r="G96" s="35" t="str">
        <f>INDEX(CompositeRoster[position],RosterPlan25[[#This Row],[RosterIndex]])&amp;""</f>
        <v>TE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3</v>
      </c>
      <c r="J96" s="41" t="str">
        <f>IF(RosterPlan25[[#This Row],[SOURCE]]="Rookie","Rookie",_xlfn.IFNA(INDEX(Draft2023[Current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6" s="41" t="str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6" s="41">
        <f>ROUNDDOWN(RosterPlan25[[#This Row],[Optimal $]]*IF(RosterPlan25[[#This Row],[Contract]]="Rookie",0.3,0.15),0)</f>
        <v>0</v>
      </c>
      <c r="N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6" s="37">
        <f>IF(VARG="MANUAL",RosterPlan25[[#This Row],[ManualVARG]],IF(VARG="GOOD",RosterPlan25[[#This Row],[GoodVARG]],"ERR"))</f>
        <v>-3.4142993351342414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-3.4142993351342414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96" s="38" t="s">
        <v>433</v>
      </c>
      <c r="S96" s="38">
        <f>_xlfn.IFNA(INDEX(Draft2022[Net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-2</v>
      </c>
      <c r="W96">
        <f>IF(OR(RosterPlan25[[#This Row],[SOURCE]]="Rookie",RosterPlan25[[#This Row],[POS]]="K"),0,RosterPlan25[[#This Row],[VAR/G]]+3.3)</f>
        <v>-0.11429933513424162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-2</v>
      </c>
      <c r="AB96">
        <f>INDEX(players[age],MATCH(RosterPlan25[[#This Row],[player_id]],players[sleeper_id],0))</f>
        <v>22</v>
      </c>
      <c r="AR96">
        <v>1</v>
      </c>
      <c r="AS96" s="35">
        <f>AR96*0.15</f>
        <v>0.15</v>
      </c>
      <c r="AT96" s="35">
        <f>RosterPlan25[[#This Row],[$ PREV]]+ROUNDDOWN(AS96,0)</f>
        <v>3</v>
      </c>
      <c r="AU96">
        <f t="shared" si="8"/>
        <v>0</v>
      </c>
      <c r="BI96"/>
    </row>
    <row r="97" spans="1:61" x14ac:dyDescent="0.25">
      <c r="A97" t="s">
        <v>248</v>
      </c>
      <c r="B97" t="s">
        <v>268</v>
      </c>
      <c r="C97" t="s">
        <v>5739</v>
      </c>
      <c r="D97">
        <f>_xlfn.IFNA(MATCH(RosterPlan25[[#This Row],[player_id]],CompositeRoster[sleeper_id],0),  MATCH(RosterPlan25[[#This Row],[PLAYER]],CompositeRoster[full_name],0))</f>
        <v>101</v>
      </c>
      <c r="E97">
        <f>MATCH(RosterPlan25[[#This Row],[player_id]],Draft2023[sleeper_id],0)</f>
        <v>94</v>
      </c>
      <c r="F97" s="35" t="str">
        <f>INDEX(CompositeRoster[team],RosterPlan25[[#This Row],[RosterIndex]])&amp;""</f>
        <v>ARI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Roster</v>
      </c>
      <c r="I97" s="41">
        <f>_xlfn.IFNA(INDEX(Draft2023[PRICE],RosterPlan25[[#This Row],[DraftIndex]]),0)</f>
        <v>1</v>
      </c>
      <c r="J97" s="41" t="str">
        <f>IF(RosterPlan25[[#This Row],[SOURCE]]="Rookie","Rookie",_xlfn.IFNA(INDEX(Draft2023[Current Contract],RosterPlan25[[#This Row],[DraftIndex]]),"Undrafted"))</f>
        <v>Undrafted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7" s="41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7" s="41">
        <f>ROUNDDOWN(RosterPlan25[[#This Row],[Optimal $]]*IF(RosterPlan25[[#This Row],[Contract]]="Rookie",0.3,0.15),0)</f>
        <v>0</v>
      </c>
      <c r="N9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7" s="25">
        <f>IF(VARG="MANUAL",RosterPlan25[[#This Row],[ManualVARG]],IF(VARG="GOOD",RosterPlan25[[#This Row],[GoodVARG]],"ERR"))</f>
        <v>-3.6271529884722491</v>
      </c>
      <c r="P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-3.6271529884722491</v>
      </c>
      <c r="Q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97" s="38" t="s">
        <v>433</v>
      </c>
      <c r="S97" s="57">
        <f>_xlfn.IFNA(INDEX(Draft2022[Net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-0.32715298847224927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0</v>
      </c>
      <c r="AB97">
        <f>INDEX(players[age],MATCH(RosterPlan25[[#This Row],[player_id]],players[sleeper_id],0))</f>
        <v>29</v>
      </c>
      <c r="AR97">
        <v>1</v>
      </c>
      <c r="AS97" s="35">
        <f>AR97*0.15</f>
        <v>0.15</v>
      </c>
      <c r="AT97" s="35">
        <f>RosterPlan25[[#This Row],[$ PREV]]+ROUNDDOWN(AS97,0)</f>
        <v>1</v>
      </c>
      <c r="AU97">
        <f t="shared" si="8"/>
        <v>0</v>
      </c>
      <c r="BI97"/>
    </row>
    <row r="98" spans="1:61" x14ac:dyDescent="0.25">
      <c r="A98" t="s">
        <v>18102</v>
      </c>
      <c r="B98" t="s">
        <v>268</v>
      </c>
      <c r="C98" t="s">
        <v>18101</v>
      </c>
      <c r="D98" s="35">
        <f>_xlfn.IFNA(MATCH(RosterPlan25[[#This Row],[player_id]],CompositeRoster[sleeper_id],0),  MATCH(RosterPlan25[[#This Row],[PLAYER]],CompositeRoster[full_name],0))</f>
        <v>77</v>
      </c>
      <c r="E98" s="35">
        <f>MATCH(RosterPlan25[[#This Row],[player_id]],Draft2023[sleeper_id],0)</f>
        <v>41</v>
      </c>
      <c r="F98" s="35" t="str">
        <f>INDEX(CompositeRoster[team],RosterPlan25[[#This Row],[RosterIndex]])&amp;""</f>
        <v>IND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4</v>
      </c>
      <c r="J98" s="41" t="str">
        <f>IF(RosterPlan25[[#This Row],[SOURCE]]="Rookie","Rookie",_xlfn.IFNA(INDEX(Draft2023[Current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8" s="41" t="str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8" s="37">
        <f>IF(VARG="MANUAL",RosterPlan25[[#This Row],[ManualVARG]],IF(VARG="GOOD",RosterPlan25[[#This Row],[GoodVARG]],"ERR"))</f>
        <v>-4.7832034878325809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-4.7832034878325809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98" s="38" t="s">
        <v>433</v>
      </c>
      <c r="S98" s="38">
        <f>_xlfn.IFNA(INDEX(Draft2022[Net Keeper Count],RosterPlan25[[#This Row],[DraftIndex]]),0)+IF(RosterPlan25[[#This Row],[KEEPER / RFA]]="K",1,0)</f>
        <v>4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-3</v>
      </c>
      <c r="W98">
        <f>IF(OR(RosterPlan25[[#This Row],[SOURCE]]="Rookie",RosterPlan25[[#This Row],[POS]]="K"),0,RosterPlan25[[#This Row],[VAR/G]]+3.3)</f>
        <v>-1.483203487832581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-3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-3</v>
      </c>
      <c r="AB98">
        <f>INDEX(players[age],MATCH(RosterPlan25[[#This Row],[player_id]],players[sleeper_id],0))</f>
        <v>24</v>
      </c>
      <c r="AR98" s="35">
        <v>1</v>
      </c>
      <c r="AS98" s="35">
        <f>AR98*0.15</f>
        <v>0.15</v>
      </c>
      <c r="AT98" s="35">
        <f>RosterPlan25[[#This Row],[$ PREV]]+ROUNDDOWN(AS98,0)</f>
        <v>4</v>
      </c>
      <c r="AU98">
        <f t="shared" si="8"/>
        <v>0</v>
      </c>
      <c r="BI98"/>
    </row>
    <row r="99" spans="1:61" x14ac:dyDescent="0.25">
      <c r="A99" t="s">
        <v>236</v>
      </c>
      <c r="B99" t="s">
        <v>268</v>
      </c>
      <c r="C99" t="s">
        <v>10107</v>
      </c>
      <c r="D99" s="35">
        <f>_xlfn.IFNA(MATCH(RosterPlan25[[#This Row],[player_id]],CompositeRoster[sleeper_id],0),  MATCH(RosterPlan25[[#This Row],[PLAYER]],CompositeRoster[full_name],0))</f>
        <v>81</v>
      </c>
      <c r="E99" s="35" t="e">
        <f>MATCH(RosterPlan25[[#This Row],[player_id]],Draft2023[sleeper_id],0)</f>
        <v>#N/A</v>
      </c>
      <c r="F99" s="35" t="str">
        <f>INDEX(CompositeRoster[team],RosterPlan25[[#This Row],[RosterIndex]])&amp;""</f>
        <v>PIT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0</v>
      </c>
      <c r="J99" s="41" t="str">
        <f>IF(RosterPlan25[[#This Row],[SOURCE]]="Rookie","Rookie",_xlfn.IFNA(INDEX(Draft2023[Current Contract],RosterPlan25[[#This Row],[DraftIndex]]),"Undrafted"))</f>
        <v>Undrafted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9" s="41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9" s="41">
        <f>ROUNDDOWN(RosterPlan25[[#This Row],[Optimal $]]*IF(RosterPlan25[[#This Row],[Contract]]="Rookie",0.3,0.15),0)</f>
        <v>0</v>
      </c>
      <c r="N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9" s="37">
        <f>IF(VARG="MANUAL",RosterPlan25[[#This Row],[ManualVARG]],IF(VARG="GOOD",RosterPlan25[[#This Row],[GoodVARG]],"ERR"))</f>
        <v>-5.0995726659084353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-5.0995726659084353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-2.7455507923470481</v>
      </c>
      <c r="R99" s="38" t="s">
        <v>433</v>
      </c>
      <c r="S99" s="38">
        <f>_xlfn.IFNA(INDEX(Draft2022[Net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0</v>
      </c>
      <c r="W99">
        <f>IF(OR(RosterPlan25[[#This Row],[SOURCE]]="Rookie",RosterPlan25[[#This Row],[POS]]="K"),0,RosterPlan25[[#This Row],[VAR/G]]+3.3)</f>
        <v>-1.7995726659084355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0</v>
      </c>
      <c r="AB99">
        <f>INDEX(players[age],MATCH(RosterPlan25[[#This Row],[player_id]],players[sleeper_id],0))</f>
        <v>33</v>
      </c>
      <c r="AU99"/>
      <c r="BI99"/>
    </row>
    <row r="100" spans="1:61" x14ac:dyDescent="0.25">
      <c r="A100" t="s">
        <v>26</v>
      </c>
      <c r="B100" t="s">
        <v>268</v>
      </c>
      <c r="C100" t="s">
        <v>9850</v>
      </c>
      <c r="D100" s="35">
        <f>_xlfn.IFNA(MATCH(RosterPlan25[[#This Row],[player_id]],CompositeRoster[sleeper_id],0),  MATCH(RosterPlan25[[#This Row],[PLAYER]],CompositeRoster[full_name],0))</f>
        <v>88</v>
      </c>
      <c r="E100" s="35">
        <f>MATCH(RosterPlan25[[#This Row],[player_id]],Draft2023[sleeper_id],0)</f>
        <v>214</v>
      </c>
      <c r="F100" s="35" t="str">
        <f>INDEX(CompositeRoster[team],RosterPlan25[[#This Row],[RosterIndex]])&amp;""</f>
        <v>FA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3</v>
      </c>
      <c r="J100" s="41" t="str">
        <f>IF(RosterPlan25[[#This Row],[SOURCE]]="Rookie","Rookie",_xlfn.IFNA(INDEX(Draft2023[Current Contract],RosterPlan25[[#This Row],[DraftIndex]]),"Undrafted"))</f>
        <v>Auction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0" s="41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0" s="41">
        <f>ROUNDDOWN(RosterPlan25[[#This Row],[Optimal $]]*IF(RosterPlan25[[#This Row],[Contract]]="Rookie",0.3,0.15),0)</f>
        <v>0</v>
      </c>
      <c r="N1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0" s="37">
        <f>IF(VARG="MANUAL",RosterPlan25[[#This Row],[ManualVARG]],IF(VARG="GOOD",RosterPlan25[[#This Row],[GoodVARG]],"ERR"))</f>
        <v>-5.1816651109833076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-5.1816651109833076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100" s="38" t="s">
        <v>433</v>
      </c>
      <c r="S100" s="38">
        <f>_xlfn.IFNA(INDEX(Draft2022[Net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-2</v>
      </c>
      <c r="W100">
        <f>IF(OR(RosterPlan25[[#This Row],[SOURCE]]="Rookie",RosterPlan25[[#This Row],[POS]]="K"),0,RosterPlan25[[#This Row],[VAR/G]]+3.3)</f>
        <v>-1.8816651109833078</v>
      </c>
      <c r="X100">
        <f>IF(RosterPlan25[[#This Row],[VAW/G]]&gt;0,ROUND(RosterPlan25[[#This Row],[VAW/G]]*$AF$56,0)+1,1)</f>
        <v>1</v>
      </c>
      <c r="Y100" s="49">
        <f>RosterPlan25[[#This Row],[VAWG Market $]]-_xlfn.IFNA(RosterPlan25[[#This Row],[$ CURR]],1)</f>
        <v>-2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-2</v>
      </c>
      <c r="AB100">
        <f>INDEX(players[age],MATCH(RosterPlan25[[#This Row],[player_id]],players[sleeper_id],0))</f>
        <v>27</v>
      </c>
      <c r="AR100">
        <v>1</v>
      </c>
      <c r="AS100" s="35">
        <f>AR100*0.15</f>
        <v>0.15</v>
      </c>
      <c r="AT100" s="35">
        <f>RosterPlan25[[#This Row],[$ PREV]]+ROUNDDOWN(AS100,0)</f>
        <v>3</v>
      </c>
      <c r="AU100">
        <f>(AR100-1)/$AV$78</f>
        <v>0</v>
      </c>
      <c r="BI100"/>
    </row>
    <row r="101" spans="1:61" x14ac:dyDescent="0.25">
      <c r="A101" t="s">
        <v>16116</v>
      </c>
      <c r="B101" t="s">
        <v>268</v>
      </c>
      <c r="C101" t="s">
        <v>16115</v>
      </c>
      <c r="D101">
        <f>_xlfn.IFNA(MATCH(RosterPlan25[[#This Row],[player_id]],CompositeRoster[sleeper_id],0),  MATCH(RosterPlan25[[#This Row],[PLAYER]],CompositeRoster[full_name],0))</f>
        <v>92</v>
      </c>
      <c r="E101">
        <f>MATCH(RosterPlan25[[#This Row],[player_id]],Draft2023[sleeper_id],0)</f>
        <v>50</v>
      </c>
      <c r="F101" t="str">
        <f>INDEX(CompositeRoster[team],RosterPlan25[[#This Row],[RosterIndex]])&amp;""</f>
        <v>ARI</v>
      </c>
      <c r="G101" t="str">
        <f>INDEX(CompositeRoster[position],RosterPlan25[[#This Row],[RosterIndex]])&amp;""</f>
        <v>RB</v>
      </c>
      <c r="H101" t="str">
        <f>INDEX(CompositeRoster[source],RosterPlan25[[#This Row],[RosterIndex]])</f>
        <v>Roster</v>
      </c>
      <c r="I101" s="41">
        <f>_xlfn.IFNA(INDEX(Draft2023[PRICE],RosterPlan25[[#This Row],[DraftIndex]]),0)</f>
        <v>4</v>
      </c>
      <c r="J101" s="41" t="str">
        <f>IF(RosterPlan25[[#This Row],[SOURCE]]="Rookie","Rookie",_xlfn.IFNA(INDEX(Draft2023[Current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1" s="41" t="str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1" s="41">
        <f>ROUNDDOWN(RosterPlan25[[#This Row],[Optimal $]]*IF(RosterPlan25[[#This Row],[Contract]]="Rookie",0.3,0.15),0)</f>
        <v>0</v>
      </c>
      <c r="N101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1" s="37">
        <f>IF(VARG="MANUAL",RosterPlan25[[#This Row],[ManualVARG]],IF(VARG="GOOD",RosterPlan25[[#This Row],[GoodVARG]],"ERR"))</f>
        <v>-5.8620390922579153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-5.8620390922579153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101" s="38" t="s">
        <v>433</v>
      </c>
      <c r="S101">
        <f>_xlfn.IFNA(INDEX(Draft2022[Net Keeper Count],RosterPlan25[[#This Row],[DraftIndex]]),0)+IF(RosterPlan25[[#This Row],[KEEPER / RFA]]="K",1,0)</f>
        <v>2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-3</v>
      </c>
      <c r="W101" s="35">
        <f>IF(OR(RosterPlan25[[#This Row],[SOURCE]]="Rookie",RosterPlan25[[#This Row],[POS]]="K"),0,RosterPlan25[[#This Row],[VAR/G]]+3.3)</f>
        <v>-2.5620390922579155</v>
      </c>
      <c r="X101" s="35">
        <f>IF(RosterPlan25[[#This Row],[VAW/G]]&gt;0,ROUND(RosterPlan25[[#This Row],[VAW/G]]*$AF$56,0)+1,1)</f>
        <v>1</v>
      </c>
      <c r="Y101" s="42">
        <f>RosterPlan25[[#This Row],[VAWG Market $]]-_xlfn.IFNA(RosterPlan25[[#This Row],[$ CURR]],1)</f>
        <v>-3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 s="35">
        <f>RosterPlan25[[#This Row],[Pure Inflated $]]-RosterPlan25[[#This Row],[$ CURR]]</f>
        <v>-3</v>
      </c>
      <c r="AB101">
        <f>INDEX(players[age],MATCH(RosterPlan25[[#This Row],[player_id]],players[sleeper_id],0))</f>
        <v>25</v>
      </c>
      <c r="AR101">
        <v>1</v>
      </c>
      <c r="AS101" s="35">
        <f>AR101*0.15</f>
        <v>0.15</v>
      </c>
      <c r="AT101" s="35">
        <f>RosterPlan25[[#This Row],[$ PREV]]+ROUNDDOWN(AS101,0)</f>
        <v>4</v>
      </c>
      <c r="AU101">
        <f>(AR101-1)/$AV$78</f>
        <v>0</v>
      </c>
      <c r="BI101"/>
    </row>
    <row r="102" spans="1:61" x14ac:dyDescent="0.25">
      <c r="A102" t="s">
        <v>19120</v>
      </c>
      <c r="B102" t="s">
        <v>268</v>
      </c>
      <c r="C102" t="s">
        <v>19119</v>
      </c>
      <c r="D102" s="35">
        <f>_xlfn.IFNA(MATCH(RosterPlan25[[#This Row],[player_id]],CompositeRoster[sleeper_id],0),  MATCH(RosterPlan25[[#This Row],[PLAYER]],CompositeRoster[full_name],0))</f>
        <v>100</v>
      </c>
      <c r="E102" s="35">
        <f>MATCH(RosterPlan25[[#This Row],[player_id]],Draft2023[sleeper_id],0)</f>
        <v>57</v>
      </c>
      <c r="F102" s="35" t="str">
        <f>INDEX(CompositeRoster[team],RosterPlan25[[#This Row],[RosterIndex]])&amp;""</f>
        <v>LAR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2</v>
      </c>
      <c r="J102" s="41" t="str">
        <f>IF(RosterPlan25[[#This Row],[SOURCE]]="Rookie","Rookie",_xlfn.IFNA(INDEX(Draft2023[Current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2" s="41" t="str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2" s="41">
        <f>ROUNDDOWN(RosterPlan25[[#This Row],[Optimal $]]*IF(RosterPlan25[[#This Row],[Contract]]="Rookie",0.3,0.15),0)</f>
        <v>0</v>
      </c>
      <c r="N1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02" s="37">
        <f>IF(VARG="MANUAL",RosterPlan25[[#This Row],[ManualVARG]],IF(VARG="GOOD",RosterPlan25[[#This Row],[GoodVARG]],"ERR"))</f>
        <v>-6.3255827581928994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-6.3255827581928994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102" s="38" t="s">
        <v>433</v>
      </c>
      <c r="S102" s="38">
        <f>_xlfn.IFNA(INDEX(Draft2022[Net Keeper Count],RosterPlan25[[#This Row],[DraftIndex]]),0)+IF(RosterPlan25[[#This Row],[KEEPER / RFA]]="K",1,0)</f>
        <v>1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-1</v>
      </c>
      <c r="W102">
        <f>IF(OR(RosterPlan25[[#This Row],[SOURCE]]="Rookie",RosterPlan25[[#This Row],[POS]]="K"),0,RosterPlan25[[#This Row],[VAR/G]]+3.3)</f>
        <v>-3.0255827581928996</v>
      </c>
      <c r="X102">
        <f>IF(RosterPlan25[[#This Row],[VAW/G]]&gt;0,ROUND(RosterPlan25[[#This Row],[VAW/G]]*$AF$56,0)+1,1)</f>
        <v>1</v>
      </c>
      <c r="Y102" s="49">
        <f>RosterPlan25[[#This Row],[VAWG Market $]]-_xlfn.IFNA(RosterPlan25[[#This Row],[$ CURR]],1)</f>
        <v>-1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-1</v>
      </c>
      <c r="AB102">
        <f>INDEX(players[age],MATCH(RosterPlan25[[#This Row],[player_id]],players[sleeper_id],0))</f>
        <v>22</v>
      </c>
      <c r="AU102"/>
      <c r="BI102"/>
    </row>
    <row r="103" spans="1:61" x14ac:dyDescent="0.25">
      <c r="A103" t="s">
        <v>14066</v>
      </c>
      <c r="B103" t="s">
        <v>268</v>
      </c>
      <c r="C103" t="s">
        <v>14065</v>
      </c>
      <c r="D103" s="35">
        <f>_xlfn.IFNA(MATCH(RosterPlan25[[#This Row],[player_id]],CompositeRoster[sleeper_id],0),  MATCH(RosterPlan25[[#This Row],[PLAYER]],CompositeRoster[full_name],0))</f>
        <v>98</v>
      </c>
      <c r="E103" s="35" t="e">
        <f>MATCH(RosterPlan25[[#This Row],[player_id]],Draft2023[sleeper_id],0)</f>
        <v>#N/A</v>
      </c>
      <c r="F103" s="35" t="str">
        <f>INDEX(CompositeRoster[team],RosterPlan25[[#This Row],[RosterIndex]])&amp;""</f>
        <v>MIA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0</v>
      </c>
      <c r="J103" s="41" t="str">
        <f>IF(RosterPlan25[[#This Row],[SOURCE]]="Rookie","Rookie",_xlfn.IFNA(INDEX(Draft2023[Current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3" s="41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3" s="25">
        <f>IF(VARG="MANUAL",RosterPlan25[[#This Row],[ManualVARG]],IF(VARG="GOOD",RosterPlan25[[#This Row],[GoodVARG]],"ERR"))</f>
        <v>-6.5732151105513408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-6.5732151105513408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-5.3832242675715829</v>
      </c>
      <c r="R103" s="38" t="s">
        <v>433</v>
      </c>
      <c r="S103" s="57">
        <f>_xlfn.IFNA(INDEX(Draft2022[Net Keeper Count],RosterPlan25[[#This Row],[DraftIndex]]),0)+IF(RosterPlan25[[#This Row],[KEEPER / RFA]]="K",1,0)</f>
        <v>1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-3.273215110551341</v>
      </c>
      <c r="X103">
        <f>IF(RosterPlan25[[#This Row],[VAW/G]]&gt;0,ROUND(RosterPlan25[[#This Row],[VAW/G]]*$AF$56,0)+1,1)</f>
        <v>1</v>
      </c>
      <c r="Y103" s="49">
        <f>RosterPlan25[[#This Row],[VAWG Market $]]-_xlfn.IFNA(RosterPlan25[[#This Row],[$ CURR]],1)</f>
        <v>0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25</v>
      </c>
      <c r="AU103"/>
      <c r="BI103"/>
    </row>
    <row r="104" spans="1:61" x14ac:dyDescent="0.25">
      <c r="A104" t="s">
        <v>17926</v>
      </c>
      <c r="B104" t="s">
        <v>268</v>
      </c>
      <c r="C104" t="s">
        <v>17925</v>
      </c>
      <c r="D104" s="35">
        <f>_xlfn.IFNA(MATCH(RosterPlan25[[#This Row],[player_id]],CompositeRoster[sleeper_id],0),  MATCH(RosterPlan25[[#This Row],[PLAYER]],CompositeRoster[full_name],0))</f>
        <v>99</v>
      </c>
      <c r="E104" s="35">
        <f>MATCH(RosterPlan25[[#This Row],[player_id]],Draft2023[sleeper_id],0)</f>
        <v>52</v>
      </c>
      <c r="F104" s="35" t="str">
        <f>INDEX(CompositeRoster[team],RosterPlan25[[#This Row],[RosterIndex]])&amp;""</f>
        <v>PHI</v>
      </c>
      <c r="G104" s="35" t="str">
        <f>INDEX(CompositeRoster[position],RosterPlan25[[#This Row],[RosterIndex]])&amp;""</f>
        <v>RB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3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0</v>
      </c>
      <c r="N1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4" s="37">
        <f>IF(VARG="MANUAL",RosterPlan25[[#This Row],[ManualVARG]],IF(VARG="GOOD",RosterPlan25[[#This Row],[GoodVARG]],"ERR"))</f>
        <v>-6.7397376019008224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-6.7397376019008224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104" s="38" t="s">
        <v>433</v>
      </c>
      <c r="S104" s="38">
        <f>_xlfn.IFNA(INDEX(Draft2022[Net Keeper Count],RosterPlan25[[#This Row],[DraftIndex]]),0)+IF(RosterPlan25[[#This Row],[KEEPER / RFA]]="K",1,0)</f>
        <v>3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-2</v>
      </c>
      <c r="W104">
        <f>IF(OR(RosterPlan25[[#This Row],[SOURCE]]="Rookie",RosterPlan25[[#This Row],[POS]]="K"),0,RosterPlan25[[#This Row],[VAR/G]]+3.3)</f>
        <v>-3.4397376019008226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-2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-2</v>
      </c>
      <c r="AB104">
        <f>INDEX(players[age],MATCH(RosterPlan25[[#This Row],[player_id]],players[sleeper_id],0))</f>
        <v>23</v>
      </c>
      <c r="AU104"/>
      <c r="BI104"/>
    </row>
    <row r="105" spans="1:61" x14ac:dyDescent="0.25">
      <c r="A105" t="s">
        <v>96</v>
      </c>
      <c r="B105" t="s">
        <v>268</v>
      </c>
      <c r="C105" t="s">
        <v>370</v>
      </c>
      <c r="D105" s="35">
        <f>_xlfn.IFNA(MATCH(RosterPlan25[[#This Row],[player_id]],CompositeRoster[sleeper_id],0),  MATCH(RosterPlan25[[#This Row],[PLAYER]],CompositeRoster[full_name],0))</f>
        <v>94</v>
      </c>
      <c r="E105" s="35">
        <f>MATCH(RosterPlan25[[#This Row],[player_id]],Draft2023[sleeper_id],0)</f>
        <v>200</v>
      </c>
      <c r="F105" s="35" t="str">
        <f>INDEX(CompositeRoster[team],RosterPlan25[[#This Row],[RosterIndex]])&amp;""</f>
        <v>FA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_xlfn.IFNA(INDEX(Draft2023[PRICE],RosterPlan25[[#This Row],[DraftIndex]]),0)</f>
        <v>34</v>
      </c>
      <c r="J105" s="41" t="str">
        <f>IF(RosterPlan25[[#This Row],[SOURCE]]="Rookie","Rookie",_xlfn.IFNA(INDEX(Draft2023[Current Contract],RosterPlan25[[#This Row],[DraftIndex]]),"Undrafted"))</f>
        <v>Auction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5" s="41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5" s="41">
        <f>ROUNDDOWN(RosterPlan25[[#This Row],[Optimal $]]*IF(RosterPlan25[[#This Row],[Contract]]="Rookie",0.3,0.15),0)</f>
        <v>0</v>
      </c>
      <c r="N1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105" s="37">
        <f>IF(VARG="MANUAL",RosterPlan25[[#This Row],[ManualVARG]],IF(VARG="GOOD",RosterPlan25[[#This Row],[GoodVARG]],"ERR"))</f>
        <v>-8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105" s="38"/>
      <c r="S105" s="38">
        <f>_xlfn.IFNA(INDEX(Draft2022[Net Keeper Count],RosterPlan25[[#This Row],[DraftIndex]]),0)+IF(RosterPlan25[[#This Row],[KEEPER / RFA]]="K",1,0)</f>
        <v>0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-33</v>
      </c>
      <c r="W105">
        <f>IF(OR(RosterPlan25[[#This Row],[SOURCE]]="Rookie",RosterPlan25[[#This Row],[POS]]="K"),0,RosterPlan25[[#This Row],[VAR/G]]+3.3)</f>
        <v>-4.7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-33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-33</v>
      </c>
      <c r="AB105">
        <f>INDEX(players[age],MATCH(RosterPlan25[[#This Row],[player_id]],players[sleeper_id],0))</f>
        <v>31</v>
      </c>
      <c r="AU105"/>
      <c r="BI105"/>
    </row>
    <row r="106" spans="1:61" x14ac:dyDescent="0.25">
      <c r="A106" t="s">
        <v>196</v>
      </c>
      <c r="B106" t="s">
        <v>262</v>
      </c>
      <c r="C106" t="s">
        <v>7419</v>
      </c>
      <c r="D106" s="35">
        <f>_xlfn.IFNA(MATCH(RosterPlan25[[#This Row],[player_id]],CompositeRoster[sleeper_id],0),  MATCH(RosterPlan25[[#This Row],[PLAYER]],CompositeRoster[full_name],0))</f>
        <v>113</v>
      </c>
      <c r="E106" s="35">
        <f>MATCH(RosterPlan25[[#This Row],[player_id]],Draft2023[sleeper_id],0)</f>
        <v>212</v>
      </c>
      <c r="F106" s="35" t="str">
        <f>INDEX(CompositeRoster[team],RosterPlan25[[#This Row],[RosterIndex]])&amp;""</f>
        <v>BAL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76</v>
      </c>
      <c r="J106" s="41" t="str">
        <f>IF(RosterPlan25[[#This Row],[SOURCE]]="Rookie","Rookie",_xlfn.IFNA(INDEX(Draft2023[Current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6" s="41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6" s="41">
        <f>ROUNDDOWN(RosterPlan25[[#This Row],[Optimal $]]*IF(RosterPlan25[[#This Row],[Contract]]="Rookie",0.3,0.15),0)</f>
        <v>8</v>
      </c>
      <c r="N1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84</v>
      </c>
      <c r="O106" s="37">
        <f>IF(VARG="MANUAL",RosterPlan25[[#This Row],[ManualVARG]],IF(VARG="GOOD",RosterPlan25[[#This Row],[GoodVARG]],"ERR"))</f>
        <v>4.0686625701268611</v>
      </c>
      <c r="P1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4.0686625701268611</v>
      </c>
      <c r="Q1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06" s="38" t="s">
        <v>433</v>
      </c>
      <c r="S106" s="38">
        <f>_xlfn.IFNA(INDEX(Draft2022[Net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59</v>
      </c>
      <c r="V106" s="35">
        <f>RosterPlan25[[#This Row],[Optimal $]]-RosterPlan25[[#This Row],[$ CURR]]</f>
        <v>-25</v>
      </c>
      <c r="W106">
        <f>IF(OR(RosterPlan25[[#This Row],[SOURCE]]="Rookie",RosterPlan25[[#This Row],[POS]]="K"),0,RosterPlan25[[#This Row],[VAR/G]]+3.3)</f>
        <v>7.3686625701268609</v>
      </c>
      <c r="X106">
        <f>IF(RosterPlan25[[#This Row],[VAW/G]]&gt;0,ROUND(RosterPlan25[[#This Row],[VAW/G]]*$AF$56,0)+1,1)</f>
        <v>29</v>
      </c>
      <c r="Y106" s="49">
        <f>RosterPlan25[[#This Row],[VAWG Market $]]-_xlfn.IFNA(RosterPlan25[[#This Row],[$ CURR]],1)</f>
        <v>-55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89</v>
      </c>
      <c r="AA106">
        <f>RosterPlan25[[#This Row],[Pure Inflated $]]-RosterPlan25[[#This Row],[$ CURR]]</f>
        <v>5</v>
      </c>
      <c r="AB106">
        <f>INDEX(players[age],MATCH(RosterPlan25[[#This Row],[player_id]],players[sleeper_id],0))</f>
        <v>30</v>
      </c>
      <c r="AU106"/>
      <c r="BI106"/>
    </row>
    <row r="107" spans="1:61" x14ac:dyDescent="0.25">
      <c r="A107" t="s">
        <v>139</v>
      </c>
      <c r="B107" t="s">
        <v>262</v>
      </c>
      <c r="C107" t="s">
        <v>3895</v>
      </c>
      <c r="D107" s="35">
        <f>_xlfn.IFNA(MATCH(RosterPlan25[[#This Row],[player_id]],CompositeRoster[sleeper_id],0),  MATCH(RosterPlan25[[#This Row],[PLAYER]],CompositeRoster[full_name],0))</f>
        <v>121</v>
      </c>
      <c r="E107" s="35">
        <f>MATCH(RosterPlan25[[#This Row],[player_id]],Draft2023[sleeper_id],0)</f>
        <v>183</v>
      </c>
      <c r="F107" s="35" t="str">
        <f>INDEX(CompositeRoster[team],RosterPlan25[[#This Row],[RosterIndex]])&amp;""</f>
        <v>KC</v>
      </c>
      <c r="G107" s="35" t="str">
        <f>INDEX(CompositeRoster[position],RosterPlan25[[#This Row],[RosterIndex]])&amp;""</f>
        <v>TE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66</v>
      </c>
      <c r="J107" s="41" t="str">
        <f>IF(RosterPlan25[[#This Row],[SOURCE]]="Rookie","Rookie",_xlfn.IFNA(INDEX(Draft2023[Current Contract],RosterPlan25[[#This Row],[DraftIndex]]),"Undrafted"))</f>
        <v>Auction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7" s="41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7" s="41">
        <f>ROUNDDOWN(RosterPlan25[[#This Row],[Optimal $]]*IF(RosterPlan25[[#This Row],[Contract]]="Rookie",0.3,0.15),0)</f>
        <v>8</v>
      </c>
      <c r="N1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74</v>
      </c>
      <c r="O107" s="25">
        <f>IF(VARG="MANUAL",RosterPlan25[[#This Row],[ManualVARG]],IF(VARG="GOOD",RosterPlan25[[#This Row],[GoodVARG]],"ERR"))</f>
        <v>3.824102841562893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3.824102841562893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07" s="38" t="s">
        <v>433</v>
      </c>
      <c r="S107" s="57">
        <f>_xlfn.IFNA(INDEX(Draft2022[Net Keeper Count],RosterPlan25[[#This Row],[DraftIndex]]),0)+IF(RosterPlan25[[#This Row],[KEEPER / RFA]]="K",1,0)</f>
        <v>2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56</v>
      </c>
      <c r="V107" s="35">
        <f>RosterPlan25[[#This Row],[Optimal $]]-RosterPlan25[[#This Row],[$ CURR]]</f>
        <v>-18</v>
      </c>
      <c r="W107">
        <f>IF(OR(RosterPlan25[[#This Row],[SOURCE]]="Rookie",RosterPlan25[[#This Row],[POS]]="K"),0,RosterPlan25[[#This Row],[VAR/G]]+3.3)</f>
        <v>7.1241028415628929</v>
      </c>
      <c r="X107">
        <f>IF(RosterPlan25[[#This Row],[VAW/G]]&gt;0,ROUND(RosterPlan25[[#This Row],[VAW/G]]*$AF$56,0)+1,1)</f>
        <v>28</v>
      </c>
      <c r="Y107" s="49">
        <f>RosterPlan25[[#This Row],[VAWG Market $]]-_xlfn.IFNA(RosterPlan25[[#This Row],[$ CURR]],1)</f>
        <v>-46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83</v>
      </c>
      <c r="AA107">
        <f>RosterPlan25[[#This Row],[Pure Inflated $]]-RosterPlan25[[#This Row],[$ CURR]]</f>
        <v>9</v>
      </c>
      <c r="AB107">
        <f>INDEX(players[age],MATCH(RosterPlan25[[#This Row],[player_id]],players[sleeper_id],0))</f>
        <v>34</v>
      </c>
      <c r="AU107"/>
      <c r="BI107"/>
    </row>
    <row r="108" spans="1:61" x14ac:dyDescent="0.25">
      <c r="A108" t="s">
        <v>17867</v>
      </c>
      <c r="B108" t="s">
        <v>262</v>
      </c>
      <c r="C108" t="s">
        <v>18684</v>
      </c>
      <c r="D108" s="35">
        <f>_xlfn.IFNA(MATCH(RosterPlan25[[#This Row],[player_id]],CompositeRoster[sleeper_id],0),  MATCH(RosterPlan25[[#This Row],[PLAYER]],CompositeRoster[full_name],0))</f>
        <v>114</v>
      </c>
      <c r="E108" s="35">
        <f>MATCH(RosterPlan25[[#This Row],[player_id]],Draft2023[sleeper_id],0)</f>
        <v>64</v>
      </c>
      <c r="F108" s="35" t="str">
        <f>INDEX(CompositeRoster[team],RosterPlan25[[#This Row],[RosterIndex]])&amp;""</f>
        <v>KC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_xlfn.IFNA(INDEX(Draft2023[PRICE],RosterPlan25[[#This Row],[DraftIndex]]),0)</f>
        <v>10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14</v>
      </c>
      <c r="N1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08" s="37">
        <f>IF(VARG="MANUAL",RosterPlan25[[#This Row],[ManualVARG]],IF(VARG="GOOD",RosterPlan25[[#This Row],[GoodVARG]],"ERR"))</f>
        <v>3.2540472460825689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3.2540472460825689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08" s="38" t="s">
        <v>433</v>
      </c>
      <c r="S108" s="38">
        <f>_xlfn.IFNA(INDEX(Draft2022[Net Keeper Count],RosterPlan25[[#This Row],[DraftIndex]]),0)+IF(RosterPlan25[[#This Row],[KEEPER / RFA]]="K",1,0)</f>
        <v>2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48</v>
      </c>
      <c r="V108" s="35">
        <f>RosterPlan25[[#This Row],[Optimal $]]-RosterPlan25[[#This Row],[$ CURR]]</f>
        <v>24</v>
      </c>
      <c r="W108">
        <f>IF(OR(RosterPlan25[[#This Row],[SOURCE]]="Rookie",RosterPlan25[[#This Row],[POS]]="K"),0,RosterPlan25[[#This Row],[VAR/G]]+3.3)</f>
        <v>6.5540472460825683</v>
      </c>
      <c r="X108">
        <f>IF(RosterPlan25[[#This Row],[VAW/G]]&gt;0,ROUND(RosterPlan25[[#This Row],[VAW/G]]*$AF$56,0)+1,1)</f>
        <v>26</v>
      </c>
      <c r="Y108" s="49">
        <f>RosterPlan25[[#This Row],[VAWG Market $]]-_xlfn.IFNA(RosterPlan25[[#This Row],[$ CURR]],1)</f>
        <v>2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08">
        <f>RosterPlan25[[#This Row],[Pure Inflated $]]-RosterPlan25[[#This Row],[$ CURR]]</f>
        <v>41</v>
      </c>
      <c r="AB108">
        <f>INDEX(players[age],MATCH(RosterPlan25[[#This Row],[player_id]],players[sleeper_id],0))</f>
        <v>25</v>
      </c>
      <c r="AU108"/>
      <c r="BI108"/>
    </row>
    <row r="109" spans="1:61" x14ac:dyDescent="0.25">
      <c r="A109" t="s">
        <v>19225</v>
      </c>
      <c r="B109" t="s">
        <v>262</v>
      </c>
      <c r="C109" t="s">
        <v>19224</v>
      </c>
      <c r="D109" s="35">
        <f>_xlfn.IFNA(MATCH(RosterPlan25[[#This Row],[player_id]],CompositeRoster[sleeper_id],0),  MATCH(RosterPlan25[[#This Row],[PLAYER]],CompositeRoster[full_name],0))</f>
        <v>115</v>
      </c>
      <c r="E109" s="35">
        <f>MATCH(RosterPlan25[[#This Row],[player_id]],Draft2023[sleeper_id],0)</f>
        <v>75</v>
      </c>
      <c r="F109" s="35" t="str">
        <f>INDEX(CompositeRoster[team],RosterPlan25[[#This Row],[RosterIndex]])&amp;""</f>
        <v>DET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_xlfn.IFNA(INDEX(Draft2023[PRICE],RosterPlan25[[#This Row],[DraftIndex]]),0)</f>
        <v>6</v>
      </c>
      <c r="J109" s="41" t="str">
        <f>IF(RosterPlan25[[#This Row],[SOURCE]]="Rookie","Rookie",_xlfn.IFNA(INDEX(Draft2023[Current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9" s="41" t="str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9" s="41">
        <f>ROUNDDOWN(RosterPlan25[[#This Row],[Optimal $]]*IF(RosterPlan25[[#This Row],[Contract]]="Rookie",0.3,0.15),0)</f>
        <v>14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09" s="37">
        <f>IF(VARG="MANUAL",RosterPlan25[[#This Row],[ManualVARG]],IF(VARG="GOOD",RosterPlan25[[#This Row],[GoodVARG]],"ERR"))</f>
        <v>3.2277518237220137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3.2277518237220137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09" s="38" t="s">
        <v>433</v>
      </c>
      <c r="S109" s="38">
        <f>_xlfn.IFNA(INDEX(Draft2022[Net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47</v>
      </c>
      <c r="V109" s="35">
        <f>RosterPlan25[[#This Row],[Optimal $]]-RosterPlan25[[#This Row],[$ CURR]]</f>
        <v>27</v>
      </c>
      <c r="W109">
        <f>IF(OR(RosterPlan25[[#This Row],[SOURCE]]="Rookie",RosterPlan25[[#This Row],[POS]]="K"),0,RosterPlan25[[#This Row],[VAR/G]]+3.3)</f>
        <v>6.5277518237220136</v>
      </c>
      <c r="X109">
        <f>IF(RosterPlan25[[#This Row],[VAW/G]]&gt;0,ROUND(RosterPlan25[[#This Row],[VAW/G]]*$AF$56,0)+1,1)</f>
        <v>26</v>
      </c>
      <c r="Y109" s="49">
        <f>RosterPlan25[[#This Row],[VAWG Market $]]-_xlfn.IFNA(RosterPlan25[[#This Row],[$ CURR]],1)</f>
        <v>6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09">
        <f>RosterPlan25[[#This Row],[Pure Inflated $]]-RosterPlan25[[#This Row],[$ CURR]]</f>
        <v>44</v>
      </c>
      <c r="AB109">
        <f>INDEX(players[age],MATCH(RosterPlan25[[#This Row],[player_id]],players[sleeper_id],0))</f>
        <v>22</v>
      </c>
      <c r="AU109"/>
      <c r="BI109"/>
    </row>
    <row r="110" spans="1:61" x14ac:dyDescent="0.25">
      <c r="A110" t="s">
        <v>17631</v>
      </c>
      <c r="B110" t="s">
        <v>262</v>
      </c>
      <c r="C110" t="s">
        <v>17630</v>
      </c>
      <c r="D110">
        <f>_xlfn.IFNA(MATCH(RosterPlan25[[#This Row],[player_id]],CompositeRoster[sleeper_id],0),  MATCH(RosterPlan25[[#This Row],[PLAYER]],CompositeRoster[full_name],0))</f>
        <v>120</v>
      </c>
      <c r="E110">
        <f>MATCH(RosterPlan25[[#This Row],[player_id]],Draft2023[sleeper_id],0)</f>
        <v>70</v>
      </c>
      <c r="F110" s="35" t="str">
        <f>INDEX(CompositeRoster[team],RosterPlan25[[#This Row],[RosterIndex]])&amp;""</f>
        <v>TB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_xlfn.IFNA(INDEX(Draft2023[PRICE],RosterPlan25[[#This Row],[DraftIndex]]),0)</f>
        <v>13</v>
      </c>
      <c r="J110" s="41" t="str">
        <f>IF(RosterPlan25[[#This Row],[SOURCE]]="Rookie","Rookie",_xlfn.IFNA(INDEX(Draft2023[Current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0" s="41" t="str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0" s="41">
        <f>ROUNDDOWN(RosterPlan25[[#This Row],[Optimal $]]*IF(RosterPlan25[[#This Row],[Contract]]="Rookie",0.3,0.15),0)</f>
        <v>12</v>
      </c>
      <c r="N11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10" s="25">
        <f>IF(VARG="MANUAL",RosterPlan25[[#This Row],[ManualVARG]],IF(VARG="GOOD",RosterPlan25[[#This Row],[GoodVARG]],"ERR"))</f>
        <v>2.6903833998995661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2.6903833998995661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10" s="38" t="s">
        <v>433</v>
      </c>
      <c r="S110" s="57">
        <f>_xlfn.IFNA(INDEX(Draft2022[Net Keeper Count],RosterPlan25[[#This Row],[DraftIndex]]),0)+IF(RosterPlan25[[#This Row],[KEEPER / RFA]]="K",1,0)</f>
        <v>2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40</v>
      </c>
      <c r="V110" s="35">
        <f>RosterPlan25[[#This Row],[Optimal $]]-RosterPlan25[[#This Row],[$ CURR]]</f>
        <v>15</v>
      </c>
      <c r="W110">
        <f>IF(OR(RosterPlan25[[#This Row],[SOURCE]]="Rookie",RosterPlan25[[#This Row],[POS]]="K"),0,RosterPlan25[[#This Row],[VAR/G]]+3.3)</f>
        <v>5.9903833998995655</v>
      </c>
      <c r="X110">
        <f>IF(RosterPlan25[[#This Row],[VAW/G]]&gt;0,ROUND(RosterPlan25[[#This Row],[VAW/G]]*$AF$56,0)+1,1)</f>
        <v>24</v>
      </c>
      <c r="Y110" s="49">
        <f>RosterPlan25[[#This Row],[VAWG Market $]]-_xlfn.IFNA(RosterPlan25[[#This Row],[$ CURR]],1)</f>
        <v>-1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110">
        <f>RosterPlan25[[#This Row],[Pure Inflated $]]-RosterPlan25[[#This Row],[$ CURR]]</f>
        <v>31</v>
      </c>
      <c r="AB110">
        <f>INDEX(players[age],MATCH(RosterPlan25[[#This Row],[player_id]],players[sleeper_id],0))</f>
        <v>25</v>
      </c>
      <c r="AU110"/>
      <c r="BI110"/>
    </row>
    <row r="111" spans="1:61" x14ac:dyDescent="0.25">
      <c r="A111" t="s">
        <v>167</v>
      </c>
      <c r="B111" t="s">
        <v>262</v>
      </c>
      <c r="C111" t="s">
        <v>8582</v>
      </c>
      <c r="D111">
        <f>_xlfn.IFNA(MATCH(RosterPlan25[[#This Row],[player_id]],CompositeRoster[sleeper_id],0),  MATCH(RosterPlan25[[#This Row],[PLAYER]],CompositeRoster[full_name],0))</f>
        <v>110</v>
      </c>
      <c r="E111">
        <f>MATCH(RosterPlan25[[#This Row],[player_id]],Draft2023[sleeper_id],0)</f>
        <v>26</v>
      </c>
      <c r="F111" t="str">
        <f>INDEX(CompositeRoster[team],RosterPlan25[[#This Row],[RosterIndex]])&amp;""</f>
        <v>DAL</v>
      </c>
      <c r="G111" t="str">
        <f>INDEX(CompositeRoster[position],RosterPlan25[[#This Row],[RosterIndex]])&amp;""</f>
        <v>QB</v>
      </c>
      <c r="H111" s="35" t="str">
        <f>INDEX(CompositeRoster[source],RosterPlan25[[#This Row],[RosterIndex]])</f>
        <v>Roster</v>
      </c>
      <c r="I111" s="41">
        <f>_xlfn.IFNA(INDEX(Draft2023[PRICE],RosterPlan25[[#This Row],[DraftIndex]]),0)</f>
        <v>7</v>
      </c>
      <c r="J111" s="41" t="str">
        <f>IF(RosterPlan25[[#This Row],[SOURCE]]="Rookie","Rookie",_xlfn.IFNA(INDEX(Draft2023[Current Contract],RosterPlan25[[#This Row],[DraftIndex]]),"Undrafted"))</f>
        <v>Auction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1" s="41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1" s="41">
        <f>ROUNDDOWN(RosterPlan25[[#This Row],[Optimal $]]*IF(RosterPlan25[[#This Row],[Contract]]="Rookie",0.3,0.15),0)</f>
        <v>4</v>
      </c>
      <c r="N11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11" s="37">
        <f>IF(VARG="MANUAL",RosterPlan25[[#This Row],[ManualVARG]],IF(VARG="GOOD",RosterPlan25[[#This Row],[GoodVARG]],"ERR"))</f>
        <v>2.0682398711025618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2.0682398711025618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11" s="38" t="s">
        <v>433</v>
      </c>
      <c r="S111" s="35">
        <f>_xlfn.IFNA(INDEX(Draft2022[Net Keeper Count],RosterPlan25[[#This Row],[DraftIndex]]),0)+IF(RosterPlan25[[#This Row],[KEEPER / RFA]]="K",1,0)</f>
        <v>7</v>
      </c>
      <c r="T111" s="38" t="str">
        <f>IF(RosterPlan25[[#This Row],[KEEPER / RFA]]="RFA",RosterPlan25[[#This Row],[Pure Inflated $]],"")</f>
        <v/>
      </c>
      <c r="U111">
        <f>IF(RosterPlan25[[#This Row],[VAR/G]]&gt;0,
ROUND(IF(VARG="GOOD",$AF$29,IF(VARG="ATHLETIC",$AG$29,99999999999))*RosterPlan25[[#This Row],[VAR/G]],0),
0) + 1</f>
        <v>31</v>
      </c>
      <c r="V111" s="35">
        <f>RosterPlan25[[#This Row],[Optimal $]]-RosterPlan25[[#This Row],[$ CURR]]</f>
        <v>20</v>
      </c>
      <c r="W111" s="35">
        <f>IF(OR(RosterPlan25[[#This Row],[SOURCE]]="Rookie",RosterPlan25[[#This Row],[POS]]="K"),0,RosterPlan25[[#This Row],[VAR/G]]+3.3)</f>
        <v>5.3682398711025616</v>
      </c>
      <c r="X111" s="35">
        <f>IF(RosterPlan25[[#This Row],[VAW/G]]&gt;0,ROUND(RosterPlan25[[#This Row],[VAW/G]]*$AF$56,0)+1,1)</f>
        <v>22</v>
      </c>
      <c r="Y111" s="42">
        <f>RosterPlan25[[#This Row],[VAWG Market $]]-_xlfn.IFNA(RosterPlan25[[#This Row],[$ CURR]],1)</f>
        <v>11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11" s="35">
        <f>RosterPlan25[[#This Row],[Pure Inflated $]]-RosterPlan25[[#This Row],[$ CURR]]</f>
        <v>32</v>
      </c>
      <c r="AB111">
        <f>INDEX(players[age],MATCH(RosterPlan25[[#This Row],[player_id]],players[sleeper_id],0))</f>
        <v>30</v>
      </c>
      <c r="AU111"/>
      <c r="BI111"/>
    </row>
    <row r="112" spans="1:61" x14ac:dyDescent="0.25">
      <c r="A112" t="s">
        <v>17690</v>
      </c>
      <c r="B112" t="s">
        <v>262</v>
      </c>
      <c r="C112" t="s">
        <v>17689</v>
      </c>
      <c r="D112" s="35">
        <f>_xlfn.IFNA(MATCH(RosterPlan25[[#This Row],[player_id]],CompositeRoster[sleeper_id],0),  MATCH(RosterPlan25[[#This Row],[PLAYER]],CompositeRoster[full_name],0))</f>
        <v>108</v>
      </c>
      <c r="E112" s="35">
        <f>MATCH(RosterPlan25[[#This Row],[player_id]],Draft2023[sleeper_id],0)</f>
        <v>60</v>
      </c>
      <c r="F112" s="35" t="str">
        <f>INDEX(CompositeRoster[team],RosterPlan25[[#This Row],[RosterIndex]])&amp;""</f>
        <v>NO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_xlfn.IFNA(INDEX(Draft2023[PRICE],RosterPlan25[[#This Row],[DraftIndex]]),0)</f>
        <v>12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8</v>
      </c>
      <c r="N1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12" s="25">
        <f>IF(VARG="MANUAL",RosterPlan25[[#This Row],[ManualVARG]],IF(VARG="GOOD",RosterPlan25[[#This Row],[GoodVARG]],"ERR"))</f>
        <v>1.818675998629331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1.818675998629331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12" s="38" t="s">
        <v>433</v>
      </c>
      <c r="S112" s="57">
        <f>_xlfn.IFNA(INDEX(Draft2022[Net Keeper Count],RosterPlan25[[#This Row],[DraftIndex]]),0)+IF(RosterPlan25[[#This Row],[KEEPER / RFA]]="K",1,0)</f>
        <v>2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27</v>
      </c>
      <c r="V112" s="35">
        <f>RosterPlan25[[#This Row],[Optimal $]]-RosterPlan25[[#This Row],[$ CURR]]</f>
        <v>7</v>
      </c>
      <c r="W112">
        <f>IF(OR(RosterPlan25[[#This Row],[SOURCE]]="Rookie",RosterPlan25[[#This Row],[POS]]="K"),0,RosterPlan25[[#This Row],[VAR/G]]+3.3)</f>
        <v>5.1186759986293309</v>
      </c>
      <c r="X112">
        <f>IF(RosterPlan25[[#This Row],[VAW/G]]&gt;0,ROUND(RosterPlan25[[#This Row],[VAW/G]]*$AF$56,0)+1,1)</f>
        <v>21</v>
      </c>
      <c r="Y112" s="49">
        <f>RosterPlan25[[#This Row],[VAWG Market $]]-_xlfn.IFNA(RosterPlan25[[#This Row],[$ CURR]],1)</f>
        <v>1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112">
        <f>RosterPlan25[[#This Row],[Pure Inflated $]]-RosterPlan25[[#This Row],[$ CURR]]</f>
        <v>19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88</v>
      </c>
      <c r="B113" t="s">
        <v>262</v>
      </c>
      <c r="C113" t="s">
        <v>2969</v>
      </c>
      <c r="D113" s="35">
        <f>_xlfn.IFNA(MATCH(RosterPlan25[[#This Row],[player_id]],CompositeRoster[sleeper_id],0),  MATCH(RosterPlan25[[#This Row],[PLAYER]],CompositeRoster[full_name],0))</f>
        <v>111</v>
      </c>
      <c r="E113" s="35">
        <f>MATCH(RosterPlan25[[#This Row],[player_id]],Draft2023[sleeper_id],0)</f>
        <v>62</v>
      </c>
      <c r="F113" s="35" t="str">
        <f>INDEX(CompositeRoster[team],RosterPlan25[[#This Row],[RosterIndex]])&amp;""</f>
        <v>LV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_xlfn.IFNA(INDEX(Draft2023[PRICE],RosterPlan25[[#This Row],[DraftIndex]]),0)</f>
        <v>63</v>
      </c>
      <c r="J113" s="41" t="str">
        <f>IF(RosterPlan25[[#This Row],[SOURCE]]="Rookie","Rookie",_xlfn.IFNA(INDEX(Draft2023[Current Contract],RosterPlan25[[#This Row],[DraftIndex]]),"Undrafted"))</f>
        <v>Auction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3" s="41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3" s="41">
        <f>ROUNDDOWN(RosterPlan25[[#This Row],[Optimal $]]*IF(RosterPlan25[[#This Row],[Contract]]="Rookie",0.3,0.15),0)</f>
        <v>3</v>
      </c>
      <c r="N1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66</v>
      </c>
      <c r="O113" s="25">
        <f>IF(VARG="MANUAL",RosterPlan25[[#This Row],[ManualVARG]],IF(VARG="GOOD",RosterPlan25[[#This Row],[GoodVARG]],"ERR"))</f>
        <v>1.7120585779041657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1.7120585779041657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113" s="38"/>
      <c r="S113" s="57">
        <f>_xlfn.IFNA(INDEX(Draft2022[Net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26</v>
      </c>
      <c r="V113" s="35">
        <f>RosterPlan25[[#This Row],[Optimal $]]-RosterPlan25[[#This Row],[$ CURR]]</f>
        <v>-40</v>
      </c>
      <c r="W113">
        <f>IF(OR(RosterPlan25[[#This Row],[SOURCE]]="Rookie",RosterPlan25[[#This Row],[POS]]="K"),0,RosterPlan25[[#This Row],[VAR/G]]+3.3)</f>
        <v>5.0120585779041651</v>
      </c>
      <c r="X113">
        <f>IF(RosterPlan25[[#This Row],[VAW/G]]&gt;0,ROUND(RosterPlan25[[#This Row],[VAW/G]]*$AF$56,0)+1,1)</f>
        <v>20</v>
      </c>
      <c r="Y113" s="49">
        <f>RosterPlan25[[#This Row],[VAWG Market $]]-_xlfn.IFNA(RosterPlan25[[#This Row],[$ CURR]],1)</f>
        <v>-46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113">
        <f>RosterPlan25[[#This Row],[Pure Inflated $]]-RosterPlan25[[#This Row],[$ CURR]]</f>
        <v>-27</v>
      </c>
      <c r="AB113">
        <f>INDEX(players[age],MATCH(RosterPlan25[[#This Row],[player_id]],players[sleeper_id],0))</f>
        <v>31</v>
      </c>
      <c r="AU113"/>
      <c r="BI113"/>
    </row>
    <row r="114" spans="1:61" x14ac:dyDescent="0.25">
      <c r="A114" t="s">
        <v>15942</v>
      </c>
      <c r="B114" t="s">
        <v>262</v>
      </c>
      <c r="C114" t="s">
        <v>15941</v>
      </c>
      <c r="D114" s="35">
        <f>_xlfn.IFNA(MATCH(RosterPlan25[[#This Row],[player_id]],CompositeRoster[sleeper_id],0),  MATCH(RosterPlan25[[#This Row],[PLAYER]],CompositeRoster[full_name],0))</f>
        <v>117</v>
      </c>
      <c r="E114" s="35">
        <f>MATCH(RosterPlan25[[#This Row],[player_id]],Draft2023[sleeper_id],0)</f>
        <v>66</v>
      </c>
      <c r="F114" s="35" t="str">
        <f>INDEX(CompositeRoster[team],RosterPlan25[[#This Row],[RosterIndex]])&amp;""</f>
        <v>MIA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_xlfn.IFNA(INDEX(Draft2023[PRICE],RosterPlan25[[#This Row],[DraftIndex]]),0)</f>
        <v>19</v>
      </c>
      <c r="J114" s="41" t="str">
        <f>IF(RosterPlan25[[#This Row],[SOURCE]]="Rookie","Rookie",_xlfn.IFNA(INDEX(Draft2023[Current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4" s="41" t="str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4" s="41">
        <f>ROUNDDOWN(RosterPlan25[[#This Row],[Optimal $]]*IF(RosterPlan25[[#This Row],[Contract]]="Rookie",0.3,0.15),0)</f>
        <v>6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14" s="25">
        <f>IF(VARG="MANUAL",RosterPlan25[[#This Row],[ManualVARG]],IF(VARG="GOOD",RosterPlan25[[#This Row],[GoodVARG]],"ERR"))</f>
        <v>1.4529974223513467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1.4529974223513467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14" s="38" t="s">
        <v>433</v>
      </c>
      <c r="S114" s="57">
        <f>_xlfn.IFNA(INDEX(Draft2022[Net Keeper Count],RosterPlan25[[#This Row],[DraftIndex]]),0)+IF(RosterPlan25[[#This Row],[KEEPER / RFA]]="K",1,0)</f>
        <v>2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22</v>
      </c>
      <c r="V114" s="35">
        <f>RosterPlan25[[#This Row],[Optimal $]]-RosterPlan25[[#This Row],[$ CURR]]</f>
        <v>-3</v>
      </c>
      <c r="W114">
        <f>IF(OR(RosterPlan25[[#This Row],[SOURCE]]="Rookie",RosterPlan25[[#This Row],[POS]]="K"),0,RosterPlan25[[#This Row],[VAR/G]]+3.3)</f>
        <v>4.7529974223513465</v>
      </c>
      <c r="X114">
        <f>IF(RosterPlan25[[#This Row],[VAW/G]]&gt;0,ROUND(RosterPlan25[[#This Row],[VAW/G]]*$AF$56,0)+1,1)</f>
        <v>19</v>
      </c>
      <c r="Y114" s="49">
        <f>RosterPlan25[[#This Row],[VAWG Market $]]-_xlfn.IFNA(RosterPlan25[[#This Row],[$ CURR]],1)</f>
        <v>-6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14">
        <f>RosterPlan25[[#This Row],[Pure Inflated $]]-RosterPlan25[[#This Row],[$ CURR]]</f>
        <v>7</v>
      </c>
      <c r="AB114">
        <f>INDEX(players[age],MATCH(RosterPlan25[[#This Row],[player_id]],players[sleeper_id],0))</f>
        <v>25</v>
      </c>
      <c r="AU114"/>
      <c r="BI114"/>
    </row>
    <row r="115" spans="1:61" x14ac:dyDescent="0.25">
      <c r="A115" t="s">
        <v>194</v>
      </c>
      <c r="B115" t="s">
        <v>262</v>
      </c>
      <c r="C115" t="s">
        <v>4002</v>
      </c>
      <c r="D115" s="35">
        <f>_xlfn.IFNA(MATCH(RosterPlan25[[#This Row],[player_id]],CompositeRoster[sleeper_id],0),  MATCH(RosterPlan25[[#This Row],[PLAYER]],CompositeRoster[full_name],0))</f>
        <v>105</v>
      </c>
      <c r="E115" s="35">
        <f>MATCH(RosterPlan25[[#This Row],[player_id]],Draft2023[sleeper_id],0)</f>
        <v>58</v>
      </c>
      <c r="F115" s="35" t="str">
        <f>INDEX(CompositeRoster[team],RosterPlan25[[#This Row],[RosterIndex]])&amp;""</f>
        <v>CLE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_xlfn.IFNA(INDEX(Draft2023[PRICE],RosterPlan25[[#This Row],[DraftIndex]]),0)</f>
        <v>19</v>
      </c>
      <c r="J115" s="41" t="str">
        <f>IF(RosterPlan25[[#This Row],[SOURCE]]="Rookie","Rookie",_xlfn.IFNA(INDEX(Draft2023[Current Contract],RosterPlan25[[#This Row],[DraftIndex]]),"Undrafted"))</f>
        <v>Auction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5" s="41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5" s="41">
        <f>ROUNDDOWN(RosterPlan25[[#This Row],[Optimal $]]*IF(RosterPlan25[[#This Row],[Contract]]="Rookie",0.3,0.15),0)</f>
        <v>2</v>
      </c>
      <c r="N1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15" s="37">
        <f>IF(VARG="MANUAL",RosterPlan25[[#This Row],[ManualVARG]],IF(VARG="GOOD",RosterPlan25[[#This Row],[GoodVARG]],"ERR"))</f>
        <v>1.2668642019384915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1.2668642019384915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15" s="38"/>
      <c r="S115" s="38">
        <f>_xlfn.IFNA(INDEX(Draft2022[Net Keeper Count],RosterPlan25[[#This Row],[DraftIndex]]),0)+IF(RosterPlan25[[#This Row],[KEEPER / RFA]]="K",1,0)</f>
        <v>0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19</v>
      </c>
      <c r="V115" s="35">
        <f>RosterPlan25[[#This Row],[Optimal $]]-RosterPlan25[[#This Row],[$ CURR]]</f>
        <v>-2</v>
      </c>
      <c r="W115">
        <f>IF(OR(RosterPlan25[[#This Row],[SOURCE]]="Rookie",RosterPlan25[[#This Row],[POS]]="K"),0,RosterPlan25[[#This Row],[VAR/G]]+3.3)</f>
        <v>4.5668642019384915</v>
      </c>
      <c r="X115">
        <f>IF(RosterPlan25[[#This Row],[VAW/G]]&gt;0,ROUND(RosterPlan25[[#This Row],[VAW/G]]*$AF$56,0)+1,1)</f>
        <v>19</v>
      </c>
      <c r="Y115" s="49">
        <f>RosterPlan25[[#This Row],[VAWG Market $]]-_xlfn.IFNA(RosterPlan25[[#This Row],[$ CURR]],1)</f>
        <v>-2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15">
        <f>RosterPlan25[[#This Row],[Pure Inflated $]]-RosterPlan25[[#This Row],[$ CURR]]</f>
        <v>8</v>
      </c>
      <c r="AB115">
        <f>INDEX(players[age],MATCH(RosterPlan25[[#This Row],[player_id]],players[sleeper_id],0))</f>
        <v>29</v>
      </c>
      <c r="AU115"/>
      <c r="BI115"/>
    </row>
    <row r="116" spans="1:61" x14ac:dyDescent="0.25">
      <c r="A116" t="s">
        <v>14051</v>
      </c>
      <c r="B116" t="s">
        <v>262</v>
      </c>
      <c r="C116" t="s">
        <v>14050</v>
      </c>
      <c r="D116">
        <f>_xlfn.IFNA(MATCH(RosterPlan25[[#This Row],[player_id]],CompositeRoster[sleeper_id],0),  MATCH(RosterPlan25[[#This Row],[PLAYER]],CompositeRoster[full_name],0))</f>
        <v>124</v>
      </c>
      <c r="E116">
        <f>MATCH(RosterPlan25[[#This Row],[player_id]],Draft2023[sleeper_id],0)</f>
        <v>185</v>
      </c>
      <c r="F116" t="str">
        <f>INDEX(CompositeRoster[team],RosterPlan25[[#This Row],[RosterIndex]])&amp;""</f>
        <v>CIN</v>
      </c>
      <c r="G116" t="str">
        <f>INDEX(CompositeRoster[position],RosterPlan25[[#This Row],[RosterIndex]])&amp;""</f>
        <v>RB</v>
      </c>
      <c r="H116" t="str">
        <f>INDEX(CompositeRoster[source],RosterPlan25[[#This Row],[RosterIndex]])</f>
        <v>Roster</v>
      </c>
      <c r="I116" s="41">
        <f>_xlfn.IFNA(INDEX(Draft2023[PRICE],RosterPlan25[[#This Row],[DraftIndex]]),0)</f>
        <v>1</v>
      </c>
      <c r="J116" s="41" t="str">
        <f>IF(RosterPlan25[[#This Row],[SOURCE]]="Rookie","Rookie",_xlfn.IFNA(INDEX(Draft2023[Current Contract],RosterPlan25[[#This Row],[DraftIndex]]),"Undrafted"))</f>
        <v>Auction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6" s="41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6" s="41">
        <f>ROUNDDOWN(RosterPlan25[[#This Row],[Optimal $]]*IF(RosterPlan25[[#This Row],[Contract]]="Rookie",0.3,0.15),0)</f>
        <v>1</v>
      </c>
      <c r="N116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6" s="37">
        <f>IF(VARG="MANUAL",RosterPlan25[[#This Row],[ManualVARG]],IF(VARG="GOOD",RosterPlan25[[#This Row],[GoodVARG]],"ERR"))</f>
        <v>0.60058509683301842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0.60058509683301842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16" s="38" t="s">
        <v>433</v>
      </c>
      <c r="S116" s="35">
        <f>_xlfn.IFNA(INDEX(Draft2022[Net Keeper Count],RosterPlan25[[#This Row],[DraftIndex]]),0)+IF(RosterPlan25[[#This Row],[KEEPER / RFA]]="K",1,0)</f>
        <v>2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10</v>
      </c>
      <c r="V116" s="35">
        <f>RosterPlan25[[#This Row],[Optimal $]]-RosterPlan25[[#This Row],[$ CURR]]</f>
        <v>8</v>
      </c>
      <c r="W116" s="35">
        <f>IF(OR(RosterPlan25[[#This Row],[SOURCE]]="Rookie",RosterPlan25[[#This Row],[POS]]="K"),0,RosterPlan25[[#This Row],[VAR/G]]+3.3)</f>
        <v>3.9005850968330185</v>
      </c>
      <c r="X116" s="35">
        <f>IF(RosterPlan25[[#This Row],[VAW/G]]&gt;0,ROUND(RosterPlan25[[#This Row],[VAW/G]]*$AF$56,0)+1,1)</f>
        <v>16</v>
      </c>
      <c r="Y116" s="42">
        <f>RosterPlan25[[#This Row],[VAWG Market $]]-_xlfn.IFNA(RosterPlan25[[#This Row],[$ CURR]],1)</f>
        <v>14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14</v>
      </c>
      <c r="AA116" s="35">
        <f>RosterPlan25[[#This Row],[Pure Inflated $]]-RosterPlan25[[#This Row],[$ CURR]]</f>
        <v>12</v>
      </c>
      <c r="AB116">
        <f>INDEX(players[age],MATCH(RosterPlan25[[#This Row],[player_id]],players[sleeper_id],0))</f>
        <v>26</v>
      </c>
      <c r="AU116"/>
      <c r="BI116"/>
    </row>
    <row r="117" spans="1:61" x14ac:dyDescent="0.25">
      <c r="A117" t="s">
        <v>174</v>
      </c>
      <c r="B117" t="s">
        <v>262</v>
      </c>
      <c r="C117" t="s">
        <v>475</v>
      </c>
      <c r="D117" s="35">
        <f>_xlfn.IFNA(MATCH(RosterPlan25[[#This Row],[player_id]],CompositeRoster[sleeper_id],0),  MATCH(RosterPlan25[[#This Row],[PLAYER]],CompositeRoster[full_name],0))</f>
        <v>107</v>
      </c>
      <c r="E117" s="35">
        <f>MATCH(RosterPlan25[[#This Row],[player_id]],Draft2023[sleeper_id],0)</f>
        <v>59</v>
      </c>
      <c r="F117" s="35" t="str">
        <f>INDEX(CompositeRoster[team],RosterPlan25[[#This Row],[RosterIndex]])&amp;""</f>
        <v>TEN</v>
      </c>
      <c r="G117" s="35" t="str">
        <f>INDEX(CompositeRoster[position],RosterPlan25[[#This Row],[RosterIndex]])&amp;""</f>
        <v>WR</v>
      </c>
      <c r="H117" s="35" t="str">
        <f>INDEX(CompositeRoster[source],RosterPlan25[[#This Row],[RosterIndex]])</f>
        <v>Roster</v>
      </c>
      <c r="I117" s="41">
        <f>_xlfn.IFNA(INDEX(Draft2023[PRICE],RosterPlan25[[#This Row],[DraftIndex]]),0)</f>
        <v>2</v>
      </c>
      <c r="J117" s="41" t="str">
        <f>IF(RosterPlan25[[#This Row],[SOURCE]]="Rookie","Rookie",_xlfn.IFNA(INDEX(Draft2023[Current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7" s="41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7" s="41">
        <f>ROUNDDOWN(RosterPlan25[[#This Row],[Optimal $]]*IF(RosterPlan25[[#This Row],[Contract]]="Rookie",0.3,0.15),0)</f>
        <v>1</v>
      </c>
      <c r="N1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17" s="37">
        <f>IF(VARG="MANUAL",RosterPlan25[[#This Row],[ManualVARG]],IF(VARG="GOOD",RosterPlan25[[#This Row],[GoodVARG]],"ERR"))</f>
        <v>0.57934739608741881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0.57934739608741881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17" s="38" t="s">
        <v>433</v>
      </c>
      <c r="S117" s="38">
        <f>_xlfn.IFNA(INDEX(Draft2022[Net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9</v>
      </c>
      <c r="V117" s="35">
        <f>RosterPlan25[[#This Row],[Optimal $]]-RosterPlan25[[#This Row],[$ CURR]]</f>
        <v>6</v>
      </c>
      <c r="W117">
        <f>IF(OR(RosterPlan25[[#This Row],[SOURCE]]="Rookie",RosterPlan25[[#This Row],[POS]]="K"),0,RosterPlan25[[#This Row],[VAR/G]]+3.3)</f>
        <v>3.8793473960874185</v>
      </c>
      <c r="X117">
        <f>IF(RosterPlan25[[#This Row],[VAW/G]]&gt;0,ROUND(RosterPlan25[[#This Row],[VAW/G]]*$AF$56,0)+1,1)</f>
        <v>16</v>
      </c>
      <c r="Y117" s="49">
        <f>RosterPlan25[[#This Row],[VAWG Market $]]-_xlfn.IFNA(RosterPlan25[[#This Row],[$ CURR]],1)</f>
        <v>13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17">
        <f>RosterPlan25[[#This Row],[Pure Inflated $]]-RosterPlan25[[#This Row],[$ CURR]]</f>
        <v>10</v>
      </c>
      <c r="AB117">
        <f>INDEX(players[age],MATCH(RosterPlan25[[#This Row],[player_id]],players[sleeper_id],0))</f>
        <v>29</v>
      </c>
      <c r="AU117"/>
      <c r="BI117"/>
    </row>
    <row r="118" spans="1:61" x14ac:dyDescent="0.25">
      <c r="A118" t="s">
        <v>241</v>
      </c>
      <c r="B118" t="s">
        <v>262</v>
      </c>
      <c r="C118" t="s">
        <v>10346</v>
      </c>
      <c r="D118" s="35">
        <f>_xlfn.IFNA(MATCH(RosterPlan25[[#This Row],[player_id]],CompositeRoster[sleeper_id],0),  MATCH(RosterPlan25[[#This Row],[PLAYER]],CompositeRoster[full_name],0))</f>
        <v>116</v>
      </c>
      <c r="E118" s="35">
        <f>MATCH(RosterPlan25[[#This Row],[player_id]],Draft2023[sleeper_id],0)</f>
        <v>65</v>
      </c>
      <c r="F118" s="35" t="str">
        <f>INDEX(CompositeRoster[team],RosterPlan25[[#This Row],[RosterIndex]])&amp;""</f>
        <v>DET</v>
      </c>
      <c r="G118" s="35" t="str">
        <f>INDEX(CompositeRoster[position],RosterPlan25[[#This Row],[RosterIndex]])&amp;""</f>
        <v>QB</v>
      </c>
      <c r="H118" s="35" t="str">
        <f>INDEX(CompositeRoster[source],RosterPlan25[[#This Row],[RosterIndex]])</f>
        <v>Roster</v>
      </c>
      <c r="I118" s="41">
        <f>_xlfn.IFNA(INDEX(Draft2023[PRICE],RosterPlan25[[#This Row],[DraftIndex]]),0)</f>
        <v>1</v>
      </c>
      <c r="J118" s="41" t="str">
        <f>IF(RosterPlan25[[#This Row],[SOURCE]]="Rookie","Rookie",_xlfn.IFNA(INDEX(Draft2023[Current Contract],RosterPlan25[[#This Row],[DraftIndex]]),"Undrafted"))</f>
        <v>Undrafted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8" s="41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8" s="41">
        <f>ROUNDDOWN(RosterPlan25[[#This Row],[Optimal $]]*IF(RosterPlan25[[#This Row],[Contract]]="Rookie",0.3,0.15),0)</f>
        <v>0</v>
      </c>
      <c r="N1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37">
        <f>IF(VARG="MANUAL",RosterPlan25[[#This Row],[ManualVARG]],IF(VARG="GOOD",RosterPlan25[[#This Row],[GoodVARG]],"ERR"))</f>
        <v>0</v>
      </c>
      <c r="P1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18" s="38" t="s">
        <v>433</v>
      </c>
      <c r="S118" s="38">
        <f>_xlfn.IFNA(INDEX(Draft2022[Net Keeper Count],RosterPlan25[[#This Row],[DraftIndex]]),0)+IF(RosterPlan25[[#This Row],[KEEPER / RFA]]="K",1,0)</f>
        <v>2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3.3</v>
      </c>
      <c r="X118">
        <f>IF(RosterPlan25[[#This Row],[VAW/G]]&gt;0,ROUND(RosterPlan25[[#This Row],[VAW/G]]*$AF$56,0)+1,1)</f>
        <v>14</v>
      </c>
      <c r="Y118" s="49">
        <f>RosterPlan25[[#This Row],[VAWG Market $]]-_xlfn.IFNA(RosterPlan25[[#This Row],[$ CURR]],1)</f>
        <v>13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29</v>
      </c>
      <c r="AU118"/>
      <c r="BI118"/>
    </row>
    <row r="119" spans="1:61" x14ac:dyDescent="0.25">
      <c r="A119" t="s">
        <v>19259</v>
      </c>
      <c r="B119" t="s">
        <v>262</v>
      </c>
      <c r="C119" t="s">
        <v>19258</v>
      </c>
      <c r="D119">
        <f>_xlfn.IFNA(MATCH(RosterPlan25[[#This Row],[player_id]],CompositeRoster[sleeper_id],0),  MATCH(RosterPlan25[[#This Row],[PLAYER]],CompositeRoster[full_name],0))</f>
        <v>119</v>
      </c>
      <c r="E119">
        <f>MATCH(RosterPlan25[[#This Row],[player_id]],Draft2023[sleeper_id],0)</f>
        <v>76</v>
      </c>
      <c r="F119" s="35" t="str">
        <f>INDEX(CompositeRoster[team],RosterPlan25[[#This Row],[RosterIndex]])&amp;""</f>
        <v>DEN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_xlfn.IFNA(INDEX(Draft2023[PRICE],RosterPlan25[[#This Row],[DraftIndex]]),0)</f>
        <v>4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9" s="25">
        <f>IF(VARG="MANUAL",RosterPlan25[[#This Row],[ManualVARG]],IF(VARG="GOOD",RosterPlan25[[#This Row],[GoodVARG]],"ERR"))</f>
        <v>-2.3072135776229201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-2.3072135776229201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19" s="38" t="s">
        <v>433</v>
      </c>
      <c r="S119" s="57">
        <f>_xlfn.IFNA(INDEX(Draft2022[Net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-3</v>
      </c>
      <c r="W119">
        <f>IF(OR(RosterPlan25[[#This Row],[SOURCE]]="Rookie",RosterPlan25[[#This Row],[POS]]="K"),0,RosterPlan25[[#This Row],[VAR/G]]+3.3)</f>
        <v>0.9927864223770797</v>
      </c>
      <c r="X119">
        <f>IF(RosterPlan25[[#This Row],[VAW/G]]&gt;0,ROUND(RosterPlan25[[#This Row],[VAW/G]]*$AF$56,0)+1,1)</f>
        <v>5</v>
      </c>
      <c r="Y119" s="49">
        <f>RosterPlan25[[#This Row],[VAWG Market $]]-_xlfn.IFNA(RosterPlan25[[#This Row],[$ CURR]],1)</f>
        <v>1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-3</v>
      </c>
      <c r="AB119">
        <f>INDEX(players[age],MATCH(RosterPlan25[[#This Row],[player_id]],players[sleeper_id],0))</f>
        <v>22</v>
      </c>
      <c r="AU119"/>
      <c r="BI119"/>
    </row>
    <row r="120" spans="1:61" x14ac:dyDescent="0.25">
      <c r="A120" t="s">
        <v>222</v>
      </c>
      <c r="B120" t="s">
        <v>262</v>
      </c>
      <c r="C120" t="s">
        <v>6158</v>
      </c>
      <c r="D120" s="35">
        <f>_xlfn.IFNA(MATCH(RosterPlan25[[#This Row],[player_id]],CompositeRoster[sleeper_id],0),  MATCH(RosterPlan25[[#This Row],[PLAYER]],CompositeRoster[full_name],0))</f>
        <v>118</v>
      </c>
      <c r="E120" s="35" t="e">
        <f>MATCH(RosterPlan25[[#This Row],[player_id]],Draft2023[sleeper_id],0)</f>
        <v>#N/A</v>
      </c>
      <c r="F120" s="35" t="str">
        <f>INDEX(CompositeRoster[team],RosterPlan25[[#This Row],[RosterIndex]])&amp;""</f>
        <v>MIA</v>
      </c>
      <c r="G120" s="35" t="str">
        <f>INDEX(CompositeRoster[position],RosterPlan25[[#This Row],[RosterIndex]])&amp;""</f>
        <v>TE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0</v>
      </c>
      <c r="J120" s="41" t="str">
        <f>IF(RosterPlan25[[#This Row],[SOURCE]]="Rookie","Rookie",_xlfn.IFNA(INDEX(Draft2023[Current Contract],RosterPlan25[[#This Row],[DraftIndex]]),"Undrafted"))</f>
        <v>Undrafted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0" s="41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0" s="25">
        <f>IF(VARG="MANUAL",RosterPlan25[[#This Row],[ManualVARG]],IF(VARG="GOOD",RosterPlan25[[#This Row],[GoodVARG]],"ERR"))</f>
        <v>-2.4583277770648486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-2.4583277770648486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20" s="38" t="s">
        <v>433</v>
      </c>
      <c r="S120" s="57">
        <f>_xlfn.IFNA(INDEX(Draft2022[Net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0.8416722229351512</v>
      </c>
      <c r="X120">
        <f>IF(RosterPlan25[[#This Row],[VAW/G]]&gt;0,ROUND(RosterPlan25[[#This Row],[VAW/G]]*$AF$56,0)+1,1)</f>
        <v>4</v>
      </c>
      <c r="Y120" s="49">
        <f>RosterPlan25[[#This Row],[VAWG Market $]]-_xlfn.IFNA(RosterPlan25[[#This Row],[$ CURR]],1)</f>
        <v>3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28</v>
      </c>
      <c r="AU120"/>
      <c r="BI120"/>
    </row>
    <row r="121" spans="1:61" x14ac:dyDescent="0.25">
      <c r="A121" t="s">
        <v>21535</v>
      </c>
      <c r="B121" t="s">
        <v>262</v>
      </c>
      <c r="C121" t="s">
        <v>21534</v>
      </c>
      <c r="D121" s="35">
        <f>_xlfn.IFNA(MATCH(RosterPlan25[[#This Row],[player_id]],CompositeRoster[sleeper_id],0),  MATCH(RosterPlan25[[#This Row],[PLAYER]],CompositeRoster[full_name],0))</f>
        <v>127</v>
      </c>
      <c r="E121" s="35" t="e">
        <f>MATCH(RosterPlan25[[#This Row],[player_id]],Draft2023[sleeper_id],0)</f>
        <v>#N/A</v>
      </c>
      <c r="F121" s="35" t="str">
        <f>INDEX(CompositeRoster[team],RosterPlan25[[#This Row],[RosterIndex]])&amp;""</f>
        <v>TB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Rookie</v>
      </c>
      <c r="I121" s="41">
        <f>_xlfn.IFNA(INDEX(Draft2023[PRICE],RosterPlan25[[#This Row],[DraftIndex]]),0)</f>
        <v>0</v>
      </c>
      <c r="J121" s="41" t="str">
        <f>IF(RosterPlan25[[#This Row],[SOURCE]]="Rookie","Rookie",_xlfn.IFNA(INDEX(Draft2023[Current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1" s="41" t="str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1" s="37">
        <f>IF(VARG="MANUAL",RosterPlan25[[#This Row],[ManualVARG]],IF(VARG="GOOD",RosterPlan25[[#This Row],[GoodVARG]],"ERR"))</f>
        <v>-3.2683571206428725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-3.2683571206428725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1" s="38" t="s">
        <v>433</v>
      </c>
      <c r="S121" s="38">
        <f>_xlfn.IFNA(INDEX(Draft2022[Net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-2</v>
      </c>
      <c r="W121">
        <f>IF(OR(RosterPlan25[[#This Row],[SOURCE]]="Rookie",RosterPlan25[[#This Row],[POS]]="K"),0,RosterPlan25[[#This Row],[VAR/G]]+3.3)</f>
        <v>0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-2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-2</v>
      </c>
      <c r="AB121">
        <f>INDEX(players[age],MATCH(RosterPlan25[[#This Row],[player_id]],players[sleeper_id],0))</f>
        <v>21</v>
      </c>
      <c r="AU121"/>
      <c r="BI121"/>
    </row>
    <row r="122" spans="1:61" x14ac:dyDescent="0.25">
      <c r="A122" t="s">
        <v>44</v>
      </c>
      <c r="B122" t="s">
        <v>262</v>
      </c>
      <c r="C122" t="s">
        <v>7864</v>
      </c>
      <c r="D122">
        <f>_xlfn.IFNA(MATCH(RosterPlan25[[#This Row],[player_id]],CompositeRoster[sleeper_id],0),  MATCH(RosterPlan25[[#This Row],[PLAYER]],CompositeRoster[full_name],0))</f>
        <v>109</v>
      </c>
      <c r="E122">
        <f>MATCH(RosterPlan25[[#This Row],[player_id]],Draft2023[sleeper_id],0)</f>
        <v>153</v>
      </c>
      <c r="F122" s="35" t="str">
        <f>INDEX(CompositeRoster[team],RosterPlan25[[#This Row],[RosterIndex]])&amp;""</f>
        <v>CLE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_xlfn.IFNA(INDEX(Draft2023[PRICE],RosterPlan25[[#This Row],[DraftIndex]]),0)</f>
        <v>1</v>
      </c>
      <c r="J122" s="41" t="str">
        <f>IF(RosterPlan25[[#This Row],[SOURCE]]="Rookie","Rookie",_xlfn.IFNA(INDEX(Draft2023[Current Contract],RosterPlan25[[#This Row],[DraftIndex]]),"Undrafted"))</f>
        <v>Undrafted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22" s="41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2" s="25">
        <f>IF(VARG="MANUAL",RosterPlan25[[#This Row],[ManualVARG]],IF(VARG="GOOD",RosterPlan25[[#This Row],[GoodVARG]],"ERR"))</f>
        <v>-3.8379413551880193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-3.8379413551880193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22" s="38"/>
      <c r="S122" s="57">
        <f>_xlfn.IFNA(INDEX(Draft2022[Net Keeper Count],RosterPlan25[[#This Row],[DraftIndex]]),0)+IF(RosterPlan25[[#This Row],[KEEPER / RFA]]="K",1,0)</f>
        <v>3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-0.53794135518801944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28</v>
      </c>
      <c r="AU122"/>
      <c r="BI122"/>
    </row>
    <row r="123" spans="1:61" x14ac:dyDescent="0.25">
      <c r="A123" t="s">
        <v>21533</v>
      </c>
      <c r="B123" t="s">
        <v>262</v>
      </c>
      <c r="C123" t="s">
        <v>21532</v>
      </c>
      <c r="D123" s="35">
        <f>_xlfn.IFNA(MATCH(RosterPlan25[[#This Row],[player_id]],CompositeRoster[sleeper_id],0),  MATCH(RosterPlan25[[#This Row],[PLAYER]],CompositeRoster[full_name],0))</f>
        <v>128</v>
      </c>
      <c r="E123" s="35" t="e">
        <f>MATCH(RosterPlan25[[#This Row],[player_id]],Draft2023[sleeper_id],0)</f>
        <v>#N/A</v>
      </c>
      <c r="F123" s="35" t="str">
        <f>INDEX(CompositeRoster[team],RosterPlan25[[#This Row],[RosterIndex]])&amp;""</f>
        <v>BAL</v>
      </c>
      <c r="G123" s="35" t="str">
        <f>INDEX(CompositeRoster[position],RosterPlan25[[#This Row],[RosterIndex]])&amp;""</f>
        <v>WR</v>
      </c>
      <c r="H123" s="35" t="str">
        <f>INDEX(CompositeRoster[source],RosterPlan25[[#This Row],[RosterIndex]])</f>
        <v>Rookie</v>
      </c>
      <c r="I123" s="41">
        <f>_xlfn.IFNA(INDEX(Draft2023[PRICE],RosterPlan25[[#This Row],[DraftIndex]]),0)</f>
        <v>0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3" s="25">
        <f>IF(VARG="MANUAL",RosterPlan25[[#This Row],[ManualVARG]],IF(VARG="GOOD",RosterPlan25[[#This Row],[GoodVARG]],"ERR"))</f>
        <v>-4.6216599477639759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-4.6216599477639759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3" s="38" t="s">
        <v>433</v>
      </c>
      <c r="S123" s="57">
        <f>_xlfn.IFNA(INDEX(Draft2022[Net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0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0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0</v>
      </c>
      <c r="AB123">
        <f>INDEX(players[age],MATCH(RosterPlan25[[#This Row],[player_id]],players[sleeper_id],0))</f>
        <v>22</v>
      </c>
      <c r="AU123"/>
      <c r="BI123"/>
    </row>
    <row r="124" spans="1:61" x14ac:dyDescent="0.25">
      <c r="A124" t="s">
        <v>19287</v>
      </c>
      <c r="B124" t="s">
        <v>262</v>
      </c>
      <c r="C124" t="s">
        <v>19286</v>
      </c>
      <c r="D124" s="35">
        <f>_xlfn.IFNA(MATCH(RosterPlan25[[#This Row],[player_id]],CompositeRoster[sleeper_id],0),  MATCH(RosterPlan25[[#This Row],[PLAYER]],CompositeRoster[full_name],0))</f>
        <v>122</v>
      </c>
      <c r="E124" s="35" t="e">
        <f>MATCH(RosterPlan25[[#This Row],[player_id]],Draft2023[sleeper_id],0)</f>
        <v>#N/A</v>
      </c>
      <c r="F124" s="35" t="str">
        <f>INDEX(CompositeRoster[team],RosterPlan25[[#This Row],[RosterIndex]])&amp;""</f>
        <v>LV</v>
      </c>
      <c r="G124" s="35" t="str">
        <f>INDEX(CompositeRoster[position],RosterPlan25[[#This Row],[RosterIndex]])&amp;""</f>
        <v>WR</v>
      </c>
      <c r="H124" s="35" t="str">
        <f>INDEX(CompositeRoster[source],RosterPlan25[[#This Row],[RosterIndex]])</f>
        <v>Roster</v>
      </c>
      <c r="I124" s="41">
        <f>_xlfn.IFNA(INDEX(Draft2023[PRICE],RosterPlan25[[#This Row],[DraftIndex]]),0)</f>
        <v>0</v>
      </c>
      <c r="J124" s="41" t="str">
        <f>IF(RosterPlan25[[#This Row],[SOURCE]]="Rookie","Rookie",_xlfn.IFNA(INDEX(Draft2023[Current Contract],RosterPlan25[[#This Row],[DraftIndex]]),"Undrafted"))</f>
        <v>Undrafted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4" s="41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4" s="41">
        <f>ROUNDDOWN(RosterPlan25[[#This Row],[Optimal $]]*IF(RosterPlan25[[#This Row],[Contract]]="Rookie",0.3,0.15),0)</f>
        <v>0</v>
      </c>
      <c r="N1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37">
        <f>IF(VARG="MANUAL",RosterPlan25[[#This Row],[ManualVARG]],IF(VARG="GOOD",RosterPlan25[[#This Row],[GoodVARG]],"ERR"))</f>
        <v>-4.713106585117564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-4.713106585117564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4" s="38" t="s">
        <v>433</v>
      </c>
      <c r="S124" s="38">
        <f>_xlfn.IFNA(INDEX(Draft2022[Net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-1.4131065851175642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>
        <f>INDEX(players[age],MATCH(RosterPlan25[[#This Row],[player_id]],players[sleeper_id],0))</f>
        <v>23</v>
      </c>
      <c r="AU124"/>
      <c r="BI124"/>
    </row>
    <row r="125" spans="1:61" x14ac:dyDescent="0.25">
      <c r="A125" t="s">
        <v>19302</v>
      </c>
      <c r="B125" t="s">
        <v>262</v>
      </c>
      <c r="C125" t="s">
        <v>19301</v>
      </c>
      <c r="D125" s="35">
        <f>_xlfn.IFNA(MATCH(RosterPlan25[[#This Row],[player_id]],CompositeRoster[sleeper_id],0),  MATCH(RosterPlan25[[#This Row],[PLAYER]],CompositeRoster[full_name],0))</f>
        <v>106</v>
      </c>
      <c r="E125" s="35" t="e">
        <f>MATCH(RosterPlan25[[#This Row],[player_id]],Draft2023[sleeper_id],0)</f>
        <v>#N/A</v>
      </c>
      <c r="F125" s="35" t="str">
        <f>INDEX(CompositeRoster[team],RosterPlan25[[#This Row],[RosterIndex]])&amp;""</f>
        <v>CIN</v>
      </c>
      <c r="G125" s="35" t="str">
        <f>INDEX(CompositeRoster[position],RosterPlan25[[#This Row],[RosterIndex]])&amp;""</f>
        <v>WR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0</v>
      </c>
      <c r="J125" s="41" t="str">
        <f>IF(RosterPlan25[[#This Row],[SOURCE]]="Rookie","Rookie",_xlfn.IFNA(INDEX(Draft2023[Current Contract],RosterPlan25[[#This Row],[DraftIndex]]),"Undrafted"))</f>
        <v>Undrafted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5" s="41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5" s="41">
        <f>ROUNDDOWN(RosterPlan25[[#This Row],[Optimal $]]*IF(RosterPlan25[[#This Row],[Contract]]="Rookie",0.3,0.15),0)</f>
        <v>0</v>
      </c>
      <c r="N1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5" s="37">
        <f>IF(VARG="MANUAL",RosterPlan25[[#This Row],[ManualVARG]],IF(VARG="GOOD",RosterPlan25[[#This Row],[GoodVARG]],"ERR"))</f>
        <v>-4.8376729473618276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-4.8376729473618276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5" s="38" t="s">
        <v>433</v>
      </c>
      <c r="S125" s="38">
        <f>_xlfn.IFNA(INDEX(Draft2022[Net Keeper Count],RosterPlan25[[#This Row],[DraftIndex]]),0)+IF(RosterPlan25[[#This Row],[KEEPER / RFA]]="K",1,0)</f>
        <v>1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-1.5376729473618278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0</v>
      </c>
      <c r="AB125">
        <f>INDEX(players[age],MATCH(RosterPlan25[[#This Row],[player_id]],players[sleeper_id],0))</f>
        <v>24</v>
      </c>
      <c r="AU125"/>
      <c r="BI125"/>
    </row>
    <row r="126" spans="1:61" x14ac:dyDescent="0.25">
      <c r="A126" t="s">
        <v>21467</v>
      </c>
      <c r="B126" t="s">
        <v>262</v>
      </c>
      <c r="C126" t="s">
        <v>21466</v>
      </c>
      <c r="D126">
        <f>_xlfn.IFNA(MATCH(RosterPlan25[[#This Row],[player_id]],CompositeRoster[sleeper_id],0),  MATCH(RosterPlan25[[#This Row],[PLAYER]],CompositeRoster[full_name],0))</f>
        <v>126</v>
      </c>
      <c r="E126" t="e">
        <f>MATCH(RosterPlan25[[#This Row],[player_id]],Draft2023[sleeper_id],0)</f>
        <v>#N/A</v>
      </c>
      <c r="F126" t="str">
        <f>INDEX(CompositeRoster[team],RosterPlan25[[#This Row],[RosterIndex]])&amp;""</f>
        <v>DEN</v>
      </c>
      <c r="G126" t="str">
        <f>INDEX(CompositeRoster[position],RosterPlan25[[#This Row],[RosterIndex]])&amp;""</f>
        <v>QB</v>
      </c>
      <c r="H126" s="35" t="str">
        <f>INDEX(CompositeRoster[source],RosterPlan25[[#This Row],[RosterIndex]])</f>
        <v>Rookie</v>
      </c>
      <c r="I126" s="41">
        <f>_xlfn.IFNA(INDEX(Draft2023[PRICE],RosterPlan25[[#This Row],[DraftIndex]]),0)</f>
        <v>0</v>
      </c>
      <c r="J126" s="41" t="str">
        <f>IF(RosterPlan25[[#This Row],[SOURCE]]="Rookie","Rookie",_xlfn.IFNA(INDEX(Draft2023[Current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6" s="41" t="str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6" s="37">
        <f>IF(VARG="MANUAL",RosterPlan25[[#This Row],[ManualVARG]],IF(VARG="GOOD",RosterPlan25[[#This Row],[GoodVARG]],"ERR"))</f>
        <v>-4.9414489664968855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-4.9414489664968855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26" s="38" t="s">
        <v>433</v>
      </c>
      <c r="S126" s="35">
        <f>_xlfn.IFNA(INDEX(Draft2022[Net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-1</v>
      </c>
      <c r="W126" s="35">
        <f>IF(OR(RosterPlan25[[#This Row],[SOURCE]]="Rookie",RosterPlan25[[#This Row],[POS]]="K"),0,RosterPlan25[[#This Row],[VAR/G]]+3.3)</f>
        <v>0</v>
      </c>
      <c r="X126" s="35">
        <f>IF(RosterPlan25[[#This Row],[VAW/G]]&gt;0,ROUND(RosterPlan25[[#This Row],[VAW/G]]*$AF$56,0)+1,1)</f>
        <v>1</v>
      </c>
      <c r="Y126" s="42">
        <f>RosterPlan25[[#This Row],[VAWG Market $]]-_xlfn.IFNA(RosterPlan25[[#This Row],[$ CURR]],1)</f>
        <v>-1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 s="35">
        <f>RosterPlan25[[#This Row],[Pure Inflated $]]-RosterPlan25[[#This Row],[$ CURR]]</f>
        <v>-1</v>
      </c>
      <c r="AB126">
        <f>INDEX(players[age],MATCH(RosterPlan25[[#This Row],[player_id]],players[sleeper_id],0))</f>
        <v>24</v>
      </c>
      <c r="AU126"/>
      <c r="BI126"/>
    </row>
    <row r="127" spans="1:61" x14ac:dyDescent="0.25">
      <c r="A127" t="s">
        <v>21465</v>
      </c>
      <c r="B127" t="s">
        <v>262</v>
      </c>
      <c r="C127" t="s">
        <v>21464</v>
      </c>
      <c r="D127" s="35">
        <f>_xlfn.IFNA(MATCH(RosterPlan25[[#This Row],[player_id]],CompositeRoster[sleeper_id],0),  MATCH(RosterPlan25[[#This Row],[PLAYER]],CompositeRoster[full_name],0))</f>
        <v>129</v>
      </c>
      <c r="E127" s="35" t="e">
        <f>MATCH(RosterPlan25[[#This Row],[player_id]],Draft2023[sleeper_id],0)</f>
        <v>#N/A</v>
      </c>
      <c r="F127" s="35" t="str">
        <f>INDEX(CompositeRoster[team],RosterPlan25[[#This Row],[RosterIndex]])&amp;""</f>
        <v>BAL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Rookie</v>
      </c>
      <c r="I127" s="41">
        <f>_xlfn.IFNA(INDEX(Draft2023[PRICE],RosterPlan25[[#This Row],[DraftIndex]]),0)</f>
        <v>0</v>
      </c>
      <c r="J127" s="41" t="str">
        <f>IF(RosterPlan25[[#This Row],[SOURCE]]="Rookie","Rookie",_xlfn.IFNA(INDEX(Draft2023[Current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7" s="41" t="str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7" s="25">
        <f>IF(VARG="MANUAL",RosterPlan25[[#This Row],[ManualVARG]],IF(VARG="GOOD",RosterPlan25[[#This Row],[GoodVARG]],"ERR"))</f>
        <v>-5.1855320419008217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-5.1855320419008217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7" s="38" t="s">
        <v>433</v>
      </c>
      <c r="S127" s="57">
        <f>_xlfn.IFNA(INDEX(Draft2022[Net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23</v>
      </c>
      <c r="AU127"/>
      <c r="BI127"/>
    </row>
    <row r="128" spans="1:61" x14ac:dyDescent="0.25">
      <c r="A128" t="s">
        <v>19788</v>
      </c>
      <c r="B128" t="s">
        <v>262</v>
      </c>
      <c r="C128" t="s">
        <v>19787</v>
      </c>
      <c r="D128">
        <f>_xlfn.IFNA(MATCH(RosterPlan25[[#This Row],[player_id]],CompositeRoster[sleeper_id],0),  MATCH(RosterPlan25[[#This Row],[PLAYER]],CompositeRoster[full_name],0))</f>
        <v>123</v>
      </c>
      <c r="E128" t="e">
        <f>MATCH(RosterPlan25[[#This Row],[player_id]],Draft2023[sleeper_id],0)</f>
        <v>#N/A</v>
      </c>
      <c r="F128" s="35" t="str">
        <f>INDEX(CompositeRoster[team],RosterPlan25[[#This Row],[RosterIndex]])&amp;""</f>
        <v>NYJ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Roster</v>
      </c>
      <c r="I128" s="41">
        <f>_xlfn.IFNA(INDEX(Draft2023[PRICE],RosterPlan25[[#This Row],[DraftIndex]]),0)</f>
        <v>0</v>
      </c>
      <c r="J128" s="41" t="str">
        <f>IF(RosterPlan25[[#This Row],[SOURCE]]="Rookie","Rookie",_xlfn.IFNA(INDEX(Draft2023[Current Contract],RosterPlan25[[#This Row],[DraftIndex]]),"Undrafted"))</f>
        <v>Undrafted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8" s="41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8" s="25">
        <f>IF(VARG="MANUAL",RosterPlan25[[#This Row],[ManualVARG]],IF(VARG="GOOD",RosterPlan25[[#This Row],[GoodVARG]],"ERR"))</f>
        <v>-5.4276792445392834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-5.4276792445392834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8" s="38" t="s">
        <v>433</v>
      </c>
      <c r="S128" s="57">
        <f>_xlfn.IFNA(INDEX(Draft2022[Net Keeper Count],RosterPlan25[[#This Row],[DraftIndex]]),0)+IF(RosterPlan25[[#This Row],[KEEPER / RFA]]="K",1,0)</f>
        <v>1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0</v>
      </c>
      <c r="W128">
        <f>IF(OR(RosterPlan25[[#This Row],[SOURCE]]="Rookie",RosterPlan25[[#This Row],[POS]]="K"),0,RosterPlan25[[#This Row],[VAR/G]]+3.3)</f>
        <v>-2.1276792445392836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0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0</v>
      </c>
      <c r="AB128">
        <f>INDEX(players[age],MATCH(RosterPlan25[[#This Row],[player_id]],players[sleeper_id],0))</f>
        <v>23</v>
      </c>
      <c r="AU128"/>
      <c r="BI128"/>
    </row>
    <row r="129" spans="1:61" x14ac:dyDescent="0.25">
      <c r="A129" t="s">
        <v>19220</v>
      </c>
      <c r="B129" t="s">
        <v>262</v>
      </c>
      <c r="C129" t="s">
        <v>19219</v>
      </c>
      <c r="D129" s="35">
        <f>_xlfn.IFNA(MATCH(RosterPlan25[[#This Row],[player_id]],CompositeRoster[sleeper_id],0),  MATCH(RosterPlan25[[#This Row],[PLAYER]],CompositeRoster[full_name],0))</f>
        <v>112</v>
      </c>
      <c r="E129" s="35" t="e">
        <f>MATCH(RosterPlan25[[#This Row],[player_id]],Draft2023[sleeper_id],0)</f>
        <v>#N/A</v>
      </c>
      <c r="F129" s="35" t="str">
        <f>INDEX(CompositeRoster[team],RosterPlan25[[#This Row],[RosterIndex]])&amp;""</f>
        <v>LAC</v>
      </c>
      <c r="G129" s="35" t="str">
        <f>INDEX(CompositeRoster[position],RosterPlan25[[#This Row],[RosterIndex]])&amp;""</f>
        <v>WR</v>
      </c>
      <c r="H129" s="35" t="str">
        <f>INDEX(CompositeRoster[source],RosterPlan25[[#This Row],[RosterIndex]])</f>
        <v>Roster</v>
      </c>
      <c r="I129" s="41">
        <f>_xlfn.IFNA(INDEX(Draft2023[PRICE],RosterPlan25[[#This Row],[DraftIndex]]),0)</f>
        <v>0</v>
      </c>
      <c r="J129" s="41" t="str">
        <f>IF(RosterPlan25[[#This Row],[SOURCE]]="Rookie","Rookie",_xlfn.IFNA(INDEX(Draft2023[Current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9" s="41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9" s="41">
        <f>ROUNDDOWN(RosterPlan25[[#This Row],[Optimal $]]*IF(RosterPlan25[[#This Row],[Contract]]="Rookie",0.3,0.15),0)</f>
        <v>0</v>
      </c>
      <c r="N1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9" s="37">
        <f>IF(VARG="MANUAL",RosterPlan25[[#This Row],[ManualVARG]],IF(VARG="GOOD",RosterPlan25[[#This Row],[GoodVARG]],"ERR"))</f>
        <v>-5.8297555193277182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-5.8297555193277182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9" s="38" t="s">
        <v>433</v>
      </c>
      <c r="S129" s="38">
        <f>_xlfn.IFNA(INDEX(Draft2022[Net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-2.5297555193277184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23</v>
      </c>
      <c r="AU129"/>
      <c r="BI129"/>
    </row>
    <row r="130" spans="1:61" x14ac:dyDescent="0.25">
      <c r="A130" t="s">
        <v>17859</v>
      </c>
      <c r="B130" t="s">
        <v>262</v>
      </c>
      <c r="C130" t="s">
        <v>17858</v>
      </c>
      <c r="D130" s="35">
        <f>_xlfn.IFNA(MATCH(RosterPlan25[[#This Row],[player_id]],CompositeRoster[sleeper_id],0),  MATCH(RosterPlan25[[#This Row],[PLAYER]],CompositeRoster[full_name],0))</f>
        <v>125</v>
      </c>
      <c r="E130" s="35" t="e">
        <f>MATCH(RosterPlan25[[#This Row],[player_id]],Draft2023[sleeper_id],0)</f>
        <v>#N/A</v>
      </c>
      <c r="F130" s="35" t="str">
        <f>INDEX(CompositeRoster[team],RosterPlan25[[#This Row],[RosterIndex]])&amp;""</f>
        <v>DET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_xlfn.IFNA(INDEX(Draft2023[PRICE],RosterPlan25[[#This Row],[DraftIndex]]),0)</f>
        <v>0</v>
      </c>
      <c r="J130" s="41" t="str">
        <f>IF(RosterPlan25[[#This Row],[SOURCE]]="Rookie","Rookie",_xlfn.IFNA(INDEX(Draft2023[Current Contract],RosterPlan25[[#This Row],[DraftIndex]]),"Undrafted"))</f>
        <v>Undrafted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0" s="41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0" s="41">
        <f>ROUNDDOWN(RosterPlan25[[#This Row],[Optimal $]]*IF(RosterPlan25[[#This Row],[Contract]]="Rookie",0.3,0.15),0)</f>
        <v>0</v>
      </c>
      <c r="N1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0" s="37">
        <f>IF(VARG="MANUAL",RosterPlan25[[#This Row],[ManualVARG]],IF(VARG="GOOD",RosterPlan25[[#This Row],[GoodVARG]],"ERR"))</f>
        <v>-6.664478086329888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-6.664478086329888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30" s="38" t="s">
        <v>433</v>
      </c>
      <c r="S130" s="38">
        <f>_xlfn.IFNA(INDEX(Draft2022[Net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-3.3644780863298882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>
        <f>INDEX(players[age],MATCH(RosterPlan25[[#This Row],[player_id]],players[sleeper_id],0))</f>
        <v>23</v>
      </c>
      <c r="AU130"/>
      <c r="BI130"/>
    </row>
    <row r="131" spans="1:61" x14ac:dyDescent="0.25">
      <c r="A131" t="s">
        <v>14445</v>
      </c>
      <c r="B131" t="s">
        <v>261</v>
      </c>
      <c r="C131" t="s">
        <v>14444</v>
      </c>
      <c r="D131" s="35">
        <f>_xlfn.IFNA(MATCH(RosterPlan25[[#This Row],[player_id]],CompositeRoster[sleeper_id],0),  MATCH(RosterPlan25[[#This Row],[PLAYER]],CompositeRoster[full_name],0))</f>
        <v>141</v>
      </c>
      <c r="E131" s="35">
        <f>MATCH(RosterPlan25[[#This Row],[player_id]],Draft2023[sleeper_id],0)</f>
        <v>86</v>
      </c>
      <c r="F131" s="35" t="str">
        <f>INDEX(CompositeRoster[team],RosterPlan25[[#This Row],[RosterIndex]])&amp;""</f>
        <v>IND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_xlfn.IFNA(INDEX(Draft2023[PRICE],RosterPlan25[[#This Row],[DraftIndex]]),0)</f>
        <v>58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21</v>
      </c>
      <c r="N1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79</v>
      </c>
      <c r="O131" s="25">
        <f>IF(VARG="MANUAL",RosterPlan25[[#This Row],[ManualVARG]],IF(VARG="GOOD",RosterPlan25[[#This Row],[GoodVARG]],"ERR"))</f>
        <v>4.8119127592535031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4.8119127592535031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31" s="38" t="s">
        <v>433</v>
      </c>
      <c r="S131" s="57">
        <f>_xlfn.IFNA(INDEX(Draft2022[Net Keeper Count],RosterPlan25[[#This Row],[DraftIndex]]),0)+IF(RosterPlan25[[#This Row],[KEEPER / RFA]]="K",1,0)</f>
        <v>3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70</v>
      </c>
      <c r="V131" s="35">
        <f>RosterPlan25[[#This Row],[Optimal $]]-RosterPlan25[[#This Row],[$ CURR]]</f>
        <v>-9</v>
      </c>
      <c r="W131">
        <f>IF(OR(RosterPlan25[[#This Row],[SOURCE]]="Rookie",RosterPlan25[[#This Row],[POS]]="K"),0,RosterPlan25[[#This Row],[VAR/G]]+3.3)</f>
        <v>8.111912759253503</v>
      </c>
      <c r="X131">
        <f>IF(RosterPlan25[[#This Row],[VAW/G]]&gt;0,ROUND(RosterPlan25[[#This Row],[VAW/G]]*$AF$56,0)+1,1)</f>
        <v>32</v>
      </c>
      <c r="Y131" s="49">
        <f>RosterPlan25[[#This Row],[VAWG Market $]]-_xlfn.IFNA(RosterPlan25[[#This Row],[$ CURR]],1)</f>
        <v>-47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101</v>
      </c>
      <c r="AA131">
        <f>RosterPlan25[[#This Row],[Pure Inflated $]]-RosterPlan25[[#This Row],[$ CURR]]</f>
        <v>22</v>
      </c>
      <c r="AB131">
        <f>INDEX(players[age],MATCH(RosterPlan25[[#This Row],[player_id]],players[sleeper_id],0))</f>
        <v>25</v>
      </c>
      <c r="AU131"/>
      <c r="BI131"/>
    </row>
    <row r="132" spans="1:61" x14ac:dyDescent="0.25">
      <c r="A132" t="s">
        <v>15030</v>
      </c>
      <c r="B132" t="s">
        <v>261</v>
      </c>
      <c r="C132" t="s">
        <v>15029</v>
      </c>
      <c r="D132">
        <f>_xlfn.IFNA(MATCH(RosterPlan25[[#This Row],[player_id]],CompositeRoster[sleeper_id],0),  MATCH(RosterPlan25[[#This Row],[PLAYER]],CompositeRoster[full_name],0))</f>
        <v>140</v>
      </c>
      <c r="E132">
        <f>MATCH(RosterPlan25[[#This Row],[player_id]],Draft2023[sleeper_id],0)</f>
        <v>224</v>
      </c>
      <c r="F132" t="str">
        <f>INDEX(CompositeRoster[team],RosterPlan25[[#This Row],[RosterIndex]])&amp;""</f>
        <v>PHI</v>
      </c>
      <c r="G132" t="str">
        <f>INDEX(CompositeRoster[position],RosterPlan25[[#This Row],[RosterIndex]])&amp;""</f>
        <v>QB</v>
      </c>
      <c r="H132" t="str">
        <f>INDEX(CompositeRoster[source],RosterPlan25[[#This Row],[RosterIndex]])</f>
        <v>Roster</v>
      </c>
      <c r="I132" s="41">
        <f>_xlfn.IFNA(INDEX(Draft2023[PRICE],RosterPlan25[[#This Row],[DraftIndex]]),0)</f>
        <v>47</v>
      </c>
      <c r="J132" s="41" t="str">
        <f>IF(RosterPlan25[[#This Row],[SOURCE]]="Rookie","Rookie",_xlfn.IFNA(INDEX(Draft2023[Current Contract],RosterPlan25[[#This Row],[DraftIndex]]),"Undrafted"))</f>
        <v>Auction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2" s="41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2" s="41">
        <f>ROUNDDOWN(RosterPlan25[[#This Row],[Optimal $]]*IF(RosterPlan25[[#This Row],[Contract]]="Rookie",0.3,0.15),0)</f>
        <v>8</v>
      </c>
      <c r="N132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132" s="37">
        <f>IF(VARG="MANUAL",RosterPlan25[[#This Row],[ManualVARG]],IF(VARG="GOOD",RosterPlan25[[#This Row],[GoodVARG]],"ERR"))</f>
        <v>3.9441836306954201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3.9441836306954201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32" s="38" t="s">
        <v>433</v>
      </c>
      <c r="S132" s="35">
        <f>_xlfn.IFNA(INDEX(Draft2022[Net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58</v>
      </c>
      <c r="V132" s="35">
        <f>RosterPlan25[[#This Row],[Optimal $]]-RosterPlan25[[#This Row],[$ CURR]]</f>
        <v>3</v>
      </c>
      <c r="W132" s="35">
        <f>IF(OR(RosterPlan25[[#This Row],[SOURCE]]="Rookie",RosterPlan25[[#This Row],[POS]]="K"),0,RosterPlan25[[#This Row],[VAR/G]]+3.3)</f>
        <v>7.2441836306954199</v>
      </c>
      <c r="X132" s="35">
        <f>IF(RosterPlan25[[#This Row],[VAW/G]]&gt;0,ROUND(RosterPlan25[[#This Row],[VAW/G]]*$AF$56,0)+1,1)</f>
        <v>29</v>
      </c>
      <c r="Y132" s="42">
        <f>RosterPlan25[[#This Row],[VAWG Market $]]-_xlfn.IFNA(RosterPlan25[[#This Row],[$ CURR]],1)</f>
        <v>-26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132" s="35">
        <f>RosterPlan25[[#This Row],[Pure Inflated $]]-RosterPlan25[[#This Row],[$ CURR]]</f>
        <v>27</v>
      </c>
      <c r="AB132">
        <f>INDEX(players[age],MATCH(RosterPlan25[[#This Row],[player_id]],players[sleeper_id],0))</f>
        <v>25</v>
      </c>
      <c r="AU132"/>
      <c r="BI132"/>
    </row>
    <row r="133" spans="1:61" x14ac:dyDescent="0.25">
      <c r="A133" t="s">
        <v>6520</v>
      </c>
      <c r="B133" t="s">
        <v>261</v>
      </c>
      <c r="C133" t="s">
        <v>6522</v>
      </c>
      <c r="D133" s="35">
        <f>_xlfn.IFNA(MATCH(RosterPlan25[[#This Row],[player_id]],CompositeRoster[sleeper_id],0),  MATCH(RosterPlan25[[#This Row],[PLAYER]],CompositeRoster[full_name],0))</f>
        <v>144</v>
      </c>
      <c r="E133" s="35">
        <f>MATCH(RosterPlan25[[#This Row],[player_id]],Draft2023[sleeper_id],0)</f>
        <v>196</v>
      </c>
      <c r="F133" s="35" t="str">
        <f>INDEX(CompositeRoster[team],RosterPlan25[[#This Row],[RosterIndex]])&amp;""</f>
        <v>BAL</v>
      </c>
      <c r="G133" s="35" t="str">
        <f>INDEX(CompositeRoster[position],RosterPlan25[[#This Row],[RosterIndex]])&amp;""</f>
        <v>TE</v>
      </c>
      <c r="H133" s="35" t="str">
        <f>INDEX(CompositeRoster[source],RosterPlan25[[#This Row],[RosterIndex]])</f>
        <v>Roster</v>
      </c>
      <c r="I133" s="41">
        <f>_xlfn.IFNA(INDEX(Draft2023[PRICE],RosterPlan25[[#This Row],[DraftIndex]]),0)</f>
        <v>57</v>
      </c>
      <c r="J133" s="41" t="str">
        <f>IF(RosterPlan25[[#This Row],[SOURCE]]="Rookie","Rookie",_xlfn.IFNA(INDEX(Draft2023[Current Contract],RosterPlan25[[#This Row],[DraftIndex]]),"Undrafted"))</f>
        <v>Auction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3" s="41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3" s="41">
        <f>ROUNDDOWN(RosterPlan25[[#This Row],[Optimal $]]*IF(RosterPlan25[[#This Row],[Contract]]="Rookie",0.3,0.15),0)</f>
        <v>6</v>
      </c>
      <c r="N1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133" s="25">
        <f>IF(VARG="MANUAL",RosterPlan25[[#This Row],[ManualVARG]],IF(VARG="GOOD",RosterPlan25[[#This Row],[GoodVARG]],"ERR"))</f>
        <v>3.0102703369527015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3.0102703369527015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33" s="38" t="s">
        <v>433</v>
      </c>
      <c r="S133" s="57">
        <f>_xlfn.IFNA(INDEX(Draft2022[Net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44</v>
      </c>
      <c r="V133" s="35">
        <f>RosterPlan25[[#This Row],[Optimal $]]-RosterPlan25[[#This Row],[$ CURR]]</f>
        <v>-19</v>
      </c>
      <c r="W133">
        <f>IF(OR(RosterPlan25[[#This Row],[SOURCE]]="Rookie",RosterPlan25[[#This Row],[POS]]="K"),0,RosterPlan25[[#This Row],[VAR/G]]+3.3)</f>
        <v>6.3102703369527013</v>
      </c>
      <c r="X133">
        <f>IF(RosterPlan25[[#This Row],[VAW/G]]&gt;0,ROUND(RosterPlan25[[#This Row],[VAW/G]]*$AF$56,0)+1,1)</f>
        <v>25</v>
      </c>
      <c r="Y133" s="49">
        <f>RosterPlan25[[#This Row],[VAWG Market $]]-_xlfn.IFNA(RosterPlan25[[#This Row],[$ CURR]],1)</f>
        <v>-38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67</v>
      </c>
      <c r="AA133">
        <f>RosterPlan25[[#This Row],[Pure Inflated $]]-RosterPlan25[[#This Row],[$ CURR]]</f>
        <v>4</v>
      </c>
      <c r="AB133">
        <f>INDEX(players[age],MATCH(RosterPlan25[[#This Row],[player_id]],players[sleeper_id],0))</f>
        <v>28</v>
      </c>
      <c r="AU133"/>
      <c r="BI133"/>
    </row>
    <row r="134" spans="1:61" x14ac:dyDescent="0.25">
      <c r="A134" t="s">
        <v>2684</v>
      </c>
      <c r="B134" t="s">
        <v>261</v>
      </c>
      <c r="C134" t="s">
        <v>2686</v>
      </c>
      <c r="D134">
        <f>_xlfn.IFNA(MATCH(RosterPlan25[[#This Row],[player_id]],CompositeRoster[sleeper_id],0),  MATCH(RosterPlan25[[#This Row],[PLAYER]],CompositeRoster[full_name],0))</f>
        <v>143</v>
      </c>
      <c r="E134">
        <f>MATCH(RosterPlan25[[#This Row],[player_id]],Draft2023[sleeper_id],0)</f>
        <v>88</v>
      </c>
      <c r="F134" t="str">
        <f>INDEX(CompositeRoster[team],RosterPlan25[[#This Row],[RosterIndex]])&amp;""</f>
        <v>GB</v>
      </c>
      <c r="G134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56</v>
      </c>
      <c r="J134" s="41" t="str">
        <f>IF(RosterPlan25[[#This Row],[SOURCE]]="Rookie","Rookie",_xlfn.IFNA(INDEX(Draft2023[Current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34" s="41" t="str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4" s="41">
        <f>ROUNDDOWN(RosterPlan25[[#This Row],[Optimal $]]*IF(RosterPlan25[[#This Row],[Contract]]="Rookie",0.3,0.15),0)</f>
        <v>12</v>
      </c>
      <c r="N13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68</v>
      </c>
      <c r="O134" s="37">
        <f>IF(VARG="MANUAL",RosterPlan25[[#This Row],[ManualVARG]],IF(VARG="GOOD",RosterPlan25[[#This Row],[GoodVARG]],"ERR"))</f>
        <v>2.8313758716231234</v>
      </c>
      <c r="P1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2.8313758716231234</v>
      </c>
      <c r="Q1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34" s="38"/>
      <c r="S134" s="35">
        <f>_xlfn.IFNA(INDEX(Draft2022[Net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>
        <f>IF(RosterPlan25[[#This Row],[VAR/G]]&gt;0,
ROUND(IF(VARG="GOOD",$AF$29,IF(VARG="ATHLETIC",$AG$29,99999999999))*RosterPlan25[[#This Row],[VAR/G]],0),
0) + 1</f>
        <v>42</v>
      </c>
      <c r="V134" s="35">
        <f>RosterPlan25[[#This Row],[Optimal $]]-RosterPlan25[[#This Row],[$ CURR]]</f>
        <v>-26</v>
      </c>
      <c r="W134" s="35">
        <f>IF(OR(RosterPlan25[[#This Row],[SOURCE]]="Rookie",RosterPlan25[[#This Row],[POS]]="K"),0,RosterPlan25[[#This Row],[VAR/G]]+3.3)</f>
        <v>6.1313758716231233</v>
      </c>
      <c r="X134" s="35">
        <f>IF(RosterPlan25[[#This Row],[VAW/G]]&gt;0,ROUND(RosterPlan25[[#This Row],[VAW/G]]*$AF$56,0)+1,1)</f>
        <v>25</v>
      </c>
      <c r="Y134" s="42">
        <f>RosterPlan25[[#This Row],[VAWG Market $]]-_xlfn.IFNA(RosterPlan25[[#This Row],[$ CURR]],1)</f>
        <v>-43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134" s="35">
        <f>RosterPlan25[[#This Row],[Pure Inflated $]]-RosterPlan25[[#This Row],[$ CURR]]</f>
        <v>-5</v>
      </c>
      <c r="AB134">
        <f>INDEX(players[age],MATCH(RosterPlan25[[#This Row],[player_id]],players[sleeper_id],0))</f>
        <v>26</v>
      </c>
      <c r="AU134"/>
      <c r="BI134"/>
    </row>
    <row r="135" spans="1:61" x14ac:dyDescent="0.25">
      <c r="A135" t="s">
        <v>16131</v>
      </c>
      <c r="B135" t="s">
        <v>261</v>
      </c>
      <c r="C135" t="s">
        <v>16130</v>
      </c>
      <c r="D135" s="35">
        <f>_xlfn.IFNA(MATCH(RosterPlan25[[#This Row],[player_id]],CompositeRoster[sleeper_id],0),  MATCH(RosterPlan25[[#This Row],[PLAYER]],CompositeRoster[full_name],0))</f>
        <v>145</v>
      </c>
      <c r="E135" s="35">
        <f>MATCH(RosterPlan25[[#This Row],[player_id]],Draft2023[sleeper_id],0)</f>
        <v>91</v>
      </c>
      <c r="F135" s="35" t="str">
        <f>INDEX(CompositeRoster[team],RosterPlan25[[#This Row],[RosterIndex]])&amp;""</f>
        <v>HOU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3</v>
      </c>
      <c r="J135" s="41" t="str">
        <f>IF(RosterPlan25[[#This Row],[SOURCE]]="Rookie","Rookie",_xlfn.IFNA(INDEX(Draft2023[Current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5" s="41" t="str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5" s="41">
        <f>ROUNDDOWN(RosterPlan25[[#This Row],[Optimal $]]*IF(RosterPlan25[[#This Row],[Contract]]="Rookie",0.3,0.15),0)</f>
        <v>8</v>
      </c>
      <c r="N1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35" s="37">
        <f>IF(VARG="MANUAL",RosterPlan25[[#This Row],[ManualVARG]],IF(VARG="GOOD",RosterPlan25[[#This Row],[GoodVARG]],"ERR"))</f>
        <v>1.9353762655676012</v>
      </c>
      <c r="P1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1.9353762655676012</v>
      </c>
      <c r="Q1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35" s="38" t="s">
        <v>433</v>
      </c>
      <c r="S135" s="38">
        <f>_xlfn.IFNA(INDEX(Draft2022[Net Keeper Count],RosterPlan25[[#This Row],[DraftIndex]]),0)+IF(RosterPlan25[[#This Row],[KEEPER / RFA]]="K",1,0)</f>
        <v>2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29</v>
      </c>
      <c r="V135" s="35">
        <f>RosterPlan25[[#This Row],[Optimal $]]-RosterPlan25[[#This Row],[$ CURR]]</f>
        <v>18</v>
      </c>
      <c r="W135">
        <f>IF(OR(RosterPlan25[[#This Row],[SOURCE]]="Rookie",RosterPlan25[[#This Row],[POS]]="K"),0,RosterPlan25[[#This Row],[VAR/G]]+3.3)</f>
        <v>5.2353762655676013</v>
      </c>
      <c r="X135">
        <f>IF(RosterPlan25[[#This Row],[VAW/G]]&gt;0,ROUND(RosterPlan25[[#This Row],[VAW/G]]*$AF$56,0)+1,1)</f>
        <v>21</v>
      </c>
      <c r="Y135" s="49">
        <f>RosterPlan25[[#This Row],[VAWG Market $]]-_xlfn.IFNA(RosterPlan25[[#This Row],[$ CURR]],1)</f>
        <v>10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35">
        <f>RosterPlan25[[#This Row],[Pure Inflated $]]-RosterPlan25[[#This Row],[$ CURR]]</f>
        <v>29</v>
      </c>
      <c r="AB135">
        <f>INDEX(players[age],MATCH(RosterPlan25[[#This Row],[player_id]],players[sleeper_id],0))</f>
        <v>25</v>
      </c>
      <c r="AU135"/>
      <c r="BI135"/>
    </row>
    <row r="136" spans="1:61" x14ac:dyDescent="0.25">
      <c r="A136" t="s">
        <v>19073</v>
      </c>
      <c r="B136" t="s">
        <v>261</v>
      </c>
      <c r="C136" t="s">
        <v>19072</v>
      </c>
      <c r="D136">
        <f>_xlfn.IFNA(MATCH(RosterPlan25[[#This Row],[player_id]],CompositeRoster[sleeper_id],0),  MATCH(RosterPlan25[[#This Row],[PLAYER]],CompositeRoster[full_name],0))</f>
        <v>131</v>
      </c>
      <c r="E136">
        <f>MATCH(RosterPlan25[[#This Row],[player_id]],Draft2023[sleeper_id],0)</f>
        <v>187</v>
      </c>
      <c r="F136" s="35" t="str">
        <f>INDEX(CompositeRoster[team],RosterPlan25[[#This Row],[RosterIndex]])&amp;""</f>
        <v>HOU</v>
      </c>
      <c r="G136" s="35" t="str">
        <f>INDEX(CompositeRoster[position],RosterPlan25[[#This Row],[RosterIndex]])&amp;""</f>
        <v>QB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4</v>
      </c>
      <c r="J136" s="41" t="str">
        <f>IF(RosterPlan25[[#This Row],[SOURCE]]="Rookie","Rookie",_xlfn.IFNA(INDEX(Draft2023[Current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6" s="41" t="str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6" s="41">
        <f>ROUNDDOWN(RosterPlan25[[#This Row],[Optimal $]]*IF(RosterPlan25[[#This Row],[Contract]]="Rookie",0.3,0.15),0)</f>
        <v>8</v>
      </c>
      <c r="N1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36" s="25">
        <f>IF(VARG="MANUAL",RosterPlan25[[#This Row],[ManualVARG]],IF(VARG="GOOD",RosterPlan25[[#This Row],[GoodVARG]],"ERR"))</f>
        <v>1.8514459825107243</v>
      </c>
      <c r="P1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1.8514459825107243</v>
      </c>
      <c r="Q1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36" s="38" t="s">
        <v>433</v>
      </c>
      <c r="S136" s="57">
        <f>_xlfn.IFNA(INDEX(Draft2022[Net Keeper Count],RosterPlan25[[#This Row],[DraftIndex]]),0)+IF(RosterPlan25[[#This Row],[KEEPER / RFA]]="K",1,0)</f>
        <v>5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28</v>
      </c>
      <c r="V136" s="35">
        <f>RosterPlan25[[#This Row],[Optimal $]]-RosterPlan25[[#This Row],[$ CURR]]</f>
        <v>16</v>
      </c>
      <c r="W136">
        <f>IF(OR(RosterPlan25[[#This Row],[SOURCE]]="Rookie",RosterPlan25[[#This Row],[POS]]="K"),0,RosterPlan25[[#This Row],[VAR/G]]+3.3)</f>
        <v>5.1514459825107242</v>
      </c>
      <c r="X136">
        <f>IF(RosterPlan25[[#This Row],[VAW/G]]&gt;0,ROUND(RosterPlan25[[#This Row],[VAW/G]]*$AF$56,0)+1,1)</f>
        <v>21</v>
      </c>
      <c r="Y136" s="49">
        <f>RosterPlan25[[#This Row],[VAWG Market $]]-_xlfn.IFNA(RosterPlan25[[#This Row],[$ CURR]],1)</f>
        <v>9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136">
        <f>RosterPlan25[[#This Row],[Pure Inflated $]]-RosterPlan25[[#This Row],[$ CURR]]</f>
        <v>27</v>
      </c>
      <c r="AB136">
        <f>INDEX(players[age],MATCH(RosterPlan25[[#This Row],[player_id]],players[sleeper_id],0))</f>
        <v>22</v>
      </c>
      <c r="AU136"/>
      <c r="BI136"/>
    </row>
    <row r="137" spans="1:61" x14ac:dyDescent="0.25">
      <c r="A137" t="s">
        <v>175</v>
      </c>
      <c r="B137" t="s">
        <v>261</v>
      </c>
      <c r="C137" t="s">
        <v>13648</v>
      </c>
      <c r="D137" s="35">
        <f>_xlfn.IFNA(MATCH(RosterPlan25[[#This Row],[player_id]],CompositeRoster[sleeper_id],0),  MATCH(RosterPlan25[[#This Row],[PLAYER]],CompositeRoster[full_name],0))</f>
        <v>132</v>
      </c>
      <c r="E137" s="35">
        <f>MATCH(RosterPlan25[[#This Row],[player_id]],Draft2023[sleeper_id],0)</f>
        <v>81</v>
      </c>
      <c r="F137" s="35" t="str">
        <f>INDEX(CompositeRoster[team],RosterPlan25[[#This Row],[RosterIndex]])&amp;""</f>
        <v>CHI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25</v>
      </c>
      <c r="J137" s="41" t="str">
        <f>IF(RosterPlan25[[#This Row],[SOURCE]]="Rookie","Rookie",_xlfn.IFNA(INDEX(Draft2023[Current Contract],RosterPlan25[[#This Row],[DraftIndex]]),"Undrafted"))</f>
        <v>Rookie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7" s="41" t="str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7" s="41">
        <f>ROUNDDOWN(RosterPlan25[[#This Row],[Optimal $]]*IF(RosterPlan25[[#This Row],[Contract]]="Rookie",0.3,0.15),0)</f>
        <v>6</v>
      </c>
      <c r="N1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137" s="37">
        <f>IF(VARG="MANUAL",RosterPlan25[[#This Row],[ManualVARG]],IF(VARG="GOOD",RosterPlan25[[#This Row],[GoodVARG]],"ERR"))</f>
        <v>1.4741753524907415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1.4741753524907415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37" s="38" t="s">
        <v>433</v>
      </c>
      <c r="S137" s="38">
        <f>_xlfn.IFNA(INDEX(Draft2022[Net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22</v>
      </c>
      <c r="V137" s="35">
        <f>RosterPlan25[[#This Row],[Optimal $]]-RosterPlan25[[#This Row],[$ CURR]]</f>
        <v>-9</v>
      </c>
      <c r="W137">
        <f>IF(OR(RosterPlan25[[#This Row],[SOURCE]]="Rookie",RosterPlan25[[#This Row],[POS]]="K"),0,RosterPlan25[[#This Row],[VAR/G]]+3.3)</f>
        <v>4.7741753524907411</v>
      </c>
      <c r="X137">
        <f>IF(RosterPlan25[[#This Row],[VAW/G]]&gt;0,ROUND(RosterPlan25[[#This Row],[VAW/G]]*$AF$56,0)+1,1)</f>
        <v>19</v>
      </c>
      <c r="Y137" s="49">
        <f>RosterPlan25[[#This Row],[VAWG Market $]]-_xlfn.IFNA(RosterPlan25[[#This Row],[$ CURR]],1)</f>
        <v>-12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37">
        <f>RosterPlan25[[#This Row],[Pure Inflated $]]-RosterPlan25[[#This Row],[$ CURR]]</f>
        <v>2</v>
      </c>
      <c r="AB137">
        <f>INDEX(players[age],MATCH(RosterPlan25[[#This Row],[player_id]],players[sleeper_id],0))</f>
        <v>27</v>
      </c>
      <c r="AU137"/>
      <c r="BI137"/>
    </row>
    <row r="138" spans="1:61" x14ac:dyDescent="0.25">
      <c r="A138" t="s">
        <v>16094</v>
      </c>
      <c r="B138" t="s">
        <v>261</v>
      </c>
      <c r="C138" t="s">
        <v>16093</v>
      </c>
      <c r="D138" s="35">
        <f>_xlfn.IFNA(MATCH(RosterPlan25[[#This Row],[player_id]],CompositeRoster[sleeper_id],0),  MATCH(RosterPlan25[[#This Row],[PLAYER]],CompositeRoster[full_name],0))</f>
        <v>147</v>
      </c>
      <c r="E138" s="35">
        <f>MATCH(RosterPlan25[[#This Row],[player_id]],Draft2023[sleeper_id],0)</f>
        <v>92</v>
      </c>
      <c r="F138" s="35" t="str">
        <f>INDEX(CompositeRoster[team],RosterPlan25[[#This Row],[RosterIndex]])&amp;""</f>
        <v>NE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_xlfn.IFNA(INDEX(Draft2023[PRICE],RosterPlan25[[#This Row],[DraftIndex]]),0)</f>
        <v>22</v>
      </c>
      <c r="J138" s="41" t="str">
        <f>IF(RosterPlan25[[#This Row],[SOURCE]]="Rookie","Rookie",_xlfn.IFNA(INDEX(Draft2023[Current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8" s="41" t="str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8" s="41">
        <f>ROUNDDOWN(RosterPlan25[[#This Row],[Optimal $]]*IF(RosterPlan25[[#This Row],[Contract]]="Rookie",0.3,0.15),0)</f>
        <v>6</v>
      </c>
      <c r="N1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38" s="37">
        <f>IF(VARG="MANUAL",RosterPlan25[[#This Row],[ManualVARG]],IF(VARG="GOOD",RosterPlan25[[#This Row],[GoodVARG]],"ERR"))</f>
        <v>1.4546797561611848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1.4546797561611848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38" s="38" t="s">
        <v>433</v>
      </c>
      <c r="S138" s="38">
        <f>_xlfn.IFNA(INDEX(Draft2022[Net Keeper Count],RosterPlan25[[#This Row],[DraftIndex]]),0)+IF(RosterPlan25[[#This Row],[KEEPER / RFA]]="K",1,0)</f>
        <v>2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22</v>
      </c>
      <c r="V138" s="35">
        <f>RosterPlan25[[#This Row],[Optimal $]]-RosterPlan25[[#This Row],[$ CURR]]</f>
        <v>-6</v>
      </c>
      <c r="W138">
        <f>IF(OR(RosterPlan25[[#This Row],[SOURCE]]="Rookie",RosterPlan25[[#This Row],[POS]]="K"),0,RosterPlan25[[#This Row],[VAR/G]]+3.3)</f>
        <v>4.7546797561611847</v>
      </c>
      <c r="X138">
        <f>IF(RosterPlan25[[#This Row],[VAW/G]]&gt;0,ROUND(RosterPlan25[[#This Row],[VAW/G]]*$AF$56,0)+1,1)</f>
        <v>19</v>
      </c>
      <c r="Y138" s="49">
        <f>RosterPlan25[[#This Row],[VAWG Market $]]-_xlfn.IFNA(RosterPlan25[[#This Row],[$ CURR]],1)</f>
        <v>-9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38">
        <f>RosterPlan25[[#This Row],[Pure Inflated $]]-RosterPlan25[[#This Row],[$ CURR]]</f>
        <v>5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19265</v>
      </c>
      <c r="B139" t="s">
        <v>261</v>
      </c>
      <c r="C139" t="s">
        <v>19264</v>
      </c>
      <c r="D139">
        <f>_xlfn.IFNA(MATCH(RosterPlan25[[#This Row],[player_id]],CompositeRoster[sleeper_id],0),  MATCH(RosterPlan25[[#This Row],[PLAYER]],CompositeRoster[full_name],0))</f>
        <v>146</v>
      </c>
      <c r="E139">
        <f>MATCH(RosterPlan25[[#This Row],[player_id]],Draft2023[sleeper_id],0)</f>
        <v>96</v>
      </c>
      <c r="F139" t="str">
        <f>INDEX(CompositeRoster[team],RosterPlan25[[#This Row],[RosterIndex]])&amp;""</f>
        <v>KC</v>
      </c>
      <c r="G139" t="str">
        <f>INDEX(CompositeRoster[position],RosterPlan25[[#This Row],[RosterIndex]])&amp;""</f>
        <v>WR</v>
      </c>
      <c r="H139" t="str">
        <f>INDEX(CompositeRoster[source],RosterPlan25[[#This Row],[RosterIndex]])</f>
        <v>Roster</v>
      </c>
      <c r="I139" s="41">
        <f>_xlfn.IFNA(INDEX(Draft2023[PRICE],RosterPlan25[[#This Row],[DraftIndex]]),0)</f>
        <v>4</v>
      </c>
      <c r="J139" s="41" t="str">
        <f>IF(RosterPlan25[[#This Row],[SOURCE]]="Rookie","Rookie",_xlfn.IFNA(INDEX(Draft2023[Current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9" s="41" t="str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9" s="41">
        <f>ROUNDDOWN(RosterPlan25[[#This Row],[Optimal $]]*IF(RosterPlan25[[#This Row],[Contract]]="Rookie",0.3,0.15),0)</f>
        <v>0</v>
      </c>
      <c r="N139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39" s="37">
        <f>IF(VARG="MANUAL",RosterPlan25[[#This Row],[ManualVARG]],IF(VARG="GOOD",RosterPlan25[[#This Row],[GoodVARG]],"ERR"))</f>
        <v>-2.0330636107183695E-2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-2.0330636107183695E-2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39" s="38" t="s">
        <v>433</v>
      </c>
      <c r="S139">
        <f>_xlfn.IFNA(INDEX(Draft2022[Net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-3</v>
      </c>
      <c r="W139" s="35">
        <f>IF(OR(RosterPlan25[[#This Row],[SOURCE]]="Rookie",RosterPlan25[[#This Row],[POS]]="K"),0,RosterPlan25[[#This Row],[VAR/G]]+3.3)</f>
        <v>3.279669363892816</v>
      </c>
      <c r="X139" s="35">
        <f>IF(RosterPlan25[[#This Row],[VAW/G]]&gt;0,ROUND(RosterPlan25[[#This Row],[VAW/G]]*$AF$56,0)+1,1)</f>
        <v>14</v>
      </c>
      <c r="Y139" s="42">
        <f>RosterPlan25[[#This Row],[VAWG Market $]]-_xlfn.IFNA(RosterPlan25[[#This Row],[$ CURR]],1)</f>
        <v>10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 s="35">
        <f>RosterPlan25[[#This Row],[Pure Inflated $]]-RosterPlan25[[#This Row],[$ CURR]]</f>
        <v>-3</v>
      </c>
      <c r="AB139">
        <f>INDEX(players[age],MATCH(RosterPlan25[[#This Row],[player_id]],players[sleeper_id],0))</f>
        <v>24</v>
      </c>
      <c r="AU139"/>
      <c r="BI139"/>
    </row>
    <row r="140" spans="1:61" x14ac:dyDescent="0.25">
      <c r="A140" t="s">
        <v>164</v>
      </c>
      <c r="B140" t="s">
        <v>261</v>
      </c>
      <c r="C140" t="s">
        <v>9007</v>
      </c>
      <c r="D140" s="35">
        <f>_xlfn.IFNA(MATCH(RosterPlan25[[#This Row],[player_id]],CompositeRoster[sleeper_id],0),  MATCH(RosterPlan25[[#This Row],[PLAYER]],CompositeRoster[full_name],0))</f>
        <v>130</v>
      </c>
      <c r="E140" s="35">
        <f>MATCH(RosterPlan25[[#This Row],[player_id]],Draft2023[sleeper_id],0)</f>
        <v>226</v>
      </c>
      <c r="F140" s="35" t="str">
        <f>INDEX(CompositeRoster[team],RosterPlan25[[#This Row],[RosterIndex]])&amp;""</f>
        <v>DAL</v>
      </c>
      <c r="G140" s="35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10</v>
      </c>
      <c r="J140" s="41" t="str">
        <f>IF(RosterPlan25[[#This Row],[SOURCE]]="Rookie","Rookie",_xlfn.IFNA(INDEX(Draft2023[Current Contract],RosterPlan25[[#This Row],[DraftIndex]]),"Undrafted"))</f>
        <v>Auction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0" s="41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40" s="37">
        <f>IF(VARG="MANUAL",RosterPlan25[[#This Row],[ManualVARG]],IF(VARG="GOOD",RosterPlan25[[#This Row],[GoodVARG]],"ERR"))</f>
        <v>-0.69555459088996519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-0.69555459088996519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40" s="38"/>
      <c r="S140" s="38">
        <f>_xlfn.IFNA(INDEX(Draft2022[Net Keeper Count],RosterPlan25[[#This Row],[DraftIndex]]),0)+IF(RosterPlan25[[#This Row],[KEEPER / RFA]]="K",1,0)</f>
        <v>0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-9</v>
      </c>
      <c r="W140">
        <f>IF(OR(RosterPlan25[[#This Row],[SOURCE]]="Rookie",RosterPlan25[[#This Row],[POS]]="K"),0,RosterPlan25[[#This Row],[VAR/G]]+3.3)</f>
        <v>2.6044454091100349</v>
      </c>
      <c r="X140">
        <f>IF(RosterPlan25[[#This Row],[VAW/G]]&gt;0,ROUND(RosterPlan25[[#This Row],[VAW/G]]*$AF$56,0)+1,1)</f>
        <v>11</v>
      </c>
      <c r="Y140" s="49">
        <f>RosterPlan25[[#This Row],[VAWG Market $]]-_xlfn.IFNA(RosterPlan25[[#This Row],[$ CURR]],1)</f>
        <v>1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-9</v>
      </c>
      <c r="AB140">
        <f>INDEX(players[age],MATCH(RosterPlan25[[#This Row],[player_id]],players[sleeper_id],0))</f>
        <v>30</v>
      </c>
      <c r="AU140"/>
      <c r="BI140"/>
    </row>
    <row r="141" spans="1:61" x14ac:dyDescent="0.25">
      <c r="A141" t="s">
        <v>4176</v>
      </c>
      <c r="B141" t="s">
        <v>261</v>
      </c>
      <c r="C141" t="s">
        <v>4179</v>
      </c>
      <c r="D141" s="35">
        <f>_xlfn.IFNA(MATCH(RosterPlan25[[#This Row],[player_id]],CompositeRoster[sleeper_id],0),  MATCH(RosterPlan25[[#This Row],[PLAYER]],CompositeRoster[full_name],0))</f>
        <v>139</v>
      </c>
      <c r="E141" s="35" t="e">
        <f>MATCH(RosterPlan25[[#This Row],[player_id]],Draft2023[sleeper_id],0)</f>
        <v>#N/A</v>
      </c>
      <c r="F141" s="35" t="str">
        <f>INDEX(CompositeRoster[team],RosterPlan25[[#This Row],[RosterIndex]])&amp;""</f>
        <v>LV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0</v>
      </c>
      <c r="J141" s="41" t="str">
        <f>IF(RosterPlan25[[#This Row],[SOURCE]]="Rookie","Rookie",_xlfn.IFNA(INDEX(Draft2023[Current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1" s="41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1" s="41">
        <f>ROUNDDOWN(RosterPlan25[[#This Row],[Optimal $]]*IF(RosterPlan25[[#This Row],[Contract]]="Rookie",0.3,0.15),0)</f>
        <v>0</v>
      </c>
      <c r="N1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1" s="25">
        <f>IF(VARG="MANUAL",RosterPlan25[[#This Row],[ManualVARG]],IF(VARG="GOOD",RosterPlan25[[#This Row],[GoodVARG]],"ERR"))</f>
        <v>-0.82158760661514207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-0.82158760661514207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41" s="38" t="s">
        <v>433</v>
      </c>
      <c r="S141" s="57">
        <f>_xlfn.IFNA(INDEX(Draft2022[Net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2.4784123933848576</v>
      </c>
      <c r="X141">
        <f>IF(RosterPlan25[[#This Row],[VAW/G]]&gt;0,ROUND(RosterPlan25[[#This Row],[VAW/G]]*$AF$56,0)+1,1)</f>
        <v>11</v>
      </c>
      <c r="Y141" s="49">
        <f>RosterPlan25[[#This Row],[VAWG Market $]]-_xlfn.IFNA(RosterPlan25[[#This Row],[$ CURR]],1)</f>
        <v>10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27</v>
      </c>
      <c r="AU141"/>
      <c r="BI141"/>
    </row>
    <row r="142" spans="1:61" x14ac:dyDescent="0.25">
      <c r="A142" t="s">
        <v>15275</v>
      </c>
      <c r="B142" t="s">
        <v>261</v>
      </c>
      <c r="C142" t="s">
        <v>18713</v>
      </c>
      <c r="D142" s="35">
        <f>_xlfn.IFNA(MATCH(RosterPlan25[[#This Row],[player_id]],CompositeRoster[sleeper_id],0),  MATCH(RosterPlan25[[#This Row],[PLAYER]],CompositeRoster[full_name],0))</f>
        <v>135</v>
      </c>
      <c r="E142" s="35">
        <f>MATCH(RosterPlan25[[#This Row],[player_id]],Draft2023[sleeper_id],0)</f>
        <v>121</v>
      </c>
      <c r="F142" s="35" t="str">
        <f>INDEX(CompositeRoster[team],RosterPlan25[[#This Row],[RosterIndex]])&amp;""</f>
        <v>JAX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_xlfn.IFNA(INDEX(Draft2023[PRICE],RosterPlan25[[#This Row],[DraftIndex]]),0)</f>
        <v>6</v>
      </c>
      <c r="J142" s="41" t="str">
        <f>IF(RosterPlan25[[#This Row],[SOURCE]]="Rookie","Rookie",_xlfn.IFNA(INDEX(Draft2023[Current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2" s="41" t="str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2" s="41">
        <f>ROUNDDOWN(RosterPlan25[[#This Row],[Optimal $]]*IF(RosterPlan25[[#This Row],[Contract]]="Rookie",0.3,0.15),0)</f>
        <v>0</v>
      </c>
      <c r="N1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42" s="37">
        <f>IF(VARG="MANUAL",RosterPlan25[[#This Row],[ManualVARG]],IF(VARG="GOOD",RosterPlan25[[#This Row],[GoodVARG]],"ERR"))</f>
        <v>-1.0844542740332728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-1.0844542740332728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42" s="38" t="s">
        <v>433</v>
      </c>
      <c r="S142" s="38">
        <f>_xlfn.IFNA(INDEX(Draft2022[Net Keeper Count],RosterPlan25[[#This Row],[DraftIndex]]),0)+IF(RosterPlan25[[#This Row],[KEEPER / RFA]]="K",1,0)</f>
        <v>4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-5</v>
      </c>
      <c r="W142">
        <f>IF(OR(RosterPlan25[[#This Row],[SOURCE]]="Rookie",RosterPlan25[[#This Row],[POS]]="K"),0,RosterPlan25[[#This Row],[VAR/G]]+3.3)</f>
        <v>2.2155457259667273</v>
      </c>
      <c r="X142">
        <f>IF(RosterPlan25[[#This Row],[VAW/G]]&gt;0,ROUND(RosterPlan25[[#This Row],[VAW/G]]*$AF$56,0)+1,1)</f>
        <v>10</v>
      </c>
      <c r="Y142" s="49">
        <f>RosterPlan25[[#This Row],[VAWG Market $]]-_xlfn.IFNA(RosterPlan25[[#This Row],[$ CURR]],1)</f>
        <v>4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-5</v>
      </c>
      <c r="AB142">
        <f>INDEX(players[age],MATCH(RosterPlan25[[#This Row],[player_id]],players[sleeper_id],0))</f>
        <v>25</v>
      </c>
      <c r="AU142"/>
      <c r="BI142"/>
    </row>
    <row r="143" spans="1:61" x14ac:dyDescent="0.25">
      <c r="A143" t="s">
        <v>21</v>
      </c>
      <c r="B143" t="s">
        <v>261</v>
      </c>
      <c r="C143" t="s">
        <v>1684</v>
      </c>
      <c r="D143">
        <f>_xlfn.IFNA(MATCH(RosterPlan25[[#This Row],[player_id]],CompositeRoster[sleeper_id],0),  MATCH(RosterPlan25[[#This Row],[PLAYER]],CompositeRoster[full_name],0))</f>
        <v>137</v>
      </c>
      <c r="E143" t="e">
        <f>MATCH(RosterPlan25[[#This Row],[player_id]],Draft2023[sleeper_id],0)</f>
        <v>#N/A</v>
      </c>
      <c r="F143" t="str">
        <f>INDEX(CompositeRoster[team],RosterPlan25[[#This Row],[RosterIndex]])&amp;""</f>
        <v>NE</v>
      </c>
      <c r="G143" t="str">
        <f>INDEX(CompositeRoster[position],RosterPlan25[[#This Row],[RosterIndex]])&amp;""</f>
        <v>TE</v>
      </c>
      <c r="H143" t="str">
        <f>INDEX(CompositeRoster[source],RosterPlan25[[#This Row],[RosterIndex]])</f>
        <v>Roster</v>
      </c>
      <c r="I143" s="41">
        <f>_xlfn.IFNA(INDEX(Draft2023[PRICE],RosterPlan25[[#This Row],[DraftIndex]]),0)</f>
        <v>0</v>
      </c>
      <c r="J143" s="41" t="str">
        <f>IF(RosterPlan25[[#This Row],[SOURCE]]="Rookie","Rookie",_xlfn.IFNA(INDEX(Draft2023[Current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3" s="41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3" s="41">
        <f>ROUNDDOWN(RosterPlan25[[#This Row],[Optimal $]]*IF(RosterPlan25[[#This Row],[Contract]]="Rookie",0.3,0.15),0)</f>
        <v>0</v>
      </c>
      <c r="N143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3" s="37">
        <f>IF(VARG="MANUAL",RosterPlan25[[#This Row],[ManualVARG]],IF(VARG="GOOD",RosterPlan25[[#This Row],[GoodVARG]],"ERR"))</f>
        <v>-1.3696491174481598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-1.3696491174481598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43" s="38" t="s">
        <v>433</v>
      </c>
      <c r="S143" s="35">
        <f>_xlfn.IFNA(INDEX(Draft2022[Net Keeper Count],RosterPlan25[[#This Row],[DraftIndex]]),0)+IF(RosterPlan25[[#This Row],[KEEPER / RFA]]="K",1,0)</f>
        <v>1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 s="35">
        <f>IF(OR(RosterPlan25[[#This Row],[SOURCE]]="Rookie",RosterPlan25[[#This Row],[POS]]="K"),0,RosterPlan25[[#This Row],[VAR/G]]+3.3)</f>
        <v>1.9303508825518401</v>
      </c>
      <c r="X143">
        <f>IF(RosterPlan25[[#This Row],[VAW/G]]&gt;0,ROUND(RosterPlan25[[#This Row],[VAW/G]]*$AF$56,0)+1,1)</f>
        <v>8</v>
      </c>
      <c r="Y143" s="49">
        <f>RosterPlan25[[#This Row],[VAWG Market $]]-_xlfn.IFNA(RosterPlan25[[#This Row],[$ CURR]],1)</f>
        <v>7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 s="35">
        <f>RosterPlan25[[#This Row],[Pure Inflated $]]-RosterPlan25[[#This Row],[$ CURR]]</f>
        <v>0</v>
      </c>
      <c r="AB143">
        <f>INDEX(players[age],MATCH(RosterPlan25[[#This Row],[player_id]],players[sleeper_id],0))</f>
        <v>29</v>
      </c>
      <c r="AU143"/>
      <c r="BI143"/>
    </row>
    <row r="144" spans="1:61" x14ac:dyDescent="0.25">
      <c r="A144" t="s">
        <v>17904</v>
      </c>
      <c r="B144" t="s">
        <v>261</v>
      </c>
      <c r="C144" t="s">
        <v>17903</v>
      </c>
      <c r="D144" s="35">
        <f>_xlfn.IFNA(MATCH(RosterPlan25[[#This Row],[player_id]],CompositeRoster[sleeper_id],0),  MATCH(RosterPlan25[[#This Row],[PLAYER]],CompositeRoster[full_name],0))</f>
        <v>148</v>
      </c>
      <c r="E144" s="35" t="e">
        <f>MATCH(RosterPlan25[[#This Row],[player_id]],Draft2023[sleeper_id],0)</f>
        <v>#N/A</v>
      </c>
      <c r="F144" s="35" t="str">
        <f>INDEX(CompositeRoster[team],RosterPlan25[[#This Row],[RosterIndex]])&amp;""</f>
        <v>NYG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0</v>
      </c>
      <c r="J144" s="41" t="str">
        <f>IF(RosterPlan25[[#This Row],[SOURCE]]="Rookie","Rookie",_xlfn.IFNA(INDEX(Draft2023[Current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4" s="41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4" s="37">
        <f>IF(VARG="MANUAL",RosterPlan25[[#This Row],[ManualVARG]],IF(VARG="GOOD",RosterPlan25[[#This Row],[GoodVARG]],"ERR"))</f>
        <v>-2.1747943042780342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-2.1747943042780342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44" s="38" t="s">
        <v>433</v>
      </c>
      <c r="S144" s="38">
        <f>_xlfn.IFNA(INDEX(Draft2022[Net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1.1252056957219656</v>
      </c>
      <c r="X144">
        <f>IF(RosterPlan25[[#This Row],[VAW/G]]&gt;0,ROUND(RosterPlan25[[#This Row],[VAW/G]]*$AF$56,0)+1,1)</f>
        <v>5</v>
      </c>
      <c r="Y144" s="49">
        <f>RosterPlan25[[#This Row],[VAWG Market $]]-_xlfn.IFNA(RosterPlan25[[#This Row],[$ CURR]],1)</f>
        <v>4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U144"/>
      <c r="BI144"/>
    </row>
    <row r="145" spans="1:61" x14ac:dyDescent="0.25">
      <c r="A145" t="s">
        <v>19347</v>
      </c>
      <c r="B145" t="s">
        <v>261</v>
      </c>
      <c r="C145" t="s">
        <v>19346</v>
      </c>
      <c r="D145">
        <f>_xlfn.IFNA(MATCH(RosterPlan25[[#This Row],[player_id]],CompositeRoster[sleeper_id],0),  MATCH(RosterPlan25[[#This Row],[PLAYER]],CompositeRoster[full_name],0))</f>
        <v>149</v>
      </c>
      <c r="E145">
        <f>MATCH(RosterPlan25[[#This Row],[player_id]],Draft2023[sleeper_id],0)</f>
        <v>98</v>
      </c>
      <c r="F145" s="35" t="str">
        <f>INDEX(CompositeRoster[team],RosterPlan25[[#This Row],[RosterIndex]])&amp;""</f>
        <v>TEN</v>
      </c>
      <c r="G145" s="35" t="str">
        <f>INDEX(CompositeRoster[position],RosterPlan25[[#This Row],[RosterIndex]])&amp;""</f>
        <v>QB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1</v>
      </c>
      <c r="J145" s="41" t="str">
        <f>IF(RosterPlan25[[#This Row],[SOURCE]]="Rookie","Rookie",_xlfn.IFNA(INDEX(Draft2023[Current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5" s="41" t="str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5" s="25">
        <f>IF(VARG="MANUAL",RosterPlan25[[#This Row],[ManualVARG]],IF(VARG="GOOD",RosterPlan25[[#This Row],[GoodVARG]],"ERR"))</f>
        <v>-2.3732448161439446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-2.3732448161439446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45" s="38" t="s">
        <v>433</v>
      </c>
      <c r="S145" s="57">
        <f>_xlfn.IFNA(INDEX(Draft2022[Net Keeper Count],RosterPlan25[[#This Row],[DraftIndex]]),0)+IF(RosterPlan25[[#This Row],[KEEPER / RFA]]="K",1,0)</f>
        <v>4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0.92675518385605526</v>
      </c>
      <c r="X145">
        <f>IF(RosterPlan25[[#This Row],[VAW/G]]&gt;0,ROUND(RosterPlan25[[#This Row],[VAW/G]]*$AF$56,0)+1,1)</f>
        <v>5</v>
      </c>
      <c r="Y145" s="49">
        <f>RosterPlan25[[#This Row],[VAWG Market $]]-_xlfn.IFNA(RosterPlan25[[#This Row],[$ CURR]],1)</f>
        <v>4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24</v>
      </c>
      <c r="AU145"/>
      <c r="BI145"/>
    </row>
    <row r="146" spans="1:61" x14ac:dyDescent="0.25">
      <c r="A146" t="s">
        <v>18431</v>
      </c>
      <c r="B146" t="s">
        <v>261</v>
      </c>
      <c r="C146" t="s">
        <v>18430</v>
      </c>
      <c r="D146" s="35">
        <f>_xlfn.IFNA(MATCH(RosterPlan25[[#This Row],[player_id]],CompositeRoster[sleeper_id],0),  MATCH(RosterPlan25[[#This Row],[PLAYER]],CompositeRoster[full_name],0))</f>
        <v>138</v>
      </c>
      <c r="E146" s="35">
        <f>MATCH(RosterPlan25[[#This Row],[player_id]],Draft2023[sleeper_id],0)</f>
        <v>8</v>
      </c>
      <c r="F146" s="35" t="str">
        <f>INDEX(CompositeRoster[team],RosterPlan25[[#This Row],[RosterIndex]])&amp;""</f>
        <v>BAL</v>
      </c>
      <c r="G146" s="35" t="str">
        <f>INDEX(CompositeRoster[position],RosterPlan25[[#This Row],[RosterIndex]])&amp;""</f>
        <v>TE</v>
      </c>
      <c r="H146" s="35" t="str">
        <f>INDEX(CompositeRoster[source],RosterPlan25[[#This Row],[RosterIndex]])</f>
        <v>Roster</v>
      </c>
      <c r="I146" s="41">
        <f>_xlfn.IFNA(INDEX(Draft2023[PRICE],RosterPlan25[[#This Row],[DraftIndex]]),0)</f>
        <v>1</v>
      </c>
      <c r="J146" s="41" t="str">
        <f>IF(RosterPlan25[[#This Row],[SOURCE]]="Rookie","Rookie",_xlfn.IFNA(INDEX(Draft2023[Current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6" s="41" t="str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6" s="41">
        <f>ROUNDDOWN(RosterPlan25[[#This Row],[Optimal $]]*IF(RosterPlan25[[#This Row],[Contract]]="Rookie",0.3,0.15),0)</f>
        <v>0</v>
      </c>
      <c r="N1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6" s="37">
        <f>IF(VARG="MANUAL",RosterPlan25[[#This Row],[ManualVARG]],IF(VARG="GOOD",RosterPlan25[[#This Row],[GoodVARG]],"ERR"))</f>
        <v>-2.9513346664307942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-2.9513346664307942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46" s="38" t="s">
        <v>433</v>
      </c>
      <c r="S146" s="38">
        <f>_xlfn.IFNA(INDEX(Draft2022[Net Keeper Count],RosterPlan25[[#This Row],[DraftIndex]]),0)+IF(RosterPlan25[[#This Row],[KEEPER / RFA]]="K",1,0)</f>
        <v>4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0.34866533356920559</v>
      </c>
      <c r="X146">
        <f>IF(RosterPlan25[[#This Row],[VAW/G]]&gt;0,ROUND(RosterPlan25[[#This Row],[VAW/G]]*$AF$56,0)+1,1)</f>
        <v>2</v>
      </c>
      <c r="Y146" s="49">
        <f>RosterPlan25[[#This Row],[VAWG Market $]]-_xlfn.IFNA(RosterPlan25[[#This Row],[$ CURR]],1)</f>
        <v>1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U146"/>
      <c r="BI146"/>
    </row>
    <row r="147" spans="1:61" x14ac:dyDescent="0.25">
      <c r="A147" t="s">
        <v>21428</v>
      </c>
      <c r="B147" t="s">
        <v>261</v>
      </c>
      <c r="C147" t="s">
        <v>21427</v>
      </c>
      <c r="D147" s="35">
        <f>_xlfn.IFNA(MATCH(RosterPlan25[[#This Row],[player_id]],CompositeRoster[sleeper_id],0),  MATCH(RosterPlan25[[#This Row],[PLAYER]],CompositeRoster[full_name],0))</f>
        <v>154</v>
      </c>
      <c r="E147" s="35" t="e">
        <f>MATCH(RosterPlan25[[#This Row],[player_id]],Draft2023[sleeper_id],0)</f>
        <v>#N/A</v>
      </c>
      <c r="F147" s="35" t="str">
        <f>INDEX(CompositeRoster[team],RosterPlan25[[#This Row],[RosterIndex]])&amp;""</f>
        <v>BUF</v>
      </c>
      <c r="G147" s="35" t="str">
        <f>INDEX(CompositeRoster[position],RosterPlan25[[#This Row],[RosterIndex]])&amp;""</f>
        <v>RB</v>
      </c>
      <c r="H147" s="35" t="str">
        <f>INDEX(CompositeRoster[source],RosterPlan25[[#This Row],[RosterIndex]])</f>
        <v>Rookie</v>
      </c>
      <c r="I147" s="41">
        <f>_xlfn.IFNA(INDEX(Draft2023[PRICE],RosterPlan25[[#This Row],[DraftIndex]]),0)</f>
        <v>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7" s="37">
        <f>IF(VARG="MANUAL",RosterPlan25[[#This Row],[ManualVARG]],IF(VARG="GOOD",RosterPlan25[[#This Row],[GoodVARG]],"ERR"))</f>
        <v>-3.1347598776582211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-3.1347598776582211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7" s="38" t="s">
        <v>433</v>
      </c>
      <c r="S147" s="38">
        <f>_xlfn.IFNA(INDEX(Draft2022[Net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-1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-1</v>
      </c>
      <c r="AB147">
        <f>INDEX(players[age],MATCH(RosterPlan25[[#This Row],[player_id]],players[sleeper_id],0))</f>
        <v>24</v>
      </c>
      <c r="AU147"/>
      <c r="BI147"/>
    </row>
    <row r="148" spans="1:61" x14ac:dyDescent="0.25">
      <c r="A148" t="s">
        <v>17819</v>
      </c>
      <c r="B148" t="s">
        <v>261</v>
      </c>
      <c r="C148" t="s">
        <v>17818</v>
      </c>
      <c r="D148">
        <f>_xlfn.IFNA(MATCH(RosterPlan25[[#This Row],[player_id]],CompositeRoster[sleeper_id],0),  MATCH(RosterPlan25[[#This Row],[PLAYER]],CompositeRoster[full_name],0))</f>
        <v>136</v>
      </c>
      <c r="E148">
        <f>MATCH(RosterPlan25[[#This Row],[player_id]],Draft2023[sleeper_id],0)</f>
        <v>83</v>
      </c>
      <c r="F148" t="str">
        <f>INDEX(CompositeRoster[team],RosterPlan25[[#This Row],[RosterIndex]])&amp;""</f>
        <v>DEN</v>
      </c>
      <c r="G148" t="str">
        <f>INDEX(CompositeRoster[position],RosterPlan25[[#This Row],[RosterIndex]])&amp;""</f>
        <v>TE</v>
      </c>
      <c r="H148" s="35" t="str">
        <f>INDEX(CompositeRoster[source],RosterPlan25[[#This Row],[RosterIndex]])</f>
        <v>Roster</v>
      </c>
      <c r="I148" s="41">
        <f>_xlfn.IFNA(INDEX(Draft2023[PRICE],RosterPlan25[[#This Row],[DraftIndex]]),0)</f>
        <v>2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8" s="47">
        <f>IF(VARG="MANUAL",RosterPlan25[[#This Row],[ManualVARG]],IF(VARG="GOOD",RosterPlan25[[#This Row],[GoodVARG]],"ERR"))</f>
        <v>-3.1434968660379363</v>
      </c>
      <c r="P14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-3.1434968660379363</v>
      </c>
      <c r="Q14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48" s="38" t="s">
        <v>433</v>
      </c>
      <c r="S148">
        <f>_xlfn.IFNA(INDEX(Draft2022[Net Keeper Count],RosterPlan25[[#This Row],[DraftIndex]]),0)+IF(RosterPlan25[[#This Row],[KEEPER / RFA]]="K",1,0)</f>
        <v>3</v>
      </c>
      <c r="T148" s="38" t="str">
        <f>IF(RosterPlan25[[#This Row],[KEEPER / RFA]]="RFA",RosterPlan25[[#This Row],[Pure Inflated $]],"")</f>
        <v/>
      </c>
      <c r="U148" s="48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-1</v>
      </c>
      <c r="W148">
        <f>IF(OR(RosterPlan25[[#This Row],[SOURCE]]="Rookie",RosterPlan25[[#This Row],[POS]]="K"),0,RosterPlan25[[#This Row],[VAR/G]]+3.3)</f>
        <v>0.1565031339620635</v>
      </c>
      <c r="X148">
        <f>IF(RosterPlan25[[#This Row],[VAW/G]]&gt;0,ROUND(RosterPlan25[[#This Row],[VAW/G]]*$AF$56,0)+1,1)</f>
        <v>2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 s="35">
        <f>RosterPlan25[[#This Row],[Pure Inflated $]]-RosterPlan25[[#This Row],[$ CURR]]</f>
        <v>-1</v>
      </c>
      <c r="AB148">
        <f>INDEX(players[age],MATCH(RosterPlan25[[#This Row],[player_id]],players[sleeper_id],0))</f>
        <v>24</v>
      </c>
      <c r="AU148"/>
      <c r="BI148"/>
    </row>
    <row r="149" spans="1:61" x14ac:dyDescent="0.25">
      <c r="A149" t="s">
        <v>21445</v>
      </c>
      <c r="B149" t="s">
        <v>261</v>
      </c>
      <c r="C149" t="s">
        <v>21444</v>
      </c>
      <c r="D149" s="35">
        <f>_xlfn.IFNA(MATCH(RosterPlan25[[#This Row],[player_id]],CompositeRoster[sleeper_id],0),  MATCH(RosterPlan25[[#This Row],[PLAYER]],CompositeRoster[full_name],0))</f>
        <v>151</v>
      </c>
      <c r="E149" s="35" t="e">
        <f>MATCH(RosterPlan25[[#This Row],[player_id]],Draft2023[sleeper_id],0)</f>
        <v>#N/A</v>
      </c>
      <c r="F149" s="35" t="str">
        <f>INDEX(CompositeRoster[team],RosterPlan25[[#This Row],[RosterIndex]])&amp;""</f>
        <v>CAR</v>
      </c>
      <c r="G149" s="35" t="str">
        <f>INDEX(CompositeRoster[position],RosterPlan25[[#This Row],[RosterIndex]])&amp;""</f>
        <v>TE</v>
      </c>
      <c r="H149" s="35" t="str">
        <f>INDEX(CompositeRoster[source],RosterPlan25[[#This Row],[RosterIndex]])</f>
        <v>Rookie</v>
      </c>
      <c r="I149" s="41">
        <f>_xlfn.IFNA(INDEX(Draft2023[PRICE],RosterPlan25[[#This Row],[DraftIndex]]),0)</f>
        <v>0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49" s="37">
        <f>IF(VARG="MANUAL",RosterPlan25[[#This Row],[ManualVARG]],IF(VARG="GOOD",RosterPlan25[[#This Row],[GoodVARG]],"ERR"))</f>
        <v>-3.4605675247952519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-3.4605675247952519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9" s="38" t="s">
        <v>433</v>
      </c>
      <c r="S149" s="38">
        <f>_xlfn.IFNA(INDEX(Draft2022[Net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-2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-2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-2</v>
      </c>
      <c r="AB149">
        <f>INDEX(players[age],MATCH(RosterPlan25[[#This Row],[player_id]],players[sleeper_id],0))</f>
        <v>21</v>
      </c>
      <c r="AU149"/>
      <c r="BI149"/>
    </row>
    <row r="150" spans="1:61" x14ac:dyDescent="0.25">
      <c r="A150" t="s">
        <v>19189</v>
      </c>
      <c r="B150" t="s">
        <v>261</v>
      </c>
      <c r="C150" t="s">
        <v>19188</v>
      </c>
      <c r="D150" s="35">
        <f>_xlfn.IFNA(MATCH(RosterPlan25[[#This Row],[player_id]],CompositeRoster[sleeper_id],0),  MATCH(RosterPlan25[[#This Row],[PLAYER]],CompositeRoster[full_name],0))</f>
        <v>133</v>
      </c>
      <c r="E150" s="35" t="e">
        <f>MATCH(RosterPlan25[[#This Row],[player_id]],Draft2023[sleeper_id],0)</f>
        <v>#N/A</v>
      </c>
      <c r="F150" s="35" t="str">
        <f>INDEX(CompositeRoster[team],RosterPlan25[[#This Row],[RosterIndex]])&amp;""</f>
        <v>NYG</v>
      </c>
      <c r="G150" s="35" t="str">
        <f>INDEX(CompositeRoster[position],RosterPlan25[[#This Row],[RosterIndex]])&amp;""</f>
        <v>RB</v>
      </c>
      <c r="H150" s="35" t="str">
        <f>INDEX(CompositeRoster[source],RosterPlan25[[#This Row],[RosterIndex]])</f>
        <v>Roster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Undrafted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0" s="41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0" s="41">
        <f>ROUNDDOWN(RosterPlan25[[#This Row],[Optimal $]]*IF(RosterPlan25[[#This Row],[Contract]]="Rookie",0.3,0.15),0)</f>
        <v>0</v>
      </c>
      <c r="N1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0" s="37">
        <f>IF(VARG="MANUAL",RosterPlan25[[#This Row],[ManualVARG]],IF(VARG="GOOD",RosterPlan25[[#This Row],[GoodVARG]],"ERR"))</f>
        <v>-4.8239549274687681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-4.8239549274687681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50" s="38" t="s">
        <v>433</v>
      </c>
      <c r="S150" s="38">
        <f>_xlfn.IFNA(INDEX(Draft2022[Net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-1.5239549274687683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>
        <f>INDEX(players[age],MATCH(RosterPlan25[[#This Row],[player_id]],players[sleeper_id],0))</f>
        <v>24</v>
      </c>
      <c r="AU150"/>
      <c r="BI150"/>
    </row>
    <row r="151" spans="1:61" x14ac:dyDescent="0.25">
      <c r="A151" t="s">
        <v>21489</v>
      </c>
      <c r="B151" t="s">
        <v>261</v>
      </c>
      <c r="C151" t="s">
        <v>21488</v>
      </c>
      <c r="D151">
        <f>_xlfn.IFNA(MATCH(RosterPlan25[[#This Row],[player_id]],CompositeRoster[sleeper_id],0),  MATCH(RosterPlan25[[#This Row],[PLAYER]],CompositeRoster[full_name],0))</f>
        <v>155</v>
      </c>
      <c r="E151" t="e">
        <f>MATCH(RosterPlan25[[#This Row],[player_id]],Draft2023[sleeper_id],0)</f>
        <v>#N/A</v>
      </c>
      <c r="F151" t="str">
        <f>INDEX(CompositeRoster[team],RosterPlan25[[#This Row],[RosterIndex]])&amp;""</f>
        <v>PHI</v>
      </c>
      <c r="G151" t="str">
        <f>INDEX(CompositeRoster[position],RosterPlan25[[#This Row],[RosterIndex]])&amp;""</f>
        <v>RB</v>
      </c>
      <c r="H151" t="str">
        <f>INDEX(CompositeRoster[source],RosterPlan25[[#This Row],[RosterIndex]])</f>
        <v>Rookie</v>
      </c>
      <c r="I151" s="41">
        <f>_xlfn.IFNA(INDEX(Draft2023[PRICE],RosterPlan25[[#This Row],[DraftIndex]]),0)</f>
        <v>0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51" s="37">
        <f>IF(VARG="MANUAL",RosterPlan25[[#This Row],[ManualVARG]],IF(VARG="GOOD",RosterPlan25[[#This Row],[GoodVARG]],"ERR"))</f>
        <v>-5.0324140751791617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-5.0324140751791617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1" s="38" t="s">
        <v>433</v>
      </c>
      <c r="S151">
        <f>_xlfn.IFNA(INDEX(Draft2022[Net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-1</v>
      </c>
      <c r="W151" s="35">
        <f>IF(OR(RosterPlan25[[#This Row],[SOURCE]]="Rookie",RosterPlan25[[#This Row],[POS]]="K"),0,RosterPlan25[[#This Row],[VAR/G]]+3.3)</f>
        <v>0</v>
      </c>
      <c r="X151" s="35">
        <f>IF(RosterPlan25[[#This Row],[VAW/G]]&gt;0,ROUND(RosterPlan25[[#This Row],[VAW/G]]*$AF$56,0)+1,1)</f>
        <v>1</v>
      </c>
      <c r="Y151" s="42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 s="35">
        <f>RosterPlan25[[#This Row],[Pure Inflated $]]-RosterPlan25[[#This Row],[$ CURR]]</f>
        <v>-1</v>
      </c>
      <c r="AB151">
        <f>INDEX(players[age],MATCH(RosterPlan25[[#This Row],[player_id]],players[sleeper_id],0))</f>
        <v>21</v>
      </c>
      <c r="AU151"/>
      <c r="BI151"/>
    </row>
    <row r="152" spans="1:61" x14ac:dyDescent="0.25">
      <c r="A152" t="s">
        <v>21523</v>
      </c>
      <c r="B152" t="s">
        <v>261</v>
      </c>
      <c r="C152" t="s">
        <v>21522</v>
      </c>
      <c r="D152" s="35">
        <f>_xlfn.IFNA(MATCH(RosterPlan25[[#This Row],[player_id]],CompositeRoster[sleeper_id],0),  MATCH(RosterPlan25[[#This Row],[PLAYER]],CompositeRoster[full_name],0))</f>
        <v>150</v>
      </c>
      <c r="E152" s="35" t="e">
        <f>MATCH(RosterPlan25[[#This Row],[player_id]],Draft2023[sleeper_id],0)</f>
        <v>#N/A</v>
      </c>
      <c r="F152" s="35" t="str">
        <f>INDEX(CompositeRoster[team],RosterPlan25[[#This Row],[RosterIndex]])&amp;""</f>
        <v>NYJ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Rookie</v>
      </c>
      <c r="I152" s="41">
        <f>_xlfn.IFNA(INDEX(Draft2023[PRICE],RosterPlan25[[#This Row],[DraftIndex]]),0)</f>
        <v>0</v>
      </c>
      <c r="J152" s="41" t="str">
        <f>IF(RosterPlan25[[#This Row],[SOURCE]]="Rookie","Rookie",_xlfn.IFNA(INDEX(Draft2023[Current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2" s="41" t="str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2" s="25">
        <f>IF(VARG="MANUAL",RosterPlan25[[#This Row],[ManualVARG]],IF(VARG="GOOD",RosterPlan25[[#This Row],[GoodVARG]],"ERR"))</f>
        <v>-5.150339464089889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-5.150339464089889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2" s="38" t="s">
        <v>433</v>
      </c>
      <c r="S152" s="57">
        <f>_xlfn.IFNA(INDEX(Draft2022[Net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0</v>
      </c>
      <c r="AB152">
        <f>INDEX(players[age],MATCH(RosterPlan25[[#This Row],[player_id]],players[sleeper_id],0))</f>
        <v>22</v>
      </c>
      <c r="AU152"/>
      <c r="BI152"/>
    </row>
    <row r="153" spans="1:61" x14ac:dyDescent="0.25">
      <c r="A153" t="s">
        <v>19311</v>
      </c>
      <c r="B153" t="s">
        <v>261</v>
      </c>
      <c r="C153" t="s">
        <v>19310</v>
      </c>
      <c r="D153" s="35">
        <f>_xlfn.IFNA(MATCH(RosterPlan25[[#This Row],[player_id]],CompositeRoster[sleeper_id],0),  MATCH(RosterPlan25[[#This Row],[PLAYER]],CompositeRoster[full_name],0))</f>
        <v>134</v>
      </c>
      <c r="E153" s="35">
        <f>MATCH(RosterPlan25[[#This Row],[player_id]],Draft2023[sleeper_id],0)</f>
        <v>236</v>
      </c>
      <c r="F153" s="35" t="str">
        <f>INDEX(CompositeRoster[team],RosterPlan25[[#This Row],[RosterIndex]])&amp;""</f>
        <v>IND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Roster</v>
      </c>
      <c r="I153" s="41">
        <f>_xlfn.IFNA(INDEX(Draft2023[PRICE],RosterPlan25[[#This Row],[DraftIndex]]),0)</f>
        <v>1</v>
      </c>
      <c r="J153" s="41" t="str">
        <f>IF(RosterPlan25[[#This Row],[SOURCE]]="Rookie","Rookie",_xlfn.IFNA(INDEX(Draft2023[Current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3" s="41" t="str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-5.5083941568682278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-5.5083941568682278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53" s="38" t="s">
        <v>433</v>
      </c>
      <c r="S153" s="38">
        <f>_xlfn.IFNA(INDEX(Draft2022[Net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-2.2083941568682279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t="s">
        <v>22397</v>
      </c>
      <c r="B154" t="s">
        <v>261</v>
      </c>
      <c r="C154" t="s">
        <v>22396</v>
      </c>
      <c r="D154" s="35">
        <f>_xlfn.IFNA(MATCH(RosterPlan25[[#This Row],[player_id]],CompositeRoster[sleeper_id],0),  MATCH(RosterPlan25[[#This Row],[PLAYER]],CompositeRoster[full_name],0))</f>
        <v>152</v>
      </c>
      <c r="E154" s="35" t="e">
        <f>MATCH(RosterPlan25[[#This Row],[player_id]],Draft2023[sleeper_id],0)</f>
        <v>#N/A</v>
      </c>
      <c r="F154" s="35" t="str">
        <f>INDEX(CompositeRoster[team],RosterPlan25[[#This Row],[RosterIndex]])&amp;""</f>
        <v>SF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Rookie</v>
      </c>
      <c r="I154" s="41">
        <f>_xlfn.IFNA(INDEX(Draft2023[PRICE],RosterPlan25[[#This Row],[DraftIndex]]),0)</f>
        <v>0</v>
      </c>
      <c r="J154" s="41" t="str">
        <f>IF(RosterPlan25[[#This Row],[SOURCE]]="Rookie","Rookie",_xlfn.IFNA(INDEX(Draft2023[Current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4" s="41" t="str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4" s="37">
        <f>IF(VARG="MANUAL",RosterPlan25[[#This Row],[ManualVARG]],IF(VARG="GOOD",RosterPlan25[[#This Row],[GoodVARG]],"ERR"))</f>
        <v>-5.8039352824628931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-5.8039352824628931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4" s="38" t="s">
        <v>433</v>
      </c>
      <c r="S154" s="38">
        <f>_xlfn.IFNA(INDEX(Draft2022[Net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23</v>
      </c>
      <c r="AU154"/>
      <c r="BI154"/>
    </row>
    <row r="155" spans="1:61" x14ac:dyDescent="0.25">
      <c r="A155" t="s">
        <v>22367</v>
      </c>
      <c r="B155" t="s">
        <v>261</v>
      </c>
      <c r="C155" t="s">
        <v>22366</v>
      </c>
      <c r="D155">
        <f>_xlfn.IFNA(MATCH(RosterPlan25[[#This Row],[player_id]],CompositeRoster[sleeper_id],0),  MATCH(RosterPlan25[[#This Row],[PLAYER]],CompositeRoster[full_name],0))</f>
        <v>153</v>
      </c>
      <c r="E155" t="e">
        <f>MATCH(RosterPlan25[[#This Row],[player_id]],Draft2023[sleeper_id],0)</f>
        <v>#N/A</v>
      </c>
      <c r="F155" t="str">
        <f>INDEX(CompositeRoster[team],RosterPlan25[[#This Row],[RosterIndex]])&amp;""</f>
        <v>PHI</v>
      </c>
      <c r="G155" t="str">
        <f>INDEX(CompositeRoster[position],RosterPlan25[[#This Row],[RosterIndex]])&amp;""</f>
        <v>WR</v>
      </c>
      <c r="H155" s="35" t="str">
        <f>INDEX(CompositeRoster[source],RosterPlan25[[#This Row],[RosterIndex]])</f>
        <v>Rookie</v>
      </c>
      <c r="I155" s="41">
        <f>_xlfn.IFNA(INDEX(Draft2023[PRICE],RosterPlan25[[#This Row],[DraftIndex]]),0)</f>
        <v>0</v>
      </c>
      <c r="J155" s="41" t="str">
        <f>IF(RosterPlan25[[#This Row],[SOURCE]]="Rookie","Rookie",_xlfn.IFNA(INDEX(Draft2023[Current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5" s="41" t="str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5" s="41">
        <f>ROUNDDOWN(RosterPlan25[[#This Row],[Optimal $]]*IF(RosterPlan25[[#This Row],[Contract]]="Rookie",0.3,0.15),0)</f>
        <v>0</v>
      </c>
      <c r="N15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5" s="37">
        <f>IF(VARG="MANUAL",RosterPlan25[[#This Row],[ManualVARG]],IF(VARG="GOOD",RosterPlan25[[#This Row],[GoodVARG]],"ERR"))</f>
        <v>-6.0065588350270671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-6.0065588350270671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5" s="38" t="s">
        <v>433</v>
      </c>
      <c r="S155" s="35">
        <f>_xlfn.IFNA(INDEX(Draft2022[Net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 s="35">
        <f>IF(OR(RosterPlan25[[#This Row],[SOURCE]]="Rookie",RosterPlan25[[#This Row],[POS]]="K"),0,RosterPlan25[[#This Row],[VAR/G]]+3.3)</f>
        <v>0</v>
      </c>
      <c r="X155" s="35">
        <f>IF(RosterPlan25[[#This Row],[VAW/G]]&gt;0,ROUND(RosterPlan25[[#This Row],[VAW/G]]*$AF$56,0)+1,1)</f>
        <v>1</v>
      </c>
      <c r="Y155" s="42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 s="3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U155"/>
      <c r="BI155"/>
    </row>
    <row r="156" spans="1:61" x14ac:dyDescent="0.25">
      <c r="A156" t="s">
        <v>18117</v>
      </c>
      <c r="B156" t="s">
        <v>261</v>
      </c>
      <c r="C156" t="s">
        <v>18116</v>
      </c>
      <c r="D156" s="35">
        <f>_xlfn.IFNA(MATCH(RosterPlan25[[#This Row],[player_id]],CompositeRoster[sleeper_id],0),  MATCH(RosterPlan25[[#This Row],[PLAYER]],CompositeRoster[full_name],0))</f>
        <v>142</v>
      </c>
      <c r="E156" s="35">
        <f>MATCH(RosterPlan25[[#This Row],[player_id]],Draft2023[sleeper_id],0)</f>
        <v>87</v>
      </c>
      <c r="F156" s="35" t="str">
        <f>INDEX(CompositeRoster[team],RosterPlan25[[#This Row],[RosterIndex]])&amp;""</f>
        <v>SF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1</v>
      </c>
      <c r="J156" s="41" t="str">
        <f>IF(RosterPlan25[[#This Row],[SOURCE]]="Rookie","Rookie",_xlfn.IFNA(INDEX(Draft2023[Current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6" s="41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-6.0079666864024537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-6.0079666864024537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56" s="38" t="s">
        <v>433</v>
      </c>
      <c r="S156" s="38">
        <f>_xlfn.IFNA(INDEX(Draft2022[Net Keeper Count],RosterPlan25[[#This Row],[DraftIndex]]),0)+IF(RosterPlan25[[#This Row],[KEEPER / RFA]]="K",1,0)</f>
        <v>4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-2.7079666864024539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24</v>
      </c>
      <c r="AU156"/>
      <c r="BI156"/>
    </row>
    <row r="157" spans="1:61" x14ac:dyDescent="0.25">
      <c r="A157" t="s">
        <v>17980</v>
      </c>
      <c r="B157" t="s">
        <v>263</v>
      </c>
      <c r="C157" t="s">
        <v>17979</v>
      </c>
      <c r="D157">
        <f>_xlfn.IFNA(MATCH(RosterPlan25[[#This Row],[player_id]],CompositeRoster[sleeper_id],0),  MATCH(RosterPlan25[[#This Row],[PLAYER]],CompositeRoster[full_name],0))</f>
        <v>158</v>
      </c>
      <c r="E157">
        <f>MATCH(RosterPlan25[[#This Row],[player_id]],Draft2023[sleeper_id],0)</f>
        <v>135</v>
      </c>
      <c r="F157" s="35" t="str">
        <f>INDEX(CompositeRoster[team],RosterPlan25[[#This Row],[RosterIndex]])&amp;""</f>
        <v>NYJ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21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22</v>
      </c>
      <c r="N15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157" s="47">
        <f>IF(VARG="MANUAL",RosterPlan25[[#This Row],[ManualVARG]],IF(VARG="GOOD",RosterPlan25[[#This Row],[GoodVARG]],"ERR"))</f>
        <v>5.1166572910541319</v>
      </c>
      <c r="P15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5.1166572910541319</v>
      </c>
      <c r="Q15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57" s="38" t="s">
        <v>433</v>
      </c>
      <c r="S157" s="38">
        <f>_xlfn.IFNA(INDEX(Draft2022[Net Keeper Count],RosterPlan25[[#This Row],[DraftIndex]]),0)+IF(RosterPlan25[[#This Row],[KEEPER / RFA]]="K",1,0)</f>
        <v>1</v>
      </c>
      <c r="T157" s="57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74</v>
      </c>
      <c r="V157" s="35">
        <f>RosterPlan25[[#This Row],[Optimal $]]-RosterPlan25[[#This Row],[$ CURR]]</f>
        <v>31</v>
      </c>
      <c r="W157">
        <f>IF(OR(RosterPlan25[[#This Row],[SOURCE]]="Rookie",RosterPlan25[[#This Row],[POS]]="K"),0,RosterPlan25[[#This Row],[VAR/G]]+3.3)</f>
        <v>8.4166572910541326</v>
      </c>
      <c r="X157">
        <f>IF(RosterPlan25[[#This Row],[VAW/G]]&gt;0,ROUND(RosterPlan25[[#This Row],[VAW/G]]*$AF$56,0)+1,1)</f>
        <v>33</v>
      </c>
      <c r="Y157" s="49">
        <f>RosterPlan25[[#This Row],[VAWG Market $]]-_xlfn.IFNA(RosterPlan25[[#This Row],[$ CURR]],1)</f>
        <v>-10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98</v>
      </c>
      <c r="AA157" s="35">
        <f>RosterPlan25[[#This Row],[Pure Inflated $]]-RosterPlan25[[#This Row],[$ CURR]]</f>
        <v>55</v>
      </c>
      <c r="AB157">
        <f>INDEX(players[age],MATCH(RosterPlan25[[#This Row],[player_id]],players[sleeper_id],0))</f>
        <v>22</v>
      </c>
      <c r="AU157"/>
      <c r="BI157"/>
    </row>
    <row r="158" spans="1:61" x14ac:dyDescent="0.25">
      <c r="A158" t="s">
        <v>34</v>
      </c>
      <c r="B158" t="s">
        <v>263</v>
      </c>
      <c r="C158" t="s">
        <v>9168</v>
      </c>
      <c r="D158">
        <f>_xlfn.IFNA(MATCH(RosterPlan25[[#This Row],[player_id]],CompositeRoster[sleeper_id],0),  MATCH(RosterPlan25[[#This Row],[PLAYER]],CompositeRoster[full_name],0))</f>
        <v>168</v>
      </c>
      <c r="E158">
        <f>MATCH(RosterPlan25[[#This Row],[player_id]],Draft2023[sleeper_id],0)</f>
        <v>210</v>
      </c>
      <c r="F158" t="str">
        <f>INDEX(CompositeRoster[team],RosterPlan25[[#This Row],[RosterIndex]])&amp;""</f>
        <v>PHI</v>
      </c>
      <c r="G158" t="str">
        <f>INDEX(CompositeRoster[position],RosterPlan25[[#This Row],[RosterIndex]])&amp;""</f>
        <v>RB</v>
      </c>
      <c r="H158" t="str">
        <f>INDEX(CompositeRoster[source],RosterPlan25[[#This Row],[RosterIndex]])</f>
        <v>Roster</v>
      </c>
      <c r="I158" s="41">
        <f>_xlfn.IFNA(INDEX(Draft2023[PRICE],RosterPlan25[[#This Row],[DraftIndex]]),0)</f>
        <v>67</v>
      </c>
      <c r="J158" s="41" t="str">
        <f>IF(RosterPlan25[[#This Row],[SOURCE]]="Rookie","Rookie",_xlfn.IFNA(INDEX(Draft2023[Current Contract],RosterPlan25[[#This Row],[DraftIndex]]),"Undrafted"))</f>
        <v>Auction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8" s="41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8" s="41">
        <f>ROUNDDOWN(RosterPlan25[[#This Row],[Optimal $]]*IF(RosterPlan25[[#This Row],[Contract]]="Rookie",0.3,0.15),0)</f>
        <v>9</v>
      </c>
      <c r="N15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58" s="37">
        <f>IF(VARG="MANUAL",RosterPlan25[[#This Row],[ManualVARG]],IF(VARG="GOOD",RosterPlan25[[#This Row],[GoodVARG]],"ERR"))</f>
        <v>4.3207830136279917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4.3207830136279917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58" s="38" t="s">
        <v>433</v>
      </c>
      <c r="S158" s="35">
        <f>_xlfn.IFNA(INDEX(Draft2022[Net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63</v>
      </c>
      <c r="V158" s="35">
        <f>RosterPlan25[[#This Row],[Optimal $]]-RosterPlan25[[#This Row],[$ CURR]]</f>
        <v>-13</v>
      </c>
      <c r="W158" s="35">
        <f>IF(OR(RosterPlan25[[#This Row],[SOURCE]]="Rookie",RosterPlan25[[#This Row],[POS]]="K"),0,RosterPlan25[[#This Row],[VAR/G]]+3.3)</f>
        <v>7.6207830136279915</v>
      </c>
      <c r="X158" s="35">
        <f>IF(RosterPlan25[[#This Row],[VAW/G]]&gt;0,ROUND(RosterPlan25[[#This Row],[VAW/G]]*$AF$56,0)+1,1)</f>
        <v>30</v>
      </c>
      <c r="Y158" s="42">
        <f>RosterPlan25[[#This Row],[VAWG Market $]]-_xlfn.IFNA(RosterPlan25[[#This Row],[$ CURR]],1)</f>
        <v>-46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92</v>
      </c>
      <c r="AA158" s="35">
        <f>RosterPlan25[[#This Row],[Pure Inflated $]]-RosterPlan25[[#This Row],[$ CURR]]</f>
        <v>16</v>
      </c>
      <c r="AB158">
        <f>INDEX(players[age],MATCH(RosterPlan25[[#This Row],[player_id]],players[sleeper_id],0))</f>
        <v>27</v>
      </c>
      <c r="AU158"/>
      <c r="BI158"/>
    </row>
    <row r="159" spans="1:61" x14ac:dyDescent="0.25">
      <c r="A159" t="s">
        <v>199</v>
      </c>
      <c r="B159" t="s">
        <v>263</v>
      </c>
      <c r="C159" t="s">
        <v>1993</v>
      </c>
      <c r="D159" s="35">
        <f>_xlfn.IFNA(MATCH(RosterPlan25[[#This Row],[player_id]],CompositeRoster[sleeper_id],0),  MATCH(RosterPlan25[[#This Row],[PLAYER]],CompositeRoster[full_name],0))</f>
        <v>165</v>
      </c>
      <c r="E159" s="35">
        <f>MATCH(RosterPlan25[[#This Row],[player_id]],Draft2023[sleeper_id],0)</f>
        <v>69</v>
      </c>
      <c r="F159" s="35" t="str">
        <f>INDEX(CompositeRoster[team],RosterPlan25[[#This Row],[RosterIndex]])&amp;""</f>
        <v>KC</v>
      </c>
      <c r="G159" s="35" t="str">
        <f>INDEX(CompositeRoster[position],RosterPlan25[[#This Row],[RosterIndex]])&amp;""</f>
        <v>QB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64</v>
      </c>
      <c r="J159" s="41" t="str">
        <f>IF(RosterPlan25[[#This Row],[SOURCE]]="Rookie","Rookie",_xlfn.IFNA(INDEX(Draft2023[Current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59" s="41" t="str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9" s="41">
        <f>ROUNDDOWN(RosterPlan25[[#This Row],[Optimal $]]*IF(RosterPlan25[[#This Row],[Contract]]="Rookie",0.3,0.15),0)</f>
        <v>16</v>
      </c>
      <c r="N1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80</v>
      </c>
      <c r="O159" s="25">
        <f>IF(VARG="MANUAL",RosterPlan25[[#This Row],[ManualVARG]],IF(VARG="GOOD",RosterPlan25[[#This Row],[GoodVARG]],"ERR"))</f>
        <v>3.6786769645874027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3.6786769645874027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59" s="38" t="s">
        <v>433</v>
      </c>
      <c r="S159" s="57">
        <f>_xlfn.IFNA(INDEX(Draft2022[Net Keeper Count],RosterPlan25[[#This Row],[DraftIndex]]),0)+IF(RosterPlan25[[#This Row],[KEEPER / RFA]]="K",1,0)</f>
        <v>6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54</v>
      </c>
      <c r="V159" s="35">
        <f>RosterPlan25[[#This Row],[Optimal $]]-RosterPlan25[[#This Row],[$ CURR]]</f>
        <v>-26</v>
      </c>
      <c r="W159">
        <f>IF(OR(RosterPlan25[[#This Row],[SOURCE]]="Rookie",RosterPlan25[[#This Row],[POS]]="K"),0,RosterPlan25[[#This Row],[VAR/G]]+3.3)</f>
        <v>6.9786769645874021</v>
      </c>
      <c r="X159">
        <f>IF(RosterPlan25[[#This Row],[VAW/G]]&gt;0,ROUND(RosterPlan25[[#This Row],[VAW/G]]*$AF$56,0)+1,1)</f>
        <v>28</v>
      </c>
      <c r="Y159" s="49">
        <f>RosterPlan25[[#This Row],[VAWG Market $]]-_xlfn.IFNA(RosterPlan25[[#This Row],[$ CURR]],1)</f>
        <v>-52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159">
        <f>RosterPlan25[[#This Row],[Pure Inflated $]]-RosterPlan25[[#This Row],[$ CURR]]</f>
        <v>2</v>
      </c>
      <c r="AB159">
        <f>INDEX(players[age],MATCH(RosterPlan25[[#This Row],[player_id]],players[sleeper_id],0))</f>
        <v>28</v>
      </c>
      <c r="AU159"/>
      <c r="BI159"/>
    </row>
    <row r="160" spans="1:61" x14ac:dyDescent="0.25">
      <c r="A160" t="s">
        <v>15947</v>
      </c>
      <c r="B160" t="s">
        <v>263</v>
      </c>
      <c r="C160" t="s">
        <v>15946</v>
      </c>
      <c r="D160" s="35">
        <f>_xlfn.IFNA(MATCH(RosterPlan25[[#This Row],[player_id]],CompositeRoster[sleeper_id],0),  MATCH(RosterPlan25[[#This Row],[PLAYER]],CompositeRoster[full_name],0))</f>
        <v>157</v>
      </c>
      <c r="E160" s="35">
        <f>MATCH(RosterPlan25[[#This Row],[player_id]],Draft2023[sleeper_id],0)</f>
        <v>100</v>
      </c>
      <c r="F160" s="35" t="str">
        <f>INDEX(CompositeRoster[team],RosterPlan25[[#This Row],[RosterIndex]])&amp;""</f>
        <v>DET</v>
      </c>
      <c r="G160" s="35" t="str">
        <f>INDEX(CompositeRoster[position],RosterPlan25[[#This Row],[RosterIndex]])&amp;""</f>
        <v>WR</v>
      </c>
      <c r="H160" s="35" t="str">
        <f>INDEX(CompositeRoster[source],RosterPlan25[[#This Row],[RosterIndex]])</f>
        <v>Roster</v>
      </c>
      <c r="I160" s="41">
        <f>_xlfn.IFNA(INDEX(Draft2023[PRICE],RosterPlan25[[#This Row],[DraftIndex]]),0)</f>
        <v>14</v>
      </c>
      <c r="J160" s="41" t="str">
        <f>IF(RosterPlan25[[#This Row],[SOURCE]]="Rookie","Rookie",_xlfn.IFNA(INDEX(Draft2023[Current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0" s="41" t="str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0" s="41">
        <f>ROUNDDOWN(RosterPlan25[[#This Row],[Optimal $]]*IF(RosterPlan25[[#This Row],[Contract]]="Rookie",0.3,0.15),0)</f>
        <v>15</v>
      </c>
      <c r="N1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60" s="37">
        <f>IF(VARG="MANUAL",RosterPlan25[[#This Row],[ManualVARG]],IF(VARG="GOOD",RosterPlan25[[#This Row],[GoodVARG]],"ERR"))</f>
        <v>3.6471705603777784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3.6471705603777784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60" s="38" t="s">
        <v>433</v>
      </c>
      <c r="S160" s="38">
        <f>_xlfn.IFNA(INDEX(Draft2022[Net Keeper Count],RosterPlan25[[#This Row],[DraftIndex]]),0)+IF(RosterPlan25[[#This Row],[KEEPER / RFA]]="K",1,0)</f>
        <v>5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53</v>
      </c>
      <c r="V160" s="35">
        <f>RosterPlan25[[#This Row],[Optimal $]]-RosterPlan25[[#This Row],[$ CURR]]</f>
        <v>24</v>
      </c>
      <c r="W160">
        <f>IF(OR(RosterPlan25[[#This Row],[SOURCE]]="Rookie",RosterPlan25[[#This Row],[POS]]="K"),0,RosterPlan25[[#This Row],[VAR/G]]+3.3)</f>
        <v>6.9471705603777778</v>
      </c>
      <c r="X160">
        <f>IF(RosterPlan25[[#This Row],[VAW/G]]&gt;0,ROUND(RosterPlan25[[#This Row],[VAW/G]]*$AF$56,0)+1,1)</f>
        <v>28</v>
      </c>
      <c r="Y160" s="49">
        <f>RosterPlan25[[#This Row],[VAWG Market $]]-_xlfn.IFNA(RosterPlan25[[#This Row],[$ CURR]],1)</f>
        <v>-1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60">
        <f>RosterPlan25[[#This Row],[Pure Inflated $]]-RosterPlan25[[#This Row],[$ CURR]]</f>
        <v>43</v>
      </c>
      <c r="AB160">
        <f>INDEX(players[age],MATCH(RosterPlan25[[#This Row],[player_id]],players[sleeper_id],0))</f>
        <v>24</v>
      </c>
      <c r="AU160"/>
      <c r="BI160"/>
    </row>
    <row r="161" spans="1:61" x14ac:dyDescent="0.25">
      <c r="A161" t="s">
        <v>19307</v>
      </c>
      <c r="B161" t="s">
        <v>263</v>
      </c>
      <c r="C161" t="s">
        <v>19306</v>
      </c>
      <c r="D161" s="35">
        <f>_xlfn.IFNA(MATCH(RosterPlan25[[#This Row],[player_id]],CompositeRoster[sleeper_id],0),  MATCH(RosterPlan25[[#This Row],[PLAYER]],CompositeRoster[full_name],0))</f>
        <v>166</v>
      </c>
      <c r="E161" s="35">
        <f>MATCH(RosterPlan25[[#This Row],[player_id]],Draft2023[sleeper_id],0)</f>
        <v>116</v>
      </c>
      <c r="F161" s="35" t="str">
        <f>INDEX(CompositeRoster[team],RosterPlan25[[#This Row],[RosterIndex]])&amp;""</f>
        <v>LAR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_xlfn.IFNA(INDEX(Draft2023[PRICE],RosterPlan25[[#This Row],[DraftIndex]]),0)</f>
        <v>4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14</v>
      </c>
      <c r="N1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61" s="25">
        <f>IF(VARG="MANUAL",RosterPlan25[[#This Row],[ManualVARG]],IF(VARG="GOOD",RosterPlan25[[#This Row],[GoodVARG]],"ERR"))</f>
        <v>3.2359268683402878</v>
      </c>
      <c r="P1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3.2359268683402878</v>
      </c>
      <c r="Q1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61" s="38" t="s">
        <v>433</v>
      </c>
      <c r="S161" s="57">
        <f>_xlfn.IFNA(INDEX(Draft2022[Net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47</v>
      </c>
      <c r="V161" s="35">
        <f>RosterPlan25[[#This Row],[Optimal $]]-RosterPlan25[[#This Row],[$ CURR]]</f>
        <v>29</v>
      </c>
      <c r="W161">
        <f>IF(OR(RosterPlan25[[#This Row],[SOURCE]]="Rookie",RosterPlan25[[#This Row],[POS]]="K"),0,RosterPlan25[[#This Row],[VAR/G]]+3.3)</f>
        <v>6.5359268683402876</v>
      </c>
      <c r="X161">
        <f>IF(RosterPlan25[[#This Row],[VAW/G]]&gt;0,ROUND(RosterPlan25[[#This Row],[VAW/G]]*$AF$56,0)+1,1)</f>
        <v>26</v>
      </c>
      <c r="Y161" s="49">
        <f>RosterPlan25[[#This Row],[VAWG Market $]]-_xlfn.IFNA(RosterPlan25[[#This Row],[$ CURR]],1)</f>
        <v>8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61">
        <f>RosterPlan25[[#This Row],[Pure Inflated $]]-RosterPlan25[[#This Row],[$ CURR]]</f>
        <v>46</v>
      </c>
      <c r="AB161">
        <f>INDEX(players[age],MATCH(RosterPlan25[[#This Row],[player_id]],players[sleeper_id],0))</f>
        <v>22</v>
      </c>
      <c r="AU161"/>
      <c r="BI161"/>
    </row>
    <row r="162" spans="1:61" x14ac:dyDescent="0.25">
      <c r="A162" t="s">
        <v>18406</v>
      </c>
      <c r="B162" t="s">
        <v>263</v>
      </c>
      <c r="C162" t="s">
        <v>18405</v>
      </c>
      <c r="D162" s="35">
        <f>_xlfn.IFNA(MATCH(RosterPlan25[[#This Row],[player_id]],CompositeRoster[sleeper_id],0),  MATCH(RosterPlan25[[#This Row],[PLAYER]],CompositeRoster[full_name],0))</f>
        <v>170</v>
      </c>
      <c r="E162" s="35">
        <f>MATCH(RosterPlan25[[#This Row],[player_id]],Draft2023[sleeper_id],0)</f>
        <v>111</v>
      </c>
      <c r="F162" s="35" t="str">
        <f>INDEX(CompositeRoster[team],RosterPlan25[[#This Row],[RosterIndex]])&amp;""</f>
        <v>ARI</v>
      </c>
      <c r="G162" s="35" t="str">
        <f>INDEX(CompositeRoster[position],RosterPlan25[[#This Row],[RosterIndex]])&amp;""</f>
        <v>TE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3</v>
      </c>
      <c r="J162" s="41" t="str">
        <f>IF(RosterPlan25[[#This Row],[SOURCE]]="Rookie","Rookie",_xlfn.IFNA(INDEX(Draft2023[Current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2" s="41" t="str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2" s="41">
        <f>ROUNDDOWN(RosterPlan25[[#This Row],[Optimal $]]*IF(RosterPlan25[[#This Row],[Contract]]="Rookie",0.3,0.15),0)</f>
        <v>11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62" s="37">
        <f>IF(VARG="MANUAL",RosterPlan25[[#This Row],[ManualVARG]],IF(VARG="GOOD",RosterPlan25[[#This Row],[GoodVARG]],"ERR"))</f>
        <v>2.5301302289307763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2.5301302289307763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62" s="38" t="s">
        <v>433</v>
      </c>
      <c r="S162" s="38">
        <f>_xlfn.IFNA(INDEX(Draft2022[Net Keeper Count],RosterPlan25[[#This Row],[DraftIndex]]),0)+IF(RosterPlan25[[#This Row],[KEEPER / RFA]]="K",1,0)</f>
        <v>3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37</v>
      </c>
      <c r="V162" s="35">
        <f>RosterPlan25[[#This Row],[Optimal $]]-RosterPlan25[[#This Row],[$ CURR]]</f>
        <v>23</v>
      </c>
      <c r="W162">
        <f>IF(OR(RosterPlan25[[#This Row],[SOURCE]]="Rookie",RosterPlan25[[#This Row],[POS]]="K"),0,RosterPlan25[[#This Row],[VAR/G]]+3.3)</f>
        <v>5.8301302289307761</v>
      </c>
      <c r="X162">
        <f>IF(RosterPlan25[[#This Row],[VAW/G]]&gt;0,ROUND(RosterPlan25[[#This Row],[VAW/G]]*$AF$56,0)+1,1)</f>
        <v>23</v>
      </c>
      <c r="Y162" s="49">
        <f>RosterPlan25[[#This Row],[VAWG Market $]]-_xlfn.IFNA(RosterPlan25[[#This Row],[$ CURR]],1)</f>
        <v>9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162">
        <f>RosterPlan25[[#This Row],[Pure Inflated $]]-RosterPlan25[[#This Row],[$ CURR]]</f>
        <v>37</v>
      </c>
      <c r="AB162">
        <f>INDEX(players[age],MATCH(RosterPlan25[[#This Row],[player_id]],players[sleeper_id],0))</f>
        <v>24</v>
      </c>
      <c r="AU162"/>
      <c r="BI162"/>
    </row>
    <row r="163" spans="1:61" x14ac:dyDescent="0.25">
      <c r="A163" t="s">
        <v>16230</v>
      </c>
      <c r="B163" t="s">
        <v>263</v>
      </c>
      <c r="C163" t="s">
        <v>16229</v>
      </c>
      <c r="D163" s="35">
        <f>_xlfn.IFNA(MATCH(RosterPlan25[[#This Row],[player_id]],CompositeRoster[sleeper_id],0),  MATCH(RosterPlan25[[#This Row],[PLAYER]],CompositeRoster[full_name],0))</f>
        <v>161</v>
      </c>
      <c r="E163" s="35">
        <f>MATCH(RosterPlan25[[#This Row],[player_id]],Draft2023[sleeper_id],0)</f>
        <v>107</v>
      </c>
      <c r="F163" s="35" t="str">
        <f>INDEX(CompositeRoster[team],RosterPlan25[[#This Row],[RosterIndex]])&amp;""</f>
        <v>DEN</v>
      </c>
      <c r="G163" s="35" t="str">
        <f>INDEX(CompositeRoster[position],RosterPlan25[[#This Row],[RosterIndex]])&amp;""</f>
        <v>RB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27</v>
      </c>
      <c r="J163" s="41" t="str">
        <f>IF(RosterPlan25[[#This Row],[SOURCE]]="Rookie","Rookie",_xlfn.IFNA(INDEX(Draft2023[Current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3" s="41" t="str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3" s="41">
        <f>ROUNDDOWN(RosterPlan25[[#This Row],[Optimal $]]*IF(RosterPlan25[[#This Row],[Contract]]="Rookie",0.3,0.15),0)</f>
        <v>0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163" s="37">
        <f>IF(VARG="MANUAL",RosterPlan25[[#This Row],[ManualVARG]],IF(VARG="GOOD",RosterPlan25[[#This Row],[GoodVARG]],"ERR"))</f>
        <v>9.249291668389921E-2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9.249291668389921E-2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63" s="38" t="s">
        <v>11025</v>
      </c>
      <c r="S163" s="38">
        <f>_xlfn.IFNA(INDEX(Draft2022[Net Keeper Count],RosterPlan25[[#This Row],[DraftIndex]]),0)+IF(RosterPlan25[[#This Row],[KEEPER / RFA]]="K",1,0)</f>
        <v>2</v>
      </c>
      <c r="T163" s="38">
        <f>IF(RosterPlan25[[#This Row],[KEEPER / RFA]]="RFA",RosterPlan25[[#This Row],[Pure Inflated $]],"")</f>
        <v>3</v>
      </c>
      <c r="U163" s="35">
        <f>IF(RosterPlan25[[#This Row],[VAR/G]]&gt;0,
ROUND(IF(VARG="GOOD",$AF$29,IF(VARG="ATHLETIC",$AG$29,99999999999))*RosterPlan25[[#This Row],[VAR/G]],0),
0) + 1</f>
        <v>2</v>
      </c>
      <c r="V163" s="35">
        <f>RosterPlan25[[#This Row],[Optimal $]]-RosterPlan25[[#This Row],[$ CURR]]</f>
        <v>-25</v>
      </c>
      <c r="W163">
        <f>IF(OR(RosterPlan25[[#This Row],[SOURCE]]="Rookie",RosterPlan25[[#This Row],[POS]]="K"),0,RosterPlan25[[#This Row],[VAR/G]]+3.3)</f>
        <v>3.3924929166838989</v>
      </c>
      <c r="X163">
        <f>IF(RosterPlan25[[#This Row],[VAW/G]]&gt;0,ROUND(RosterPlan25[[#This Row],[VAW/G]]*$AF$56,0)+1,1)</f>
        <v>14</v>
      </c>
      <c r="Y163" s="49">
        <f>RosterPlan25[[#This Row],[VAWG Market $]]-_xlfn.IFNA(RosterPlan25[[#This Row],[$ CURR]],1)</f>
        <v>-13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163">
        <f>RosterPlan25[[#This Row],[Pure Inflated $]]-RosterPlan25[[#This Row],[$ CURR]]</f>
        <v>-24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t="s">
        <v>15315</v>
      </c>
      <c r="B164" t="s">
        <v>263</v>
      </c>
      <c r="C164" t="s">
        <v>15314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Row],[player_id]],Draft2023[sleeper_id],0)</f>
        <v>109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QB</v>
      </c>
      <c r="H164" s="35" t="str">
        <f>INDEX(CompositeRoster[source],RosterPlan25[[#This Row],[RosterIndex]])</f>
        <v>Roster</v>
      </c>
      <c r="I164" s="41">
        <f>_xlfn.IFNA(INDEX(Draft2023[PRICE],RosterPlan25[[#This Row],[DraftIndex]]),0)</f>
        <v>14</v>
      </c>
      <c r="J164" s="41" t="str">
        <f>IF(RosterPlan25[[#This Row],[SOURCE]]="Rookie","Rookie",_xlfn.IFNA(INDEX(Draft2023[Current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64" s="41" t="str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64" s="37">
        <f>IF(VARG="MANUAL",RosterPlan25[[#This Row],[ManualVARG]],IF(VARG="GOOD",RosterPlan25[[#This Row],[GoodVARG]],"ERR"))</f>
        <v>-8.3995554520132534E-2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-8.3995554520132534E-2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64" s="38" t="s">
        <v>11025</v>
      </c>
      <c r="S164" s="38">
        <f>_xlfn.IFNA(INDEX(Draft2022[Net Keeper Count],RosterPlan25[[#This Row],[DraftIndex]]),0)+IF(RosterPlan25[[#This Row],[KEEPER / RFA]]="K",1,0)</f>
        <v>4</v>
      </c>
      <c r="T164" s="38">
        <f>IF(RosterPlan25[[#This Row],[KEEPER / RFA]]="RFA",RosterPlan25[[#This Row],[Pure Inflated $]],"")</f>
        <v>1</v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-13</v>
      </c>
      <c r="W164">
        <f>IF(OR(RosterPlan25[[#This Row],[SOURCE]]="Rookie",RosterPlan25[[#This Row],[POS]]="K"),0,RosterPlan25[[#This Row],[VAR/G]]+3.3)</f>
        <v>3.2160044454798671</v>
      </c>
      <c r="X164">
        <f>IF(RosterPlan25[[#This Row],[VAW/G]]&gt;0,ROUND(RosterPlan25[[#This Row],[VAW/G]]*$AF$56,0)+1,1)</f>
        <v>13</v>
      </c>
      <c r="Y164" s="49">
        <f>RosterPlan25[[#This Row],[VAWG Market $]]-_xlfn.IFNA(RosterPlan25[[#This Row],[$ CURR]],1)</f>
        <v>-1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-13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19420</v>
      </c>
      <c r="B165" t="s">
        <v>263</v>
      </c>
      <c r="C165" t="s">
        <v>19419</v>
      </c>
      <c r="D165">
        <f>_xlfn.IFNA(MATCH(RosterPlan25[[#This Row],[player_id]],CompositeRoster[sleeper_id],0),  MATCH(RosterPlan25[[#This Row],[PLAYER]],CompositeRoster[full_name],0))</f>
        <v>162</v>
      </c>
      <c r="E165">
        <f>MATCH(RosterPlan25[[#This Row],[player_id]],Draft2023[sleeper_id],0)</f>
        <v>150</v>
      </c>
      <c r="F165" s="35" t="str">
        <f>INDEX(CompositeRoster[team],RosterPlan25[[#This Row],[RosterIndex]])&amp;""</f>
        <v>SEA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_xlfn.IFNA(INDEX(Draft2023[PRICE],RosterPlan25[[#This Row],[DraftIndex]]),0)</f>
        <v>6</v>
      </c>
      <c r="J165" s="41" t="str">
        <f>IF(RosterPlan25[[#This Row],[SOURCE]]="Rookie","Rookie",_xlfn.IFNA(INDEX(Draft2023[Current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5" s="41" t="str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5" s="41">
        <f>ROUNDDOWN(RosterPlan25[[#This Row],[Optimal $]]*IF(RosterPlan25[[#This Row],[Contract]]="Rookie",0.3,0.15),0)</f>
        <v>0</v>
      </c>
      <c r="N1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65" s="25">
        <f>IF(VARG="MANUAL",RosterPlan25[[#This Row],[ManualVARG]],IF(VARG="GOOD",RosterPlan25[[#This Row],[GoodVARG]],"ERR"))</f>
        <v>-0.70037211608127303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-0.70037211608127303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65" s="38" t="s">
        <v>433</v>
      </c>
      <c r="S165" s="57">
        <f>_xlfn.IFNA(INDEX(Draft2022[Net Keeper Count],RosterPlan25[[#This Row],[DraftIndex]]),0)+IF(RosterPlan25[[#This Row],[KEEPER / RFA]]="K",1,0)</f>
        <v>3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-5</v>
      </c>
      <c r="W165">
        <f>IF(OR(RosterPlan25[[#This Row],[SOURCE]]="Rookie",RosterPlan25[[#This Row],[POS]]="K"),0,RosterPlan25[[#This Row],[VAR/G]]+3.3)</f>
        <v>2.5996278839187266</v>
      </c>
      <c r="X165">
        <f>IF(RosterPlan25[[#This Row],[VAW/G]]&gt;0,ROUND(RosterPlan25[[#This Row],[VAW/G]]*$AF$56,0)+1,1)</f>
        <v>11</v>
      </c>
      <c r="Y165" s="49">
        <f>RosterPlan25[[#This Row],[VAWG Market $]]-_xlfn.IFNA(RosterPlan25[[#This Row],[$ CURR]],1)</f>
        <v>5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-5</v>
      </c>
      <c r="AB165">
        <f>INDEX(players[age],MATCH(RosterPlan25[[#This Row],[player_id]],players[sleeper_id],0))</f>
        <v>22</v>
      </c>
      <c r="AU165"/>
      <c r="BI165"/>
    </row>
    <row r="166" spans="1:61" x14ac:dyDescent="0.25">
      <c r="A166" t="s">
        <v>19193</v>
      </c>
      <c r="B166" t="s">
        <v>263</v>
      </c>
      <c r="C166" t="s">
        <v>19192</v>
      </c>
      <c r="D166" s="35">
        <f>_xlfn.IFNA(MATCH(RosterPlan25[[#This Row],[player_id]],CompositeRoster[sleeper_id],0),  MATCH(RosterPlan25[[#This Row],[PLAYER]],CompositeRoster[full_name],0))</f>
        <v>164</v>
      </c>
      <c r="E166" s="35">
        <f>MATCH(RosterPlan25[[#This Row],[player_id]],Draft2023[sleeper_id],0)</f>
        <v>115</v>
      </c>
      <c r="F166" s="35" t="str">
        <f>INDEX(CompositeRoster[team],RosterPlan25[[#This Row],[RosterIndex]])&amp;""</f>
        <v>GB</v>
      </c>
      <c r="G166" s="35" t="str">
        <f>INDEX(CompositeRoster[position],RosterPlan25[[#This Row],[RosterIndex]])&amp;""</f>
        <v>TE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4</v>
      </c>
      <c r="J166" s="41" t="str">
        <f>IF(RosterPlan25[[#This Row],[SOURCE]]="Rookie","Rookie",_xlfn.IFNA(INDEX(Draft2023[Current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6" s="41" t="str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6" s="41">
        <f>ROUNDDOWN(RosterPlan25[[#This Row],[Optimal $]]*IF(RosterPlan25[[#This Row],[Contract]]="Rookie",0.3,0.15),0)</f>
        <v>0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66" s="25">
        <f>IF(VARG="MANUAL",RosterPlan25[[#This Row],[ManualVARG]],IF(VARG="GOOD",RosterPlan25[[#This Row],[GoodVARG]],"ERR"))</f>
        <v>-1.4548886590812027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-1.4548886590812027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66" s="38" t="s">
        <v>433</v>
      </c>
      <c r="S166" s="57">
        <f>_xlfn.IFNA(INDEX(Draft2022[Net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-3</v>
      </c>
      <c r="W166">
        <f>IF(OR(RosterPlan25[[#This Row],[SOURCE]]="Rookie",RosterPlan25[[#This Row],[POS]]="K"),0,RosterPlan25[[#This Row],[VAR/G]]+3.3)</f>
        <v>1.8451113409187971</v>
      </c>
      <c r="X166">
        <f>IF(RosterPlan25[[#This Row],[VAW/G]]&gt;0,ROUND(RosterPlan25[[#This Row],[VAW/G]]*$AF$56,0)+1,1)</f>
        <v>8</v>
      </c>
      <c r="Y166" s="49">
        <f>RosterPlan25[[#This Row],[VAWG Market $]]-_xlfn.IFNA(RosterPlan25[[#This Row],[$ CURR]],1)</f>
        <v>4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-3</v>
      </c>
      <c r="AB166">
        <f>INDEX(players[age],MATCH(RosterPlan25[[#This Row],[player_id]],players[sleeper_id],0))</f>
        <v>23</v>
      </c>
      <c r="AU166"/>
      <c r="BI166"/>
    </row>
    <row r="167" spans="1:61" x14ac:dyDescent="0.25">
      <c r="A167" t="s">
        <v>19047</v>
      </c>
      <c r="B167" t="s">
        <v>263</v>
      </c>
      <c r="C167" t="s">
        <v>19046</v>
      </c>
      <c r="D167" s="35">
        <f>_xlfn.IFNA(MATCH(RosterPlan25[[#This Row],[player_id]],CompositeRoster[sleeper_id],0),  MATCH(RosterPlan25[[#This Row],[PLAYER]],CompositeRoster[full_name],0))</f>
        <v>171</v>
      </c>
      <c r="E167" s="35">
        <f>MATCH(RosterPlan25[[#This Row],[player_id]],Draft2023[sleeper_id],0)</f>
        <v>119</v>
      </c>
      <c r="F167" s="35" t="str">
        <f>INDEX(CompositeRoster[team],RosterPlan25[[#This Row],[RosterIndex]])&amp;""</f>
        <v>SEA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6</v>
      </c>
      <c r="J167" s="41" t="str">
        <f>IF(RosterPlan25[[#This Row],[SOURCE]]="Rookie","Rookie",_xlfn.IFNA(INDEX(Draft2023[Current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7" s="41" t="str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67" s="25">
        <f>IF(VARG="MANUAL",RosterPlan25[[#This Row],[ManualVARG]],IF(VARG="GOOD",RosterPlan25[[#This Row],[GoodVARG]],"ERR"))</f>
        <v>-1.5135571412452336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-1.5135571412452336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67" s="38" t="s">
        <v>433</v>
      </c>
      <c r="S167" s="57">
        <f>_xlfn.IFNA(INDEX(Draft2022[Net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-5</v>
      </c>
      <c r="W167">
        <f>IF(OR(RosterPlan25[[#This Row],[SOURCE]]="Rookie",RosterPlan25[[#This Row],[POS]]="K"),0,RosterPlan25[[#This Row],[VAR/G]]+3.3)</f>
        <v>1.7864428587547663</v>
      </c>
      <c r="X167">
        <f>IF(RosterPlan25[[#This Row],[VAW/G]]&gt;0,ROUND(RosterPlan25[[#This Row],[VAW/G]]*$AF$56,0)+1,1)</f>
        <v>8</v>
      </c>
      <c r="Y167" s="49">
        <f>RosterPlan25[[#This Row],[VAWG Market $]]-_xlfn.IFNA(RosterPlan25[[#This Row],[$ CURR]],1)</f>
        <v>2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-5</v>
      </c>
      <c r="AB167">
        <f>INDEX(players[age],MATCH(RosterPlan25[[#This Row],[player_id]],players[sleeper_id],0))</f>
        <v>23</v>
      </c>
      <c r="AU167"/>
      <c r="BI167"/>
    </row>
    <row r="168" spans="1:61" x14ac:dyDescent="0.25">
      <c r="A168" t="s">
        <v>8287</v>
      </c>
      <c r="B168" t="s">
        <v>263</v>
      </c>
      <c r="C168" t="s">
        <v>8289</v>
      </c>
      <c r="D168" s="35">
        <f>_xlfn.IFNA(MATCH(RosterPlan25[[#This Row],[player_id]],CompositeRoster[sleeper_id],0),  MATCH(RosterPlan25[[#This Row],[PLAYER]],CompositeRoster[full_name],0))</f>
        <v>159</v>
      </c>
      <c r="E168" s="35">
        <f>MATCH(RosterPlan25[[#This Row],[player_id]],Draft2023[sleeper_id],0)</f>
        <v>7</v>
      </c>
      <c r="F168" s="35" t="str">
        <f>INDEX(CompositeRoster[team],RosterPlan25[[#This Row],[RosterIndex]])&amp;""</f>
        <v>SEA</v>
      </c>
      <c r="G168" s="35" t="str">
        <f>INDEX(CompositeRoster[position],RosterPlan25[[#This Row],[RosterIndex]])&amp;""</f>
        <v>QB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1</v>
      </c>
      <c r="J168" s="41" t="str">
        <f>IF(RosterPlan25[[#This Row],[SOURCE]]="Rookie","Rookie",_xlfn.IFNA(INDEX(Draft2023[Current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8" s="41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8" s="37">
        <f>IF(VARG="MANUAL",RosterPlan25[[#This Row],[ManualVARG]],IF(VARG="GOOD",RosterPlan25[[#This Row],[GoodVARG]],"ERR"))</f>
        <v>-1.6631775979495609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-1.6631775979495609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168" s="38" t="s">
        <v>433</v>
      </c>
      <c r="S168" s="38">
        <f>_xlfn.IFNA(INDEX(Draft2022[Net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1.6368224020504389</v>
      </c>
      <c r="X168">
        <f>IF(RosterPlan25[[#This Row],[VAW/G]]&gt;0,ROUND(RosterPlan25[[#This Row],[VAW/G]]*$AF$56,0)+1,1)</f>
        <v>7</v>
      </c>
      <c r="Y168" s="49">
        <f>RosterPlan25[[#This Row],[VAWG Market $]]-_xlfn.IFNA(RosterPlan25[[#This Row],[$ CURR]],1)</f>
        <v>6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33</v>
      </c>
      <c r="AU168"/>
      <c r="BI168"/>
    </row>
    <row r="169" spans="1:61" x14ac:dyDescent="0.25">
      <c r="A169" t="s">
        <v>19137</v>
      </c>
      <c r="B169" t="s">
        <v>263</v>
      </c>
      <c r="C169" t="s">
        <v>19136</v>
      </c>
      <c r="D169" s="35">
        <f>_xlfn.IFNA(MATCH(RosterPlan25[[#This Row],[player_id]],CompositeRoster[sleeper_id],0),  MATCH(RosterPlan25[[#This Row],[PLAYER]],CompositeRoster[full_name],0))</f>
        <v>167</v>
      </c>
      <c r="E169" s="35">
        <f>MATCH(RosterPlan25[[#This Row],[player_id]],Draft2023[sleeper_id],0)</f>
        <v>117</v>
      </c>
      <c r="F169" s="35" t="str">
        <f>INDEX(CompositeRoster[team],RosterPlan25[[#This Row],[RosterIndex]])&amp;""</f>
        <v>LAC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_xlfn.IFNA(INDEX(Draft2023[PRICE],RosterPlan25[[#This Row],[DraftIndex]]),0)</f>
        <v>6</v>
      </c>
      <c r="J169" s="41" t="str">
        <f>IF(RosterPlan25[[#This Row],[SOURCE]]="Rookie","Rookie",_xlfn.IFNA(INDEX(Draft2023[Current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9" s="41" t="str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69" s="25">
        <f>IF(VARG="MANUAL",RosterPlan25[[#This Row],[ManualVARG]],IF(VARG="GOOD",RosterPlan25[[#This Row],[GoodVARG]],"ERR"))</f>
        <v>-2.557611729680243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-2.557611729680243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69" s="38" t="s">
        <v>433</v>
      </c>
      <c r="S169" s="57">
        <f>_xlfn.IFNA(INDEX(Draft2022[Net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-5</v>
      </c>
      <c r="W169">
        <f>IF(OR(RosterPlan25[[#This Row],[SOURCE]]="Rookie",RosterPlan25[[#This Row],[POS]]="K"),0,RosterPlan25[[#This Row],[VAR/G]]+3.3)</f>
        <v>0.74238827031975685</v>
      </c>
      <c r="X169">
        <f>IF(RosterPlan25[[#This Row],[VAW/G]]&gt;0,ROUND(RosterPlan25[[#This Row],[VAW/G]]*$AF$56,0)+1,1)</f>
        <v>4</v>
      </c>
      <c r="Y169" s="49">
        <f>RosterPlan25[[#This Row],[VAWG Market $]]-_xlfn.IFNA(RosterPlan25[[#This Row],[$ CURR]],1)</f>
        <v>-2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-5</v>
      </c>
      <c r="AB169">
        <f>INDEX(players[age],MATCH(RosterPlan25[[#This Row],[player_id]],players[sleeper_id],0))</f>
        <v>22</v>
      </c>
      <c r="AU169"/>
      <c r="BI169"/>
    </row>
    <row r="170" spans="1:61" x14ac:dyDescent="0.25">
      <c r="A170" t="s">
        <v>20261</v>
      </c>
      <c r="B170" t="s">
        <v>263</v>
      </c>
      <c r="C170" t="s">
        <v>20260</v>
      </c>
      <c r="D170" s="35">
        <f>_xlfn.IFNA(MATCH(RosterPlan25[[#This Row],[player_id]],CompositeRoster[sleeper_id],0),  MATCH(RosterPlan25[[#This Row],[PLAYER]],CompositeRoster[full_name],0))</f>
        <v>160</v>
      </c>
      <c r="E170" s="35" t="e">
        <f>MATCH(RosterPlan25[[#This Row],[player_id]],Draft2023[sleeper_id],0)</f>
        <v>#N/A</v>
      </c>
      <c r="F170" s="35" t="str">
        <f>INDEX(CompositeRoster[team],RosterPlan25[[#This Row],[RosterIndex]])&amp;""</f>
        <v>DEN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_xlfn.IFNA(INDEX(Draft2023[PRICE],RosterPlan25[[#This Row],[DraftIndex]]),0)</f>
        <v>0</v>
      </c>
      <c r="J170" s="41" t="str">
        <f>IF(RosterPlan25[[#This Row],[SOURCE]]="Rookie","Rookie",_xlfn.IFNA(INDEX(Draft2023[Current Contract],RosterPlan25[[#This Row],[DraftIndex]]),"Undrafted"))</f>
        <v>Undrafted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0" s="41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0" s="37">
        <f>IF(VARG="MANUAL",RosterPlan25[[#This Row],[ManualVARG]],IF(VARG="GOOD",RosterPlan25[[#This Row],[GoodVARG]],"ERR"))</f>
        <v>-2.6244193331554415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-2.6244193331554415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0" s="38" t="s">
        <v>433</v>
      </c>
      <c r="S170" s="38">
        <f>_xlfn.IFNA(INDEX(Draft2022[Net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0</v>
      </c>
      <c r="W170">
        <f>IF(OR(RosterPlan25[[#This Row],[SOURCE]]="Rookie",RosterPlan25[[#This Row],[POS]]="K"),0,RosterPlan25[[#This Row],[VAR/G]]+3.3)</f>
        <v>0.67558066684455831</v>
      </c>
      <c r="X170">
        <f>IF(RosterPlan25[[#This Row],[VAW/G]]&gt;0,ROUND(RosterPlan25[[#This Row],[VAW/G]]*$AF$56,0)+1,1)</f>
        <v>4</v>
      </c>
      <c r="Y170" s="49">
        <f>RosterPlan25[[#This Row],[VAWG Market $]]-_xlfn.IFNA(RosterPlan25[[#This Row],[$ CURR]],1)</f>
        <v>3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0</v>
      </c>
      <c r="AB170">
        <f>INDEX(players[age],MATCH(RosterPlan25[[#This Row],[player_id]],players[sleeper_id],0))</f>
        <v>23</v>
      </c>
      <c r="AU170"/>
      <c r="BI170"/>
    </row>
    <row r="171" spans="1:61" x14ac:dyDescent="0.25">
      <c r="A171" t="s">
        <v>21503</v>
      </c>
      <c r="B171" t="s">
        <v>263</v>
      </c>
      <c r="C171" t="s">
        <v>21502</v>
      </c>
      <c r="D171" s="35">
        <f>_xlfn.IFNA(MATCH(RosterPlan25[[#This Row],[player_id]],CompositeRoster[sleeper_id],0),  MATCH(RosterPlan25[[#This Row],[PLAYER]],CompositeRoster[full_name],0))</f>
        <v>177</v>
      </c>
      <c r="E171" s="35" t="e">
        <f>MATCH(RosterPlan25[[#This Row],[player_id]],Draft2023[sleeper_id],0)</f>
        <v>#N/A</v>
      </c>
      <c r="F171" s="35" t="str">
        <f>INDEX(CompositeRoster[team],RosterPlan25[[#This Row],[RosterIndex]])&amp;""</f>
        <v>WAS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Rookie</v>
      </c>
      <c r="I171" s="41">
        <f>_xlfn.IFNA(INDEX(Draft2023[PRICE],RosterPlan25[[#This Row],[DraftIndex]]),0)</f>
        <v>0</v>
      </c>
      <c r="J171" s="41" t="str">
        <f>IF(RosterPlan25[[#This Row],[SOURCE]]="Rookie","Rookie",_xlfn.IFNA(INDEX(Draft2023[Current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1" s="41" t="str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1" s="25">
        <f>IF(VARG="MANUAL",RosterPlan25[[#This Row],[ManualVARG]],IF(VARG="GOOD",RosterPlan25[[#This Row],[GoodVARG]],"ERR"))</f>
        <v>-3.5232730584225216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-3.5232730584225216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57">
        <f>_xlfn.IFNA(INDEX(Draft2022[Net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-2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-2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-2</v>
      </c>
      <c r="AB171">
        <f>INDEX(players[age],MATCH(RosterPlan25[[#This Row],[player_id]],players[sleeper_id],0))</f>
        <v>23</v>
      </c>
      <c r="AU171"/>
      <c r="BI171"/>
    </row>
    <row r="172" spans="1:61" x14ac:dyDescent="0.25">
      <c r="A172" t="s">
        <v>21531</v>
      </c>
      <c r="B172" t="s">
        <v>263</v>
      </c>
      <c r="C172" t="s">
        <v>21530</v>
      </c>
      <c r="D172">
        <f>_xlfn.IFNA(MATCH(RosterPlan25[[#This Row],[player_id]],CompositeRoster[sleeper_id],0),  MATCH(RosterPlan25[[#This Row],[PLAYER]],CompositeRoster[full_name],0))</f>
        <v>172</v>
      </c>
      <c r="E172" t="e">
        <f>MATCH(RosterPlan25[[#This Row],[player_id]],Draft2023[sleeper_id],0)</f>
        <v>#N/A</v>
      </c>
      <c r="F172" s="35" t="str">
        <f>INDEX(CompositeRoster[team],RosterPlan25[[#This Row],[RosterIndex]])&amp;""</f>
        <v>DEN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Rookie</v>
      </c>
      <c r="I172" s="41">
        <f>_xlfn.IFNA(INDEX(Draft2023[PRICE],RosterPlan25[[#This Row],[DraftIndex]]),0)</f>
        <v>0</v>
      </c>
      <c r="J172" s="41" t="str">
        <f>IF(RosterPlan25[[#This Row],[SOURCE]]="Rookie","Rookie",_xlfn.IFNA(INDEX(Draft2023[Current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2" s="41" t="str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2" s="25">
        <f>IF(VARG="MANUAL",RosterPlan25[[#This Row],[ManualVARG]],IF(VARG="GOOD",RosterPlan25[[#This Row],[GoodVARG]],"ERR"))</f>
        <v>-4.7208713058615706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-4.7208713058615706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57">
        <f>_xlfn.IFNA(INDEX(Draft2022[Net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-1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-1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-1</v>
      </c>
      <c r="AB172">
        <f>INDEX(players[age],MATCH(RosterPlan25[[#This Row],[player_id]],players[sleeper_id],0))</f>
        <v>20</v>
      </c>
      <c r="AU172"/>
      <c r="BI172"/>
    </row>
    <row r="173" spans="1:61" x14ac:dyDescent="0.25">
      <c r="A173" t="s">
        <v>21453</v>
      </c>
      <c r="B173" t="s">
        <v>263</v>
      </c>
      <c r="C173" t="s">
        <v>21452</v>
      </c>
      <c r="D173" s="35">
        <f>_xlfn.IFNA(MATCH(RosterPlan25[[#This Row],[player_id]],CompositeRoster[sleeper_id],0),  MATCH(RosterPlan25[[#This Row],[PLAYER]],CompositeRoster[full_name],0))</f>
        <v>176</v>
      </c>
      <c r="E173" s="35" t="e">
        <f>MATCH(RosterPlan25[[#This Row],[player_id]],Draft2023[sleeper_id],0)</f>
        <v>#N/A</v>
      </c>
      <c r="F173" s="35" t="str">
        <f>INDEX(CompositeRoster[team],RosterPlan25[[#This Row],[RosterIndex]])&amp;""</f>
        <v>NE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Rookie</v>
      </c>
      <c r="I173" s="41">
        <f>_xlfn.IFNA(INDEX(Draft2023[PRICE],RosterPlan25[[#This Row],[DraftIndex]]),0)</f>
        <v>0</v>
      </c>
      <c r="J173" s="41" t="str">
        <f>IF(RosterPlan25[[#This Row],[SOURCE]]="Rookie","Rookie",_xlfn.IFNA(INDEX(Draft2023[Current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3" s="41" t="str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3" s="37">
        <f>IF(VARG="MANUAL",RosterPlan25[[#This Row],[ManualVARG]],IF(VARG="GOOD",RosterPlan25[[#This Row],[GoodVARG]],"ERR"))</f>
        <v>-4.8940048383703019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-4.8940048383703019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38">
        <f>_xlfn.IFNA(INDEX(Draft2022[Net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-2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-2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-2</v>
      </c>
      <c r="AB173">
        <f>INDEX(players[age],MATCH(RosterPlan25[[#This Row],[player_id]],players[sleeper_id],0))</f>
        <v>22</v>
      </c>
      <c r="AU173"/>
      <c r="BI173"/>
    </row>
    <row r="174" spans="1:61" x14ac:dyDescent="0.25">
      <c r="A174" t="s">
        <v>22353</v>
      </c>
      <c r="B174" t="s">
        <v>263</v>
      </c>
      <c r="C174" t="s">
        <v>22352</v>
      </c>
      <c r="D174" s="35">
        <f>_xlfn.IFNA(MATCH(RosterPlan25[[#This Row],[player_id]],CompositeRoster[sleeper_id],0),  MATCH(RosterPlan25[[#This Row],[PLAYER]],CompositeRoster[full_name],0))</f>
        <v>178</v>
      </c>
      <c r="E174" s="35" t="e">
        <f>MATCH(RosterPlan25[[#This Row],[player_id]],Draft2023[sleeper_id],0)</f>
        <v>#N/A</v>
      </c>
      <c r="F174" s="35" t="str">
        <f>INDEX(CompositeRoster[team],RosterPlan25[[#This Row],[RosterIndex]])&amp;""</f>
        <v>MIA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Rookie</v>
      </c>
      <c r="I174" s="41">
        <f>_xlfn.IFNA(INDEX(Draft2023[PRICE],RosterPlan25[[#This Row],[DraftIndex]]),0)</f>
        <v>0</v>
      </c>
      <c r="J174" s="41" t="str">
        <f>IF(RosterPlan25[[#This Row],[SOURCE]]="Rookie","Rookie",_xlfn.IFNA(INDEX(Draft2023[Current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4" s="41" t="str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4" s="41">
        <f>ROUNDDOWN(RosterPlan25[[#This Row],[Optimal $]]*IF(RosterPlan25[[#This Row],[Contract]]="Rookie",0.3,0.15),0)</f>
        <v>0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4" s="25">
        <f>IF(VARG="MANUAL",RosterPlan25[[#This Row],[ManualVARG]],IF(VARG="GOOD",RosterPlan25[[#This Row],[GoodVARG]],"ERR"))</f>
        <v>-5.2063540045576193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-5.2063540045576193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57">
        <f>_xlfn.IFNA(INDEX(Draft2022[Net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0</v>
      </c>
      <c r="X174">
        <f>IF(RosterPlan25[[#This Row],[VAW/G]]&gt;0,ROUND(RosterPlan25[[#This Row],[VAW/G]]*$AF$56,0)+1,1)</f>
        <v>1</v>
      </c>
      <c r="Y174" s="49">
        <f>RosterPlan25[[#This Row],[VAWG Market $]]-_xlfn.IFNA(RosterPlan25[[#This Row],[$ CURR]],1)</f>
        <v>0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23</v>
      </c>
      <c r="AU174"/>
      <c r="BI174"/>
    </row>
    <row r="175" spans="1:61" x14ac:dyDescent="0.25">
      <c r="A175" t="s">
        <v>21471</v>
      </c>
      <c r="B175" t="s">
        <v>263</v>
      </c>
      <c r="C175" t="s">
        <v>21470</v>
      </c>
      <c r="D175" s="35">
        <f>_xlfn.IFNA(MATCH(RosterPlan25[[#This Row],[player_id]],CompositeRoster[sleeper_id],0),  MATCH(RosterPlan25[[#This Row],[PLAYER]],CompositeRoster[full_name],0))</f>
        <v>175</v>
      </c>
      <c r="E175" s="35" t="e">
        <f>MATCH(RosterPlan25[[#This Row],[player_id]],Draft2023[sleeper_id],0)</f>
        <v>#N/A</v>
      </c>
      <c r="F175" s="35" t="str">
        <f>INDEX(CompositeRoster[team],RosterPlan25[[#This Row],[RosterIndex]])&amp;""</f>
        <v>KC</v>
      </c>
      <c r="G175" s="35" t="str">
        <f>INDEX(CompositeRoster[position],RosterPlan25[[#This Row],[RosterIndex]])&amp;""</f>
        <v>TE</v>
      </c>
      <c r="H175" s="35" t="str">
        <f>INDEX(CompositeRoster[source],RosterPlan25[[#This Row],[RosterIndex]])</f>
        <v>Rookie</v>
      </c>
      <c r="I175" s="41">
        <f>_xlfn.IFNA(INDEX(Draft2023[PRICE],RosterPlan25[[#This Row],[DraftIndex]]),0)</f>
        <v>0</v>
      </c>
      <c r="J175" s="41" t="str">
        <f>IF(RosterPlan25[[#This Row],[SOURCE]]="Rookie","Rookie",_xlfn.IFNA(INDEX(Draft2023[Current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5" s="41" t="str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5" s="25">
        <f>IF(VARG="MANUAL",RosterPlan25[[#This Row],[ManualVARG]],IF(VARG="GOOD",RosterPlan25[[#This Row],[GoodVARG]],"ERR"))</f>
        <v>-5.5926639450165947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-5.5926639450165947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5" s="38" t="s">
        <v>433</v>
      </c>
      <c r="S175" s="57">
        <f>_xlfn.IFNA(INDEX(Draft2022[Net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0</v>
      </c>
      <c r="X175">
        <f>IF(RosterPlan25[[#This Row],[VAW/G]]&gt;0,ROUND(RosterPlan25[[#This Row],[VAW/G]]*$AF$56,0)+1,1)</f>
        <v>1</v>
      </c>
      <c r="Y175" s="49">
        <f>RosterPlan25[[#This Row],[VAWG Market $]]-_xlfn.IFNA(RosterPlan25[[#This Row],[$ CURR]],1)</f>
        <v>0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23</v>
      </c>
      <c r="AU175"/>
      <c r="BI175"/>
    </row>
    <row r="176" spans="1:61" x14ac:dyDescent="0.25">
      <c r="A176" t="s">
        <v>21601</v>
      </c>
      <c r="B176" t="s">
        <v>263</v>
      </c>
      <c r="C176" t="s">
        <v>21600</v>
      </c>
      <c r="D176" s="35">
        <f>_xlfn.IFNA(MATCH(RosterPlan25[[#This Row],[player_id]],CompositeRoster[sleeper_id],0),  MATCH(RosterPlan25[[#This Row],[PLAYER]],CompositeRoster[full_name],0))</f>
        <v>173</v>
      </c>
      <c r="E176" s="35" t="e">
        <f>MATCH(RosterPlan25[[#This Row],[player_id]],Draft2023[sleeper_id],0)</f>
        <v>#N/A</v>
      </c>
      <c r="F176" s="35" t="str">
        <f>INDEX(CompositeRoster[team],RosterPlan25[[#This Row],[RosterIndex]])&amp;""</f>
        <v>DEN</v>
      </c>
      <c r="G176" s="35" t="str">
        <f>INDEX(CompositeRoster[position],RosterPlan25[[#This Row],[RosterIndex]])&amp;""</f>
        <v>RB</v>
      </c>
      <c r="H176" s="35" t="str">
        <f>INDEX(CompositeRoster[source],RosterPlan25[[#This Row],[RosterIndex]])</f>
        <v>Rookie</v>
      </c>
      <c r="I176" s="41">
        <f>_xlfn.IFNA(INDEX(Draft2023[PRICE],RosterPlan25[[#This Row],[DraftIndex]]),0)</f>
        <v>0</v>
      </c>
      <c r="J176" s="41" t="str">
        <f>IF(RosterPlan25[[#This Row],[SOURCE]]="Rookie","Rookie",_xlfn.IFNA(INDEX(Draft2023[Current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6" s="41" t="str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6" s="37">
        <f>IF(VARG="MANUAL",RosterPlan25[[#This Row],[ManualVARG]],IF(VARG="GOOD",RosterPlan25[[#This Row],[GoodVARG]],"ERR"))</f>
        <v>-5.9326441762952866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-5.9326441762952866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6" s="38" t="s">
        <v>433</v>
      </c>
      <c r="S176" s="38">
        <f>_xlfn.IFNA(INDEX(Draft2022[Net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0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0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24</v>
      </c>
      <c r="AU176"/>
      <c r="BI176"/>
    </row>
    <row r="177" spans="1:61" x14ac:dyDescent="0.25">
      <c r="A177" t="s">
        <v>21835</v>
      </c>
      <c r="B177" t="s">
        <v>263</v>
      </c>
      <c r="C177" t="s">
        <v>21834</v>
      </c>
      <c r="D177" s="35">
        <f>_xlfn.IFNA(MATCH(RosterPlan25[[#This Row],[player_id]],CompositeRoster[sleeper_id],0),  MATCH(RosterPlan25[[#This Row],[PLAYER]],CompositeRoster[full_name],0))</f>
        <v>174</v>
      </c>
      <c r="E177" s="35" t="e">
        <f>MATCH(RosterPlan25[[#This Row],[player_id]],Draft2023[sleeper_id],0)</f>
        <v>#N/A</v>
      </c>
      <c r="F177" s="35" t="str">
        <f>INDEX(CompositeRoster[team],RosterPlan25[[#This Row],[RosterIndex]])&amp;""</f>
        <v>CAR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Rookie</v>
      </c>
      <c r="I177" s="41">
        <f>_xlfn.IFNA(INDEX(Draft2023[PRICE],RosterPlan25[[#This Row],[DraftIndex]]),0)</f>
        <v>0</v>
      </c>
      <c r="J177" s="41" t="str">
        <f>IF(RosterPlan25[[#This Row],[SOURCE]]="Rookie","Rookie",_xlfn.IFNA(INDEX(Draft2023[Current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7" s="41" t="str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7" s="25">
        <f>IF(VARG="MANUAL",RosterPlan25[[#This Row],[ManualVARG]],IF(VARG="GOOD",RosterPlan25[[#This Row],[GoodVARG]],"ERR"))</f>
        <v>-6.808779573120332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-6.808779573120332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7" s="38" t="s">
        <v>433</v>
      </c>
      <c r="S177" s="57">
        <f>_xlfn.IFNA(INDEX(Draft2022[Net Keeper Count],RosterPlan25[[#This Row],[DraftIndex]]),0)+IF(RosterPlan25[[#This Row],[KEEPER / RFA]]="K",1,0)</f>
        <v>1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</v>
      </c>
      <c r="X177">
        <f>IF(RosterPlan25[[#This Row],[VAW/G]]&gt;0,ROUND(RosterPlan25[[#This Row],[VAW/G]]*$AF$56,0)+1,1)</f>
        <v>1</v>
      </c>
      <c r="Y177" s="49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0</v>
      </c>
      <c r="AU177"/>
      <c r="BI177"/>
    </row>
    <row r="178" spans="1:61" x14ac:dyDescent="0.25">
      <c r="A178" t="s">
        <v>19233</v>
      </c>
      <c r="B178" t="s">
        <v>263</v>
      </c>
      <c r="C178" t="s">
        <v>19232</v>
      </c>
      <c r="D178" s="35">
        <f>_xlfn.IFNA(MATCH(RosterPlan25[[#This Row],[player_id]],CompositeRoster[sleeper_id],0),  MATCH(RosterPlan25[[#This Row],[PLAYER]],CompositeRoster[full_name],0))</f>
        <v>156</v>
      </c>
      <c r="E178" s="35">
        <f>MATCH(RosterPlan25[[#This Row],[player_id]],Draft2023[sleeper_id],0)</f>
        <v>207</v>
      </c>
      <c r="F178" s="35" t="str">
        <f>INDEX(CompositeRoster[team],RosterPlan25[[#This Row],[RosterIndex]])&amp;""</f>
        <v>LV</v>
      </c>
      <c r="G178" s="35" t="str">
        <f>INDEX(CompositeRoster[position],RosterPlan25[[#This Row],[RosterIndex]])&amp;""</f>
        <v>QB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1</v>
      </c>
      <c r="J178" s="41" t="str">
        <f>IF(RosterPlan25[[#This Row],[SOURCE]]="Rookie","Rookie",_xlfn.IFNA(INDEX(Draft2023[Current Contract],RosterPlan25[[#This Row],[DraftIndex]]),"Undrafted"))</f>
        <v>Auction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8" s="41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8" s="41">
        <f>ROUNDDOWN(RosterPlan25[[#This Row],[Optimal $]]*IF(RosterPlan25[[#This Row],[Contract]]="Rookie",0.3,0.15),0)</f>
        <v>0</v>
      </c>
      <c r="N1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8" s="37">
        <f>IF(VARG="MANUAL",RosterPlan25[[#This Row],[ManualVARG]],IF(VARG="GOOD",RosterPlan25[[#This Row],[GoodVARG]],"ERR"))</f>
        <v>-12.099234970247752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-12.099234970247752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178" s="38" t="s">
        <v>433</v>
      </c>
      <c r="S178" s="38">
        <f>_xlfn.IFNA(INDEX(Draft2022[Net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-8.7992349702477526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25</v>
      </c>
      <c r="AU178"/>
      <c r="BI178"/>
    </row>
    <row r="179" spans="1:61" x14ac:dyDescent="0.25">
      <c r="A179" t="s">
        <v>19247</v>
      </c>
      <c r="B179" t="s">
        <v>263</v>
      </c>
      <c r="C179" t="s">
        <v>19246</v>
      </c>
      <c r="D179" s="35">
        <f>_xlfn.IFNA(MATCH(RosterPlan25[[#This Row],[player_id]],CompositeRoster[sleeper_id],0),  MATCH(RosterPlan25[[#This Row],[PLAYER]],CompositeRoster[full_name],0))</f>
        <v>169</v>
      </c>
      <c r="E179" s="35">
        <f>MATCH(RosterPlan25[[#This Row],[player_id]],Draft2023[sleeper_id],0)</f>
        <v>118</v>
      </c>
      <c r="F179" s="35" t="str">
        <f>INDEX(CompositeRoster[team],RosterPlan25[[#This Row],[RosterIndex]])&amp;""</f>
        <v>LAR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1</v>
      </c>
      <c r="J179" s="41" t="str">
        <f>IF(RosterPlan25[[#This Row],[SOURCE]]="Rookie","Rookie",_xlfn.IFNA(INDEX(Draft2023[Current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9" s="41" t="str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9" s="37">
        <f>IF(VARG="MANUAL",RosterPlan25[[#This Row],[ManualVARG]],IF(VARG="GOOD",RosterPlan25[[#This Row],[GoodVARG]],"ERR"))</f>
        <v>-17.335999530524568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-17.335999530524568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79" s="38" t="s">
        <v>433</v>
      </c>
      <c r="S179" s="38">
        <f>_xlfn.IFNA(INDEX(Draft2022[Net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-14.035999530524567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0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26</v>
      </c>
      <c r="AU179"/>
      <c r="BI179"/>
    </row>
    <row r="180" spans="1:61" x14ac:dyDescent="0.25">
      <c r="A180" t="s">
        <v>151</v>
      </c>
      <c r="B180" t="s">
        <v>265</v>
      </c>
      <c r="C180" t="s">
        <v>9781</v>
      </c>
      <c r="D180" s="35">
        <f>_xlfn.IFNA(MATCH(RosterPlan25[[#This Row],[player_id]],CompositeRoster[sleeper_id],0),  MATCH(RosterPlan25[[#This Row],[PLAYER]],CompositeRoster[full_name],0))</f>
        <v>195</v>
      </c>
      <c r="E180" s="35">
        <f>MATCH(RosterPlan25[[#This Row],[player_id]],Draft2023[sleeper_id],0)</f>
        <v>213</v>
      </c>
      <c r="F180" s="35" t="str">
        <f>INDEX(CompositeRoster[team],RosterPlan25[[#This Row],[RosterIndex]])&amp;""</f>
        <v>MIA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61</v>
      </c>
      <c r="J180" s="41" t="str">
        <f>IF(RosterPlan25[[#This Row],[SOURCE]]="Rookie","Rookie",_xlfn.IFNA(INDEX(Draft2023[Current Contract],RosterPlan25[[#This Row],[DraftIndex]]),"Undrafted"))</f>
        <v>Auction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0" s="41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0" s="41">
        <f>ROUNDDOWN(RosterPlan25[[#This Row],[Optimal $]]*IF(RosterPlan25[[#This Row],[Contract]]="Rookie",0.3,0.15),0)</f>
        <v>11</v>
      </c>
      <c r="N18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72</v>
      </c>
      <c r="O180" s="25">
        <f>IF(VARG="MANUAL",RosterPlan25[[#This Row],[ManualVARG]],IF(VARG="GOOD",RosterPlan25[[#This Row],[GoodVARG]],"ERR"))</f>
        <v>5.1751545750356405</v>
      </c>
      <c r="P1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5.1751545750356405</v>
      </c>
      <c r="Q1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80" s="38" t="s">
        <v>433</v>
      </c>
      <c r="S180" s="57">
        <f>_xlfn.IFNA(INDEX(Draft2022[Net Keeper Count],RosterPlan25[[#This Row],[DraftIndex]]),0)+IF(RosterPlan25[[#This Row],[KEEPER / RFA]]="K",1,0)</f>
        <v>1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75</v>
      </c>
      <c r="V180" s="35">
        <f>RosterPlan25[[#This Row],[Optimal $]]-RosterPlan25[[#This Row],[$ CURR]]</f>
        <v>3</v>
      </c>
      <c r="W180">
        <f>IF(OR(RosterPlan25[[#This Row],[SOURCE]]="Rookie",RosterPlan25[[#This Row],[POS]]="K"),0,RosterPlan25[[#This Row],[VAR/G]]+3.3)</f>
        <v>8.4751545750356403</v>
      </c>
      <c r="X180">
        <f>IF(RosterPlan25[[#This Row],[VAW/G]]&gt;0,ROUND(RosterPlan25[[#This Row],[VAW/G]]*$AF$56,0)+1,1)</f>
        <v>34</v>
      </c>
      <c r="Y180" s="49">
        <f>RosterPlan25[[#This Row],[VAWG Market $]]-_xlfn.IFNA(RosterPlan25[[#This Row],[$ CURR]],1)</f>
        <v>-38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105</v>
      </c>
      <c r="AA180">
        <f>RosterPlan25[[#This Row],[Pure Inflated $]]-RosterPlan25[[#This Row],[$ CURR]]</f>
        <v>33</v>
      </c>
      <c r="AB180">
        <f>INDEX(players[age],MATCH(RosterPlan25[[#This Row],[player_id]],players[sleeper_id],0))</f>
        <v>30</v>
      </c>
      <c r="AU180"/>
      <c r="BI180"/>
    </row>
    <row r="181" spans="1:61" x14ac:dyDescent="0.25">
      <c r="A181" t="s">
        <v>18401</v>
      </c>
      <c r="B181" t="s">
        <v>265</v>
      </c>
      <c r="C181" t="s">
        <v>18400</v>
      </c>
      <c r="D181">
        <f>_xlfn.IFNA(MATCH(RosterPlan25[[#This Row],[player_id]],CompositeRoster[sleeper_id],0),  MATCH(RosterPlan25[[#This Row],[PLAYER]],CompositeRoster[full_name],0))</f>
        <v>190</v>
      </c>
      <c r="E181">
        <f>MATCH(RosterPlan25[[#This Row],[player_id]],Draft2023[sleeper_id],0)</f>
        <v>90</v>
      </c>
      <c r="F181" s="35" t="str">
        <f>INDEX(CompositeRoster[team],RosterPlan25[[#This Row],[RosterIndex]])&amp;""</f>
        <v>LAR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2</v>
      </c>
      <c r="J181" s="41" t="str">
        <f>IF(RosterPlan25[[#This Row],[SOURCE]]="Rookie","Rookie",_xlfn.IFNA(INDEX(Draft2023[Current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1" s="41" t="str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1" s="41">
        <f>ROUNDDOWN(RosterPlan25[[#This Row],[Optimal $]]*IF(RosterPlan25[[#This Row],[Contract]]="Rookie",0.3,0.15),0)</f>
        <v>17</v>
      </c>
      <c r="N18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81" s="25">
        <f>IF(VARG="MANUAL",RosterPlan25[[#This Row],[ManualVARG]],IF(VARG="GOOD",RosterPlan25[[#This Row],[GoodVARG]],"ERR"))</f>
        <v>3.9275927146031524</v>
      </c>
      <c r="P1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3.9275927146031524</v>
      </c>
      <c r="Q1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81" s="38" t="s">
        <v>433</v>
      </c>
      <c r="S181" s="57">
        <f>_xlfn.IFNA(INDEX(Draft2022[Net Keeper Count],RosterPlan25[[#This Row],[DraftIndex]]),0)+IF(RosterPlan25[[#This Row],[KEEPER / RFA]]="K",1,0)</f>
        <v>2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57</v>
      </c>
      <c r="V181" s="35">
        <f>RosterPlan25[[#This Row],[Optimal $]]-RosterPlan25[[#This Row],[$ CURR]]</f>
        <v>38</v>
      </c>
      <c r="W181">
        <f>IF(OR(RosterPlan25[[#This Row],[SOURCE]]="Rookie",RosterPlan25[[#This Row],[POS]]="K"),0,RosterPlan25[[#This Row],[VAR/G]]+3.3)</f>
        <v>7.2275927146031522</v>
      </c>
      <c r="X181">
        <f>IF(RosterPlan25[[#This Row],[VAW/G]]&gt;0,ROUND(RosterPlan25[[#This Row],[VAW/G]]*$AF$56,0)+1,1)</f>
        <v>29</v>
      </c>
      <c r="Y181" s="49">
        <f>RosterPlan25[[#This Row],[VAWG Market $]]-_xlfn.IFNA(RosterPlan25[[#This Row],[$ CURR]],1)</f>
        <v>10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181">
        <f>RosterPlan25[[#This Row],[Pure Inflated $]]-RosterPlan25[[#This Row],[$ CURR]]</f>
        <v>56</v>
      </c>
      <c r="AB181">
        <f>INDEX(players[age],MATCH(RosterPlan25[[#This Row],[player_id]],players[sleeper_id],0))</f>
        <v>23</v>
      </c>
      <c r="AU181"/>
      <c r="BI181"/>
    </row>
    <row r="182" spans="1:61" x14ac:dyDescent="0.25">
      <c r="A182" t="s">
        <v>17244</v>
      </c>
      <c r="B182" t="s">
        <v>265</v>
      </c>
      <c r="C182" t="s">
        <v>17243</v>
      </c>
      <c r="D182" s="35">
        <f>_xlfn.IFNA(MATCH(RosterPlan25[[#This Row],[player_id]],CompositeRoster[sleeper_id],0),  MATCH(RosterPlan25[[#This Row],[PLAYER]],CompositeRoster[full_name],0))</f>
        <v>186</v>
      </c>
      <c r="E182" s="35">
        <f>MATCH(RosterPlan25[[#This Row],[player_id]],Draft2023[sleeper_id],0)</f>
        <v>122</v>
      </c>
      <c r="F182" s="35" t="str">
        <f>INDEX(CompositeRoster[team],RosterPlan25[[#This Row],[RosterIndex]])&amp;""</f>
        <v>BUF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_xlfn.IFNA(INDEX(Draft2023[PRICE],RosterPlan25[[#This Row],[DraftIndex]]),0)</f>
        <v>11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11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182" s="37">
        <f>IF(VARG="MANUAL",RosterPlan25[[#This Row],[ManualVARG]],IF(VARG="GOOD",RosterPlan25[[#This Row],[GoodVARG]],"ERR"))</f>
        <v>2.5831438976277035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2.5831438976277035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82" s="38" t="s">
        <v>433</v>
      </c>
      <c r="S182" s="38">
        <f>_xlfn.IFNA(INDEX(Draft2022[Net Keeper Count],RosterPlan25[[#This Row],[DraftIndex]]),0)+IF(RosterPlan25[[#This Row],[KEEPER / RFA]]="K",1,0)</f>
        <v>5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38</v>
      </c>
      <c r="V182" s="35">
        <f>RosterPlan25[[#This Row],[Optimal $]]-RosterPlan25[[#This Row],[$ CURR]]</f>
        <v>16</v>
      </c>
      <c r="W182">
        <f>IF(OR(RosterPlan25[[#This Row],[SOURCE]]="Rookie",RosterPlan25[[#This Row],[POS]]="K"),0,RosterPlan25[[#This Row],[VAR/G]]+3.3)</f>
        <v>5.8831438976277033</v>
      </c>
      <c r="X182">
        <f>IF(RosterPlan25[[#This Row],[VAW/G]]&gt;0,ROUND(RosterPlan25[[#This Row],[VAW/G]]*$AF$56,0)+1,1)</f>
        <v>24</v>
      </c>
      <c r="Y182" s="49">
        <f>RosterPlan25[[#This Row],[VAWG Market $]]-_xlfn.IFNA(RosterPlan25[[#This Row],[$ CURR]],1)</f>
        <v>2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182">
        <f>RosterPlan25[[#This Row],[Pure Inflated $]]-RosterPlan25[[#This Row],[$ CURR]]</f>
        <v>31</v>
      </c>
      <c r="AB182">
        <f>INDEX(players[age],MATCH(RosterPlan25[[#This Row],[player_id]],players[sleeper_id],0))</f>
        <v>24</v>
      </c>
      <c r="AU182"/>
      <c r="BI182"/>
    </row>
    <row r="183" spans="1:61" x14ac:dyDescent="0.25">
      <c r="A183" t="s">
        <v>239</v>
      </c>
      <c r="B183" t="s">
        <v>265</v>
      </c>
      <c r="C183" t="s">
        <v>9399</v>
      </c>
      <c r="D183">
        <f>_xlfn.IFNA(MATCH(RosterPlan25[[#This Row],[player_id]],CompositeRoster[sleeper_id],0),  MATCH(RosterPlan25[[#This Row],[PLAYER]],CompositeRoster[full_name],0))</f>
        <v>191</v>
      </c>
      <c r="E183">
        <f>MATCH(RosterPlan25[[#This Row],[player_id]],Draft2023[sleeper_id],0)</f>
        <v>13</v>
      </c>
      <c r="F183" t="str">
        <f>INDEX(CompositeRoster[team],RosterPlan25[[#This Row],[RosterIndex]])&amp;""</f>
        <v>TB</v>
      </c>
      <c r="G183" t="str">
        <f>INDEX(CompositeRoster[position],RosterPlan25[[#This Row],[RosterIndex]])&amp;""</f>
        <v>WR</v>
      </c>
      <c r="H183" t="str">
        <f>INDEX(CompositeRoster[source],RosterPlan25[[#This Row],[RosterIndex]])</f>
        <v>Roster</v>
      </c>
      <c r="I183" s="41">
        <f>_xlfn.IFNA(INDEX(Draft2023[PRICE],RosterPlan25[[#This Row],[DraftIndex]]),0)</f>
        <v>31</v>
      </c>
      <c r="J183" s="41" t="str">
        <f>IF(RosterPlan25[[#This Row],[SOURCE]]="Rookie","Rookie",_xlfn.IFNA(INDEX(Draft2023[Current Contract],RosterPlan25[[#This Row],[DraftIndex]]),"Undrafted"))</f>
        <v>Auction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3" s="41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3" s="41">
        <f>ROUNDDOWN(RosterPlan25[[#This Row],[Optimal $]]*IF(RosterPlan25[[#This Row],[Contract]]="Rookie",0.3,0.15),0)</f>
        <v>5</v>
      </c>
      <c r="N183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183" s="37">
        <f>IF(VARG="MANUAL",RosterPlan25[[#This Row],[ManualVARG]],IF(VARG="GOOD",RosterPlan25[[#This Row],[GoodVARG]],"ERR"))</f>
        <v>2.3277003332219368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2.3277003332219368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83" s="38" t="s">
        <v>433</v>
      </c>
      <c r="S183" s="35">
        <f>_xlfn.IFNA(INDEX(Draft2022[Net Keeper Count],RosterPlan25[[#This Row],[DraftIndex]]),0)+IF(RosterPlan25[[#This Row],[KEEPER / RFA]]="K",1,0)</f>
        <v>4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34</v>
      </c>
      <c r="V183" s="35">
        <f>RosterPlan25[[#This Row],[Optimal $]]-RosterPlan25[[#This Row],[$ CURR]]</f>
        <v>-2</v>
      </c>
      <c r="W183" s="35">
        <f>IF(OR(RosterPlan25[[#This Row],[SOURCE]]="Rookie",RosterPlan25[[#This Row],[POS]]="K"),0,RosterPlan25[[#This Row],[VAR/G]]+3.3)</f>
        <v>5.6277003332219362</v>
      </c>
      <c r="X183" s="35">
        <f>IF(RosterPlan25[[#This Row],[VAW/G]]&gt;0,ROUND(RosterPlan25[[#This Row],[VAW/G]]*$AF$56,0)+1,1)</f>
        <v>23</v>
      </c>
      <c r="Y183" s="42">
        <f>RosterPlan25[[#This Row],[VAWG Market $]]-_xlfn.IFNA(RosterPlan25[[#This Row],[$ CURR]],1)</f>
        <v>-13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83" s="35">
        <f>RosterPlan25[[#This Row],[Pure Inflated $]]-RosterPlan25[[#This Row],[$ CURR]]</f>
        <v>14</v>
      </c>
      <c r="AB183">
        <f>INDEX(players[age],MATCH(RosterPlan25[[#This Row],[player_id]],players[sleeper_id],0))</f>
        <v>30</v>
      </c>
      <c r="AU183"/>
      <c r="BI183"/>
    </row>
    <row r="184" spans="1:61" x14ac:dyDescent="0.25">
      <c r="A184" t="s">
        <v>9410</v>
      </c>
      <c r="B184" t="s">
        <v>265</v>
      </c>
      <c r="C184" t="s">
        <v>9411</v>
      </c>
      <c r="D184" s="35">
        <f>_xlfn.IFNA(MATCH(RosterPlan25[[#This Row],[player_id]],CompositeRoster[sleeper_id],0),  MATCH(RosterPlan25[[#This Row],[PLAYER]],CompositeRoster[full_name],0))</f>
        <v>182</v>
      </c>
      <c r="E184" s="35">
        <f>MATCH(RosterPlan25[[#This Row],[player_id]],Draft2023[sleeper_id],0)</f>
        <v>194</v>
      </c>
      <c r="F184" s="35" t="str">
        <f>INDEX(CompositeRoster[team],RosterPlan25[[#This Row],[RosterIndex]])&amp;""</f>
        <v>DET</v>
      </c>
      <c r="G184" s="35" t="str">
        <f>INDEX(CompositeRoster[position],RosterPlan25[[#This Row],[RosterIndex]])&amp;""</f>
        <v>RB</v>
      </c>
      <c r="H184" s="35" t="str">
        <f>INDEX(CompositeRoster[source],RosterPlan25[[#This Row],[RosterIndex]])</f>
        <v>Roster</v>
      </c>
      <c r="I184" s="41">
        <f>_xlfn.IFNA(INDEX(Draft2023[PRICE],RosterPlan25[[#This Row],[DraftIndex]]),0)</f>
        <v>17</v>
      </c>
      <c r="J184" s="41" t="str">
        <f>IF(RosterPlan25[[#This Row],[SOURCE]]="Rookie","Rookie",_xlfn.IFNA(INDEX(Draft2023[Current Contract],RosterPlan25[[#This Row],[DraftIndex]]),"Undrafted"))</f>
        <v>Auction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4" s="41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4" s="41">
        <f>ROUNDDOWN(RosterPlan25[[#This Row],[Optimal $]]*IF(RosterPlan25[[#This Row],[Contract]]="Rookie",0.3,0.15),0)</f>
        <v>3</v>
      </c>
      <c r="N1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84" s="25">
        <f>IF(VARG="MANUAL",RosterPlan25[[#This Row],[ManualVARG]],IF(VARG="GOOD",RosterPlan25[[#This Row],[GoodVARG]],"ERR"))</f>
        <v>1.6202758444386569</v>
      </c>
      <c r="P1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1.6202758444386569</v>
      </c>
      <c r="Q1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84" s="38" t="s">
        <v>433</v>
      </c>
      <c r="S184" s="57">
        <f>_xlfn.IFNA(INDEX(Draft2022[Net Keeper Count],RosterPlan25[[#This Row],[DraftIndex]]),0)+IF(RosterPlan25[[#This Row],[KEEPER / RFA]]="K",1,0)</f>
        <v>2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24</v>
      </c>
      <c r="V184" s="35">
        <f>RosterPlan25[[#This Row],[Optimal $]]-RosterPlan25[[#This Row],[$ CURR]]</f>
        <v>4</v>
      </c>
      <c r="W184">
        <f>IF(OR(RosterPlan25[[#This Row],[SOURCE]]="Rookie",RosterPlan25[[#This Row],[POS]]="K"),0,RosterPlan25[[#This Row],[VAR/G]]+3.3)</f>
        <v>4.920275844438657</v>
      </c>
      <c r="X184">
        <f>IF(RosterPlan25[[#This Row],[VAW/G]]&gt;0,ROUND(RosterPlan25[[#This Row],[VAW/G]]*$AF$56,0)+1,1)</f>
        <v>20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84">
        <f>RosterPlan25[[#This Row],[Pure Inflated $]]-RosterPlan25[[#This Row],[$ CURR]]</f>
        <v>15</v>
      </c>
      <c r="AB184">
        <f>INDEX(players[age],MATCH(RosterPlan25[[#This Row],[player_id]],players[sleeper_id],0))</f>
        <v>26</v>
      </c>
      <c r="AR184" s="35">
        <v>9.0312500000000018</v>
      </c>
      <c r="AS184" s="35">
        <v>127</v>
      </c>
      <c r="AT184" s="35">
        <f>RosterPlan25[[#This Row],[$ PREV]]+ROUNDDOWN(AS184*0.3,0)</f>
        <v>55</v>
      </c>
      <c r="AU184"/>
      <c r="BI184"/>
    </row>
    <row r="185" spans="1:61" x14ac:dyDescent="0.25">
      <c r="A185" t="s">
        <v>14886</v>
      </c>
      <c r="B185" t="s">
        <v>265</v>
      </c>
      <c r="C185" t="s">
        <v>14885</v>
      </c>
      <c r="D185" s="35">
        <f>_xlfn.IFNA(MATCH(RosterPlan25[[#This Row],[player_id]],CompositeRoster[sleeper_id],0),  MATCH(RosterPlan25[[#This Row],[PLAYER]],CompositeRoster[full_name],0))</f>
        <v>193</v>
      </c>
      <c r="E185" s="35">
        <f>MATCH(RosterPlan25[[#This Row],[player_id]],Draft2023[sleeper_id],0)</f>
        <v>181</v>
      </c>
      <c r="F185" s="35" t="str">
        <f>INDEX(CompositeRoster[team],RosterPlan25[[#This Row],[RosterIndex]])&amp;""</f>
        <v>CIN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_xlfn.IFNA(INDEX(Draft2023[PRICE],RosterPlan25[[#This Row],[DraftIndex]]),0)</f>
        <v>19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6</v>
      </c>
      <c r="N1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85" s="37">
        <f>IF(VARG="MANUAL",RosterPlan25[[#This Row],[ManualVARG]],IF(VARG="GOOD",RosterPlan25[[#This Row],[GoodVARG]],"ERR"))</f>
        <v>1.5093716708796667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1.5093716708796667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85" s="38" t="s">
        <v>433</v>
      </c>
      <c r="S185" s="38">
        <f>_xlfn.IFNA(INDEX(Draft2022[Net Keeper Count],RosterPlan25[[#This Row],[DraftIndex]]),0)+IF(RosterPlan25[[#This Row],[KEEPER / RFA]]="K",1,0)</f>
        <v>3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23</v>
      </c>
      <c r="V185" s="35">
        <f>RosterPlan25[[#This Row],[Optimal $]]-RosterPlan25[[#This Row],[$ CURR]]</f>
        <v>-2</v>
      </c>
      <c r="W185">
        <f>IF(OR(RosterPlan25[[#This Row],[SOURCE]]="Rookie",RosterPlan25[[#This Row],[POS]]="K"),0,RosterPlan25[[#This Row],[VAR/G]]+3.3)</f>
        <v>4.809371670879667</v>
      </c>
      <c r="X185">
        <f>IF(RosterPlan25[[#This Row],[VAW/G]]&gt;0,ROUND(RosterPlan25[[#This Row],[VAW/G]]*$AF$56,0)+1,1)</f>
        <v>20</v>
      </c>
      <c r="Y185" s="49">
        <f>RosterPlan25[[#This Row],[VAWG Market $]]-_xlfn.IFNA(RosterPlan25[[#This Row],[$ CURR]],1)</f>
        <v>-5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85">
        <f>RosterPlan25[[#This Row],[Pure Inflated $]]-RosterPlan25[[#This Row],[$ CURR]]</f>
        <v>8</v>
      </c>
      <c r="AB185">
        <f>INDEX(players[age],MATCH(RosterPlan25[[#This Row],[player_id]],players[sleeper_id],0))</f>
        <v>25</v>
      </c>
      <c r="AR185" s="35">
        <v>3.9500000000000011</v>
      </c>
      <c r="AS185" s="35">
        <v>56</v>
      </c>
      <c r="AT185" s="35">
        <f>RosterPlan25[[#This Row],[$ PREV]]+ROUNDDOWN(AS185*0.15,0)</f>
        <v>27</v>
      </c>
      <c r="AU185"/>
      <c r="BI185"/>
    </row>
    <row r="186" spans="1:61" x14ac:dyDescent="0.25">
      <c r="A186" t="s">
        <v>16197</v>
      </c>
      <c r="B186" t="s">
        <v>265</v>
      </c>
      <c r="C186" t="s">
        <v>16196</v>
      </c>
      <c r="D186" s="35">
        <f>_xlfn.IFNA(MATCH(RosterPlan25[[#This Row],[player_id]],CompositeRoster[sleeper_id],0),  MATCH(RosterPlan25[[#This Row],[PLAYER]],CompositeRoster[full_name],0))</f>
        <v>183</v>
      </c>
      <c r="E186" s="35">
        <f>MATCH(RosterPlan25[[#This Row],[player_id]],Draft2023[sleeper_id],0)</f>
        <v>103</v>
      </c>
      <c r="F186" s="35" t="str">
        <f>INDEX(CompositeRoster[team],RosterPlan25[[#This Row],[RosterIndex]])&amp;""</f>
        <v>PHI</v>
      </c>
      <c r="G186" s="35" t="str">
        <f>INDEX(CompositeRoster[position],RosterPlan25[[#This Row],[RosterIndex]])&amp;""</f>
        <v>WR</v>
      </c>
      <c r="H186" s="35" t="str">
        <f>INDEX(CompositeRoster[source],RosterPlan25[[#This Row],[RosterIndex]])</f>
        <v>Roster</v>
      </c>
      <c r="I186" s="41">
        <f>_xlfn.IFNA(INDEX(Draft2023[PRICE],RosterPlan25[[#This Row],[DraftIndex]]),0)</f>
        <v>11</v>
      </c>
      <c r="J186" s="41" t="str">
        <f>IF(RosterPlan25[[#This Row],[SOURCE]]="Rookie","Rookie",_xlfn.IFNA(INDEX(Draft2023[Current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6" s="41" t="str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6" s="41">
        <f>ROUNDDOWN(RosterPlan25[[#This Row],[Optimal $]]*IF(RosterPlan25[[#This Row],[Contract]]="Rookie",0.3,0.15),0)</f>
        <v>6</v>
      </c>
      <c r="N1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186" s="37">
        <f>IF(VARG="MANUAL",RosterPlan25[[#This Row],[ManualVARG]],IF(VARG="GOOD",RosterPlan25[[#This Row],[GoodVARG]],"ERR"))</f>
        <v>1.4889548360526026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1.4889548360526026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86" s="38" t="s">
        <v>433</v>
      </c>
      <c r="S186" s="38">
        <f>_xlfn.IFNA(INDEX(Draft2022[Net Keeper Count],RosterPlan25[[#This Row],[DraftIndex]]),0)+IF(RosterPlan25[[#This Row],[KEEPER / RFA]]="K",1,0)</f>
        <v>2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22</v>
      </c>
      <c r="V186" s="35">
        <f>RosterPlan25[[#This Row],[Optimal $]]-RosterPlan25[[#This Row],[$ CURR]]</f>
        <v>5</v>
      </c>
      <c r="W186">
        <f>IF(OR(RosterPlan25[[#This Row],[SOURCE]]="Rookie",RosterPlan25[[#This Row],[POS]]="K"),0,RosterPlan25[[#This Row],[VAR/G]]+3.3)</f>
        <v>4.7889548360526026</v>
      </c>
      <c r="X186">
        <f>IF(RosterPlan25[[#This Row],[VAW/G]]&gt;0,ROUND(RosterPlan25[[#This Row],[VAW/G]]*$AF$56,0)+1,1)</f>
        <v>19</v>
      </c>
      <c r="Y186" s="49">
        <f>RosterPlan25[[#This Row],[VAWG Market $]]-_xlfn.IFNA(RosterPlan25[[#This Row],[$ CURR]],1)</f>
        <v>2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86">
        <f>RosterPlan25[[#This Row],[Pure Inflated $]]-RosterPlan25[[#This Row],[$ CURR]]</f>
        <v>15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t="s">
        <v>247</v>
      </c>
      <c r="B187" t="s">
        <v>265</v>
      </c>
      <c r="C187" t="s">
        <v>5650</v>
      </c>
      <c r="D187" s="35">
        <f>_xlfn.IFNA(MATCH(RosterPlan25[[#This Row],[player_id]],CompositeRoster[sleeper_id],0),  MATCH(RosterPlan25[[#This Row],[PLAYER]],CompositeRoster[full_name],0))</f>
        <v>184</v>
      </c>
      <c r="E187" s="35">
        <f>MATCH(RosterPlan25[[#This Row],[player_id]],Draft2023[sleeper_id],0)</f>
        <v>105</v>
      </c>
      <c r="F187" s="35" t="str">
        <f>INDEX(CompositeRoster[team],RosterPlan25[[#This Row],[RosterIndex]])&amp;""</f>
        <v>JAX</v>
      </c>
      <c r="G187" s="35" t="str">
        <f>INDEX(CompositeRoster[position],RosterPlan25[[#This Row],[RosterIndex]])&amp;""</f>
        <v>TE</v>
      </c>
      <c r="H187" s="35" t="str">
        <f>INDEX(CompositeRoster[source],RosterPlan25[[#This Row],[RosterIndex]])</f>
        <v>Roster</v>
      </c>
      <c r="I187" s="41">
        <f>_xlfn.IFNA(INDEX(Draft2023[PRICE],RosterPlan25[[#This Row],[DraftIndex]]),0)</f>
        <v>1</v>
      </c>
      <c r="J187" s="41" t="str">
        <f>IF(RosterPlan25[[#This Row],[SOURCE]]="Rookie","Rookie",_xlfn.IFNA(INDEX(Draft2023[Current Contract],RosterPlan25[[#This Row],[DraftIndex]]),"Undrafted"))</f>
        <v>Auction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7" s="41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87" s="41">
        <f>ROUNDDOWN(RosterPlan25[[#This Row],[Optimal $]]*IF(RosterPlan25[[#This Row],[Contract]]="Rookie",0.3,0.15),0)</f>
        <v>3</v>
      </c>
      <c r="N1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7" s="37">
        <f>IF(VARG="MANUAL",RosterPlan25[[#This Row],[ManualVARG]],IF(VARG="GOOD",RosterPlan25[[#This Row],[GoodVARG]],"ERR"))</f>
        <v>1.4750487267601817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1.4750487267601817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87" s="38" t="s">
        <v>11025</v>
      </c>
      <c r="S187" s="38">
        <f>_xlfn.IFNA(INDEX(Draft2022[Net Keeper Count],RosterPlan25[[#This Row],[DraftIndex]]),0)+IF(RosterPlan25[[#This Row],[KEEPER / RFA]]="K",1,0)</f>
        <v>1</v>
      </c>
      <c r="T187" s="38">
        <f>IF(RosterPlan25[[#This Row],[KEEPER / RFA]]="RFA",RosterPlan25[[#This Row],[Pure Inflated $]],"")</f>
        <v>33</v>
      </c>
      <c r="U187" s="35">
        <f>IF(RosterPlan25[[#This Row],[VAR/G]]&gt;0,
ROUND(IF(VARG="GOOD",$AF$29,IF(VARG="ATHLETIC",$AG$29,99999999999))*RosterPlan25[[#This Row],[VAR/G]],0),
0) + 1</f>
        <v>22</v>
      </c>
      <c r="V187" s="35">
        <f>RosterPlan25[[#This Row],[Optimal $]]-RosterPlan25[[#This Row],[$ CURR]]</f>
        <v>18</v>
      </c>
      <c r="W187">
        <f>IF(OR(RosterPlan25[[#This Row],[SOURCE]]="Rookie",RosterPlan25[[#This Row],[POS]]="K"),0,RosterPlan25[[#This Row],[VAR/G]]+3.3)</f>
        <v>4.7750487267601818</v>
      </c>
      <c r="X187">
        <f>IF(RosterPlan25[[#This Row],[VAW/G]]&gt;0,ROUND(RosterPlan25[[#This Row],[VAW/G]]*$AF$56,0)+1,1)</f>
        <v>19</v>
      </c>
      <c r="Y187" s="49">
        <f>RosterPlan25[[#This Row],[VAWG Market $]]-_xlfn.IFNA(RosterPlan25[[#This Row],[$ CURR]],1)</f>
        <v>15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87">
        <f>RosterPlan25[[#This Row],[Pure Inflated $]]-RosterPlan25[[#This Row],[$ CURR]]</f>
        <v>29</v>
      </c>
      <c r="AB187">
        <f>INDEX(players[age],MATCH(RosterPlan25[[#This Row],[player_id]],players[sleeper_id],0))</f>
        <v>29</v>
      </c>
      <c r="AU187"/>
      <c r="BI187"/>
    </row>
    <row r="188" spans="1:61" x14ac:dyDescent="0.25">
      <c r="A188" t="s">
        <v>18318</v>
      </c>
      <c r="B188" t="s">
        <v>265</v>
      </c>
      <c r="C188" t="s">
        <v>18317</v>
      </c>
      <c r="D188" s="35">
        <f>_xlfn.IFNA(MATCH(RosterPlan25[[#This Row],[player_id]],CompositeRoster[sleeper_id],0),  MATCH(RosterPlan25[[#This Row],[PLAYER]],CompositeRoster[full_name],0))</f>
        <v>185</v>
      </c>
      <c r="E188" s="35">
        <f>MATCH(RosterPlan25[[#This Row],[player_id]],Draft2023[sleeper_id],0)</f>
        <v>84</v>
      </c>
      <c r="F188" s="35" t="str">
        <f>INDEX(CompositeRoster[team],RosterPlan25[[#This Row],[RosterIndex]])&amp;""</f>
        <v>DAL</v>
      </c>
      <c r="G188" s="35" t="str">
        <f>INDEX(CompositeRoster[position],RosterPlan25[[#This Row],[RosterIndex]])&amp;""</f>
        <v>TE</v>
      </c>
      <c r="H188" s="35" t="str">
        <f>INDEX(CompositeRoster[source],RosterPlan25[[#This Row],[RosterIndex]])</f>
        <v>Roster</v>
      </c>
      <c r="I188" s="41">
        <f>_xlfn.IFNA(INDEX(Draft2023[PRICE],RosterPlan25[[#This Row],[DraftIndex]]),0)</f>
        <v>1</v>
      </c>
      <c r="J188" s="41" t="str">
        <f>IF(RosterPlan25[[#This Row],[SOURCE]]="Rookie","Rookie",_xlfn.IFNA(INDEX(Draft2023[Current Contract],RosterPlan25[[#This Row],[DraftIndex]]),"Undrafted"))</f>
        <v>Undrafted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8" s="41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8" s="41">
        <f>ROUNDDOWN(RosterPlan25[[#This Row],[Optimal $]]*IF(RosterPlan25[[#This Row],[Contract]]="Rookie",0.3,0.15),0)</f>
        <v>3</v>
      </c>
      <c r="N1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8" s="25">
        <f>IF(VARG="MANUAL",RosterPlan25[[#This Row],[ManualVARG]],IF(VARG="GOOD",RosterPlan25[[#This Row],[GoodVARG]],"ERR"))</f>
        <v>1.3483939689775903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1.3483939689775903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88" s="38" t="s">
        <v>433</v>
      </c>
      <c r="S188" s="57">
        <f>_xlfn.IFNA(INDEX(Draft2022[Net Keeper Count],RosterPlan25[[#This Row],[DraftIndex]]),0)+IF(RosterPlan25[[#This Row],[KEEPER / RFA]]="K",1,0)</f>
        <v>3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20</v>
      </c>
      <c r="V188" s="35">
        <f>RosterPlan25[[#This Row],[Optimal $]]-RosterPlan25[[#This Row],[$ CURR]]</f>
        <v>16</v>
      </c>
      <c r="W188">
        <f>IF(OR(RosterPlan25[[#This Row],[SOURCE]]="Rookie",RosterPlan25[[#This Row],[POS]]="K"),0,RosterPlan25[[#This Row],[VAR/G]]+3.3)</f>
        <v>4.6483939689775902</v>
      </c>
      <c r="X188">
        <f>IF(RosterPlan25[[#This Row],[VAW/G]]&gt;0,ROUND(RosterPlan25[[#This Row],[VAW/G]]*$AF$56,0)+1,1)</f>
        <v>19</v>
      </c>
      <c r="Y188" s="49">
        <f>RosterPlan25[[#This Row],[VAWG Market $]]-_xlfn.IFNA(RosterPlan25[[#This Row],[$ CURR]],1)</f>
        <v>15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88">
        <f>RosterPlan25[[#This Row],[Pure Inflated $]]-RosterPlan25[[#This Row],[$ CURR]]</f>
        <v>25</v>
      </c>
      <c r="AB188">
        <f>INDEX(players[age],MATCH(RosterPlan25[[#This Row],[player_id]],players[sleeper_id],0))</f>
        <v>25</v>
      </c>
      <c r="AU188"/>
      <c r="BI188"/>
    </row>
    <row r="189" spans="1:61" x14ac:dyDescent="0.25">
      <c r="A189" t="s">
        <v>19180</v>
      </c>
      <c r="B189" t="s">
        <v>265</v>
      </c>
      <c r="C189" t="s">
        <v>19179</v>
      </c>
      <c r="D189" s="35">
        <f>_xlfn.IFNA(MATCH(RosterPlan25[[#This Row],[player_id]],CompositeRoster[sleeper_id],0),  MATCH(RosterPlan25[[#This Row],[PLAYER]],CompositeRoster[full_name],0))</f>
        <v>194</v>
      </c>
      <c r="E189" s="35">
        <f>MATCH(RosterPlan25[[#This Row],[player_id]],Draft2023[sleeper_id],0)</f>
        <v>131</v>
      </c>
      <c r="F189" s="35" t="str">
        <f>INDEX(CompositeRoster[team],RosterPlan25[[#This Row],[RosterIndex]])&amp;""</f>
        <v>TEN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_xlfn.IFNA(INDEX(Draft2023[PRICE],RosterPlan25[[#This Row],[DraftIndex]]),0)</f>
        <v>3</v>
      </c>
      <c r="J189" s="41" t="str">
        <f>IF(RosterPlan25[[#This Row],[SOURCE]]="Rookie","Rookie",_xlfn.IFNA(INDEX(Draft2023[Current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9" s="41" t="str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89" s="37">
        <f>IF(VARG="MANUAL",RosterPlan25[[#This Row],[ManualVARG]],IF(VARG="GOOD",RosterPlan25[[#This Row],[GoodVARG]],"ERR"))</f>
        <v>5.6924005311199217E-3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5.6924005311199217E-3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89" s="38" t="s">
        <v>433</v>
      </c>
      <c r="S189" s="38">
        <f>_xlfn.IFNA(INDEX(Draft2022[Net Keeper Count],RosterPlan25[[#This Row],[DraftIndex]]),0)+IF(RosterPlan25[[#This Row],[KEEPER / RFA]]="K",1,0)</f>
        <v>2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-2</v>
      </c>
      <c r="W189">
        <f>IF(OR(RosterPlan25[[#This Row],[SOURCE]]="Rookie",RosterPlan25[[#This Row],[POS]]="K"),0,RosterPlan25[[#This Row],[VAR/G]]+3.3)</f>
        <v>3.3056924005311199</v>
      </c>
      <c r="X189">
        <f>IF(RosterPlan25[[#This Row],[VAW/G]]&gt;0,ROUND(RosterPlan25[[#This Row],[VAW/G]]*$AF$56,0)+1,1)</f>
        <v>14</v>
      </c>
      <c r="Y189" s="49">
        <f>RosterPlan25[[#This Row],[VAWG Market $]]-_xlfn.IFNA(RosterPlan25[[#This Row],[$ CURR]],1)</f>
        <v>11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22</v>
      </c>
      <c r="AU189"/>
      <c r="BI189"/>
    </row>
    <row r="190" spans="1:61" x14ac:dyDescent="0.25">
      <c r="A190" t="s">
        <v>18246</v>
      </c>
      <c r="B190" t="s">
        <v>265</v>
      </c>
      <c r="C190" t="s">
        <v>18245</v>
      </c>
      <c r="D190" s="35">
        <f>_xlfn.IFNA(MATCH(RosterPlan25[[#This Row],[player_id]],CompositeRoster[sleeper_id],0),  MATCH(RosterPlan25[[#This Row],[PLAYER]],CompositeRoster[full_name],0))</f>
        <v>187</v>
      </c>
      <c r="E190" s="35">
        <f>MATCH(RosterPlan25[[#This Row],[player_id]],Draft2023[sleeper_id],0)</f>
        <v>9</v>
      </c>
      <c r="F190" s="35" t="str">
        <f>INDEX(CompositeRoster[team],RosterPlan25[[#This Row],[RosterIndex]])&amp;""</f>
        <v>PIT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_xlfn.IFNA(INDEX(Draft2023[PRICE],RosterPlan25[[#This Row],[DraftIndex]]),0)</f>
        <v>1</v>
      </c>
      <c r="J190" s="41" t="str">
        <f>IF(RosterPlan25[[#This Row],[SOURCE]]="Rookie","Rookie",_xlfn.IFNA(INDEX(Draft2023[Current Contract],RosterPlan25[[#This Row],[DraftIndex]]),"Undrafted"))</f>
        <v>Undrafted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0" s="41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0" s="37">
        <f>IF(VARG="MANUAL",RosterPlan25[[#This Row],[ManualVARG]],IF(VARG="GOOD",RosterPlan25[[#This Row],[GoodVARG]],"ERR"))</f>
        <v>0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90" s="38" t="s">
        <v>433</v>
      </c>
      <c r="S190" s="38">
        <f>_xlfn.IFNA(INDEX(Draft2022[Net Keeper Count],RosterPlan25[[#This Row],[DraftIndex]]),0)+IF(RosterPlan25[[#This Row],[KEEPER / RFA]]="K",1,0)</f>
        <v>5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0</v>
      </c>
      <c r="W190">
        <f>IF(OR(RosterPlan25[[#This Row],[SOURCE]]="Rookie",RosterPlan25[[#This Row],[POS]]="K"),0,RosterPlan25[[#This Row],[VAR/G]]+3.3)</f>
        <v>3.3</v>
      </c>
      <c r="X190">
        <f>IF(RosterPlan25[[#This Row],[VAW/G]]&gt;0,ROUND(RosterPlan25[[#This Row],[VAW/G]]*$AF$56,0)+1,1)</f>
        <v>14</v>
      </c>
      <c r="Y190" s="49">
        <f>RosterPlan25[[#This Row],[VAWG Market $]]-_xlfn.IFNA(RosterPlan25[[#This Row],[$ CURR]],1)</f>
        <v>13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0</v>
      </c>
      <c r="AB190">
        <f>INDEX(players[age],MATCH(RosterPlan25[[#This Row],[player_id]],players[sleeper_id],0))</f>
        <v>25</v>
      </c>
      <c r="AU190"/>
      <c r="BI190"/>
    </row>
    <row r="191" spans="1:61" x14ac:dyDescent="0.25">
      <c r="A191" t="s">
        <v>21414</v>
      </c>
      <c r="B191" t="s">
        <v>265</v>
      </c>
      <c r="C191" t="s">
        <v>21413</v>
      </c>
      <c r="D191" s="35">
        <f>_xlfn.IFNA(MATCH(RosterPlan25[[#This Row],[player_id]],CompositeRoster[sleeper_id],0),  MATCH(RosterPlan25[[#This Row],[PLAYER]],CompositeRoster[full_name],0))</f>
        <v>199</v>
      </c>
      <c r="E191" s="35" t="e">
        <f>MATCH(RosterPlan25[[#This Row],[player_id]],Draft2023[sleeper_id],0)</f>
        <v>#N/A</v>
      </c>
      <c r="F191" s="35" t="str">
        <f>INDEX(CompositeRoster[team],RosterPlan25[[#This Row],[RosterIndex]])&amp;""</f>
        <v>WAS</v>
      </c>
      <c r="G191" s="35" t="str">
        <f>INDEX(CompositeRoster[position],RosterPlan25[[#This Row],[RosterIndex]])&amp;""</f>
        <v>QB</v>
      </c>
      <c r="H191" s="35" t="str">
        <f>INDEX(CompositeRoster[source],RosterPlan25[[#This Row],[RosterIndex]])</f>
        <v>Rookie</v>
      </c>
      <c r="I191" s="41">
        <f>_xlfn.IFNA(INDEX(Draft2023[PRICE],RosterPlan25[[#This Row],[DraftIndex]]),0)</f>
        <v>0</v>
      </c>
      <c r="J191" s="41" t="str">
        <f>IF(RosterPlan25[[#This Row],[SOURCE]]="Rookie","Rookie",_xlfn.IFNA(INDEX(Draft2023[Current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1" s="41" t="str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1" s="25">
        <f>IF(VARG="MANUAL",RosterPlan25[[#This Row],[ManualVARG]],IF(VARG="GOOD",RosterPlan25[[#This Row],[GoodVARG]],"ERR"))</f>
        <v>-0.2165646199750848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-0.2165646199750848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91" s="38" t="s">
        <v>433</v>
      </c>
      <c r="S191" s="57">
        <f>_xlfn.IFNA(INDEX(Draft2022[Net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-3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-3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-3</v>
      </c>
      <c r="AB191">
        <f>INDEX(players[age],MATCH(RosterPlan25[[#This Row],[player_id]],players[sleeper_id],0))</f>
        <v>23</v>
      </c>
      <c r="AU191"/>
      <c r="BI191"/>
    </row>
    <row r="192" spans="1:61" x14ac:dyDescent="0.25">
      <c r="A192" t="s">
        <v>21521</v>
      </c>
      <c r="B192" t="s">
        <v>265</v>
      </c>
      <c r="C192" t="s">
        <v>21520</v>
      </c>
      <c r="D192" s="35">
        <f>_xlfn.IFNA(MATCH(RosterPlan25[[#This Row],[player_id]],CompositeRoster[sleeper_id],0),  MATCH(RosterPlan25[[#This Row],[PLAYER]],CompositeRoster[full_name],0))</f>
        <v>201</v>
      </c>
      <c r="E192" s="35" t="e">
        <f>MATCH(RosterPlan25[[#This Row],[player_id]],Draft2023[sleeper_id],0)</f>
        <v>#N/A</v>
      </c>
      <c r="F192" s="35" t="str">
        <f>INDEX(CompositeRoster[team],RosterPlan25[[#This Row],[RosterIndex]])&amp;""</f>
        <v>LAC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_xlfn.IFNA(INDEX(Draft2023[PRICE],RosterPlan25[[#This Row],[DraftIndex]]),0)</f>
        <v>0</v>
      </c>
      <c r="J192" s="41" t="str">
        <f>IF(RosterPlan25[[#This Row],[SOURCE]]="Rookie","Rookie",_xlfn.IFNA(INDEX(Draft2023[Current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2" s="41" t="str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2" s="37">
        <f>IF(VARG="MANUAL",RosterPlan25[[#This Row],[ManualVARG]],IF(VARG="GOOD",RosterPlan25[[#This Row],[GoodVARG]],"ERR"))</f>
        <v>-0.34330129123050396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-0.34330129123050396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2" s="38" t="s">
        <v>433</v>
      </c>
      <c r="S192" s="38">
        <f>_xlfn.IFNA(INDEX(Draft2022[Net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-3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-3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-3</v>
      </c>
      <c r="AB192">
        <f>INDEX(players[age],MATCH(RosterPlan25[[#This Row],[player_id]],players[sleeper_id],0))</f>
        <v>22</v>
      </c>
      <c r="AR192">
        <v>4.2374999999999989</v>
      </c>
      <c r="AS192">
        <v>60</v>
      </c>
      <c r="AT192" s="35">
        <f>RosterPlan25[[#This Row],[$ PREV]]+ROUNDDOWN(AS192*0.15,0)</f>
        <v>9</v>
      </c>
      <c r="AU192"/>
      <c r="BI192"/>
    </row>
    <row r="193" spans="1:61" x14ac:dyDescent="0.25">
      <c r="A193" t="s">
        <v>112</v>
      </c>
      <c r="B193" t="s">
        <v>265</v>
      </c>
      <c r="C193" t="s">
        <v>1439</v>
      </c>
      <c r="D193" s="35">
        <f>_xlfn.IFNA(MATCH(RosterPlan25[[#This Row],[player_id]],CompositeRoster[sleeper_id],0),  MATCH(RosterPlan25[[#This Row],[PLAYER]],CompositeRoster[full_name],0))</f>
        <v>189</v>
      </c>
      <c r="E193" s="35">
        <f>MATCH(RosterPlan25[[#This Row],[player_id]],Draft2023[sleeper_id],0)</f>
        <v>218</v>
      </c>
      <c r="F193" s="35" t="str">
        <f>INDEX(CompositeRoster[team],RosterPlan25[[#This Row],[RosterIndex]])&amp;""</f>
        <v>ATL</v>
      </c>
      <c r="G193" s="35" t="str">
        <f>INDEX(CompositeRoster[position],RosterPlan25[[#This Row],[RosterIndex]])&amp;""</f>
        <v>QB</v>
      </c>
      <c r="H193" s="35" t="str">
        <f>INDEX(CompositeRoster[source],RosterPlan25[[#This Row],[RosterIndex]])</f>
        <v>Roster</v>
      </c>
      <c r="I193" s="41">
        <f>_xlfn.IFNA(INDEX(Draft2023[PRICE],RosterPlan25[[#This Row],[DraftIndex]]),0)</f>
        <v>7</v>
      </c>
      <c r="J193" s="41" t="str">
        <f>IF(RosterPlan25[[#This Row],[SOURCE]]="Rookie","Rookie",_xlfn.IFNA(INDEX(Draft2023[Current Contract],RosterPlan25[[#This Row],[DraftIndex]]),"Undrafted"))</f>
        <v>Auction</v>
      </c>
      <c r="K193" s="41" cm="1">
        <f t="array" ref="K1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3" s="41" cm="1">
        <f t="array" ref="L1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93" s="37">
        <f>IF(VARG="MANUAL",RosterPlan25[[#This Row],[ManualVARG]],IF(VARG="GOOD",RosterPlan25[[#This Row],[GoodVARG]],"ERR"))</f>
        <v>-0.41630174682020493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-0.41630174682020493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93" s="38" t="s">
        <v>433</v>
      </c>
      <c r="S193" s="38">
        <f>_xlfn.IFNA(INDEX(Draft2022[Net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-6</v>
      </c>
      <c r="W193">
        <f>IF(OR(RosterPlan25[[#This Row],[SOURCE]]="Rookie",RosterPlan25[[#This Row],[POS]]="K"),0,RosterPlan25[[#This Row],[VAR/G]]+3.3)</f>
        <v>2.8836982531797948</v>
      </c>
      <c r="X193">
        <f>IF(RosterPlan25[[#This Row],[VAW/G]]&gt;0,ROUND(RosterPlan25[[#This Row],[VAW/G]]*$AF$56,0)+1,1)</f>
        <v>12</v>
      </c>
      <c r="Y193" s="49">
        <f>RosterPlan25[[#This Row],[VAWG Market $]]-_xlfn.IFNA(RosterPlan25[[#This Row],[$ CURR]],1)</f>
        <v>5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-6</v>
      </c>
      <c r="AB193">
        <f>INDEX(players[age],MATCH(RosterPlan25[[#This Row],[player_id]],players[sleeper_id],0))</f>
        <v>35</v>
      </c>
      <c r="AU193"/>
      <c r="BI193"/>
    </row>
    <row r="194" spans="1:61" x14ac:dyDescent="0.25">
      <c r="A194" t="s">
        <v>21519</v>
      </c>
      <c r="B194" t="s">
        <v>265</v>
      </c>
      <c r="C194" t="s">
        <v>21518</v>
      </c>
      <c r="D194" s="35">
        <f>_xlfn.IFNA(MATCH(RosterPlan25[[#This Row],[player_id]],CompositeRoster[sleeper_id],0),  MATCH(RosterPlan25[[#This Row],[PLAYER]],CompositeRoster[full_name],0))</f>
        <v>202</v>
      </c>
      <c r="E194" s="35" t="e">
        <f>MATCH(RosterPlan25[[#This Row],[player_id]],Draft2023[sleeper_id],0)</f>
        <v>#N/A</v>
      </c>
      <c r="F194" s="35" t="str">
        <f>INDEX(CompositeRoster[team],RosterPlan25[[#This Row],[RosterIndex]])&amp;""</f>
        <v>CHI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Rookie</v>
      </c>
      <c r="I194" s="41">
        <f>_xlfn.IFNA(INDEX(Draft2023[PRICE],RosterPlan25[[#This Row],[DraftIndex]]),0)</f>
        <v>0</v>
      </c>
      <c r="J194" s="41" t="str">
        <f>IF(RosterPlan25[[#This Row],[SOURCE]]="Rookie","Rookie",_xlfn.IFNA(INDEX(Draft2023[Current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4" s="41" t="str" cm="1">
        <f t="array" ref="L1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4" s="41">
        <f>ROUNDDOWN(RosterPlan25[[#This Row],[Optimal $]]*IF(RosterPlan25[[#This Row],[Contract]]="Rookie",0.3,0.15),0)</f>
        <v>0</v>
      </c>
      <c r="N1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94" s="25">
        <f>IF(VARG="MANUAL",RosterPlan25[[#This Row],[ManualVARG]],IF(VARG="GOOD",RosterPlan25[[#This Row],[GoodVARG]],"ERR"))</f>
        <v>-0.55479381704005493</v>
      </c>
      <c r="P1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-0.55479381704005493</v>
      </c>
      <c r="Q1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57">
        <f>_xlfn.IFNA(INDEX(Draft2022[Net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-5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-5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-5</v>
      </c>
      <c r="AB194">
        <f>INDEX(players[age],MATCH(RosterPlan25[[#This Row],[player_id]],players[sleeper_id],0))</f>
        <v>21</v>
      </c>
      <c r="AU194"/>
      <c r="BI194"/>
    </row>
    <row r="195" spans="1:61" x14ac:dyDescent="0.25">
      <c r="A195" t="s">
        <v>253</v>
      </c>
      <c r="B195" t="s">
        <v>265</v>
      </c>
      <c r="C195" t="s">
        <v>4572</v>
      </c>
      <c r="D195" s="35">
        <f>_xlfn.IFNA(MATCH(RosterPlan25[[#This Row],[player_id]],CompositeRoster[sleeper_id],0),  MATCH(RosterPlan25[[#This Row],[PLAYER]],CompositeRoster[full_name],0))</f>
        <v>179</v>
      </c>
      <c r="E195" s="35" t="e">
        <f>MATCH(RosterPlan25[[#This Row],[player_id]],Draft2023[sleeper_id],0)</f>
        <v>#N/A</v>
      </c>
      <c r="F195" s="35" t="str">
        <f>INDEX(CompositeRoster[team],RosterPlan25[[#This Row],[RosterIndex]])&amp;""</f>
        <v>TB</v>
      </c>
      <c r="G195" s="35" t="str">
        <f>INDEX(CompositeRoster[position],RosterPlan25[[#This Row],[RosterIndex]])&amp;""</f>
        <v>QB</v>
      </c>
      <c r="H195" s="35" t="str">
        <f>INDEX(CompositeRoster[source],RosterPlan25[[#This Row],[RosterIndex]])</f>
        <v>Roster</v>
      </c>
      <c r="I195" s="41">
        <f>_xlfn.IFNA(INDEX(Draft2023[PRICE],RosterPlan25[[#This Row],[DraftIndex]]),0)</f>
        <v>0</v>
      </c>
      <c r="J195" s="41" t="str">
        <f>IF(RosterPlan25[[#This Row],[SOURCE]]="Rookie","Rookie",_xlfn.IFNA(INDEX(Draft2023[Current Contract],RosterPlan25[[#This Row],[DraftIndex]]),"Undrafted"))</f>
        <v>Undrafted</v>
      </c>
      <c r="K195" s="41" cm="1">
        <f t="array" ref="K1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5" s="41" cm="1">
        <f t="array" ref="L1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5" s="41">
        <f>ROUNDDOWN(RosterPlan25[[#This Row],[Optimal $]]*IF(RosterPlan25[[#This Row],[Contract]]="Rookie",0.3,0.15),0)</f>
        <v>0</v>
      </c>
      <c r="N19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5" s="25">
        <f>IF(VARG="MANUAL",RosterPlan25[[#This Row],[ManualVARG]],IF(VARG="GOOD",RosterPlan25[[#This Row],[GoodVARG]],"ERR"))</f>
        <v>-1.0810984974390061</v>
      </c>
      <c r="P19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-1.0810984974390061</v>
      </c>
      <c r="Q19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95" s="38" t="s">
        <v>433</v>
      </c>
      <c r="S195" s="57">
        <f>_xlfn.IFNA(INDEX(Draft2022[Net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0</v>
      </c>
      <c r="W195">
        <f>IF(OR(RosterPlan25[[#This Row],[SOURCE]]="Rookie",RosterPlan25[[#This Row],[POS]]="K"),0,RosterPlan25[[#This Row],[VAR/G]]+3.3)</f>
        <v>2.2189015025609935</v>
      </c>
      <c r="X195">
        <f>IF(RosterPlan25[[#This Row],[VAW/G]]&gt;0,ROUND(RosterPlan25[[#This Row],[VAW/G]]*$AF$56,0)+1,1)</f>
        <v>10</v>
      </c>
      <c r="Y195" s="49">
        <f>RosterPlan25[[#This Row],[VAWG Market $]]-_xlfn.IFNA(RosterPlan25[[#This Row],[$ CURR]],1)</f>
        <v>9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0</v>
      </c>
      <c r="AB195">
        <f>INDEX(players[age],MATCH(RosterPlan25[[#This Row],[player_id]],players[sleeper_id],0))</f>
        <v>29</v>
      </c>
      <c r="AR195" s="35">
        <v>3.1500000000000004</v>
      </c>
      <c r="AS195" s="35">
        <v>45</v>
      </c>
      <c r="AT195" s="35">
        <f>RosterPlan25[[#This Row],[$ PREV]]+ROUNDDOWN(AS195*0.15,0)</f>
        <v>6</v>
      </c>
      <c r="AU195"/>
      <c r="BI195"/>
    </row>
    <row r="196" spans="1:61" x14ac:dyDescent="0.25">
      <c r="A196" t="s">
        <v>19147</v>
      </c>
      <c r="B196" t="s">
        <v>265</v>
      </c>
      <c r="C196" t="s">
        <v>19146</v>
      </c>
      <c r="D196">
        <f>_xlfn.IFNA(MATCH(RosterPlan25[[#This Row],[player_id]],CompositeRoster[sleeper_id],0),  MATCH(RosterPlan25[[#This Row],[PLAYER]],CompositeRoster[full_name],0))</f>
        <v>180</v>
      </c>
      <c r="E196">
        <f>MATCH(RosterPlan25[[#This Row],[player_id]],Draft2023[sleeper_id],0)</f>
        <v>128</v>
      </c>
      <c r="F196" s="35" t="str">
        <f>INDEX(CompositeRoster[team],RosterPlan25[[#This Row],[RosterIndex]])&amp;""</f>
        <v>CIN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_xlfn.IFNA(INDEX(Draft2023[PRICE],RosterPlan25[[#This Row],[DraftIndex]]),0)</f>
        <v>3</v>
      </c>
      <c r="J196" s="41" t="str">
        <f>IF(RosterPlan25[[#This Row],[SOURCE]]="Rookie","Rookie",_xlfn.IFNA(INDEX(Draft2023[Current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6" s="41" t="str" cm="1">
        <f t="array" ref="L1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6" s="41">
        <f>ROUNDDOWN(RosterPlan25[[#This Row],[Optimal $]]*IF(RosterPlan25[[#This Row],[Contract]]="Rookie",0.3,0.15),0)</f>
        <v>0</v>
      </c>
      <c r="N19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6" s="25">
        <f>IF(VARG="MANUAL",RosterPlan25[[#This Row],[ManualVARG]],IF(VARG="GOOD",RosterPlan25[[#This Row],[GoodVARG]],"ERR"))</f>
        <v>-1.1125935942518264</v>
      </c>
      <c r="P1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-1.1125935942518264</v>
      </c>
      <c r="Q1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96" s="38" t="s">
        <v>433</v>
      </c>
      <c r="S196" s="57">
        <f>_xlfn.IFNA(INDEX(Draft2022[Net Keeper Count],RosterPlan25[[#This Row],[DraftIndex]]),0)+IF(RosterPlan25[[#This Row],[KEEPER / RFA]]="K",1,0)</f>
        <v>4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-2</v>
      </c>
      <c r="W196">
        <f>IF(OR(RosterPlan25[[#This Row],[SOURCE]]="Rookie",RosterPlan25[[#This Row],[POS]]="K"),0,RosterPlan25[[#This Row],[VAR/G]]+3.3)</f>
        <v>2.1874064057481735</v>
      </c>
      <c r="X196">
        <f>IF(RosterPlan25[[#This Row],[VAW/G]]&gt;0,ROUND(RosterPlan25[[#This Row],[VAW/G]]*$AF$56,0)+1,1)</f>
        <v>9</v>
      </c>
      <c r="Y196" s="49">
        <f>RosterPlan25[[#This Row],[VAWG Market $]]-_xlfn.IFNA(RosterPlan25[[#This Row],[$ CURR]],1)</f>
        <v>6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-2</v>
      </c>
      <c r="AB196">
        <f>INDEX(players[age],MATCH(RosterPlan25[[#This Row],[player_id]],players[sleeper_id],0))</f>
        <v>24</v>
      </c>
      <c r="AR196" s="35">
        <v>1.4000000000000004</v>
      </c>
      <c r="AS196" s="35">
        <v>21</v>
      </c>
      <c r="AT196" s="35">
        <f>RosterPlan25[[#This Row],[$ PREV]]+ROUNDDOWN(AS196*0.15,0)</f>
        <v>6</v>
      </c>
      <c r="AU196"/>
      <c r="BI196"/>
    </row>
    <row r="197" spans="1:61" x14ac:dyDescent="0.25">
      <c r="A197" t="s">
        <v>21424</v>
      </c>
      <c r="B197" t="s">
        <v>265</v>
      </c>
      <c r="C197" t="s">
        <v>21423</v>
      </c>
      <c r="D197">
        <f>_xlfn.IFNA(MATCH(RosterPlan25[[#This Row],[player_id]],CompositeRoster[sleeper_id],0),  MATCH(RosterPlan25[[#This Row],[PLAYER]],CompositeRoster[full_name],0))</f>
        <v>200</v>
      </c>
      <c r="E197" t="e">
        <f>MATCH(RosterPlan25[[#This Row],[player_id]],Draft2023[sleeper_id],0)</f>
        <v>#N/A</v>
      </c>
      <c r="F197" s="35" t="str">
        <f>INDEX(CompositeRoster[team],RosterPlan25[[#This Row],[RosterIndex]])&amp;""</f>
        <v>CIN</v>
      </c>
      <c r="G197" s="35" t="str">
        <f>INDEX(CompositeRoster[position],RosterPlan25[[#This Row],[RosterIndex]])&amp;""</f>
        <v>WR</v>
      </c>
      <c r="H197" s="35" t="str">
        <f>INDEX(CompositeRoster[source],RosterPlan25[[#This Row],[RosterIndex]])</f>
        <v>Rookie</v>
      </c>
      <c r="I197" s="41">
        <f>_xlfn.IFNA(INDEX(Draft2023[PRICE],RosterPlan25[[#This Row],[DraftIndex]]),0)</f>
        <v>0</v>
      </c>
      <c r="J197" s="41" t="str">
        <f>IF(RosterPlan25[[#This Row],[SOURCE]]="Rookie","Rookie",_xlfn.IFNA(INDEX(Draft2023[Current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7" s="41" t="str" cm="1">
        <f t="array" ref="L1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7" s="41">
        <f>ROUNDDOWN(RosterPlan25[[#This Row],[Optimal $]]*IF(RosterPlan25[[#This Row],[Contract]]="Rookie",0.3,0.15),0)</f>
        <v>0</v>
      </c>
      <c r="N19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7" s="25">
        <f>IF(VARG="MANUAL",RosterPlan25[[#This Row],[ManualVARG]],IF(VARG="GOOD",RosterPlan25[[#This Row],[GoodVARG]],"ERR"))</f>
        <v>-2.2138245186920242</v>
      </c>
      <c r="P1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-2.2138245186920242</v>
      </c>
      <c r="Q1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7" s="38" t="s">
        <v>433</v>
      </c>
      <c r="S197" s="57">
        <f>_xlfn.IFNA(INDEX(Draft2022[Net Keeper Count],RosterPlan25[[#This Row],[DraftIndex]]),0)+IF(RosterPlan25[[#This Row],[KEEPER / RFA]]="K",1,0)</f>
        <v>1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-2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-2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-2</v>
      </c>
      <c r="AB197">
        <f>INDEX(players[age],MATCH(RosterPlan25[[#This Row],[player_id]],players[sleeper_id],0))</f>
        <v>22</v>
      </c>
      <c r="AU197"/>
      <c r="BI197"/>
    </row>
    <row r="198" spans="1:61" x14ac:dyDescent="0.25">
      <c r="A198" t="s">
        <v>128</v>
      </c>
      <c r="B198" t="s">
        <v>265</v>
      </c>
      <c r="C198" t="s">
        <v>13737</v>
      </c>
      <c r="D198" s="35">
        <f>_xlfn.IFNA(MATCH(RosterPlan25[[#This Row],[player_id]],CompositeRoster[sleeper_id],0),  MATCH(RosterPlan25[[#This Row],[PLAYER]],CompositeRoster[full_name],0))</f>
        <v>181</v>
      </c>
      <c r="E198" s="35">
        <f>MATCH(RosterPlan25[[#This Row],[player_id]],Draft2023[sleeper_id],0)</f>
        <v>199</v>
      </c>
      <c r="F198" s="35" t="str">
        <f>INDEX(CompositeRoster[team],RosterPlan25[[#This Row],[RosterIndex]])&amp;""</f>
        <v>LAC</v>
      </c>
      <c r="G198" s="35" t="str">
        <f>INDEX(CompositeRoster[position],RosterPlan25[[#This Row],[RosterIndex]])&amp;""</f>
        <v>WR</v>
      </c>
      <c r="H198" s="35" t="str">
        <f>INDEX(CompositeRoster[source],RosterPlan25[[#This Row],[RosterIndex]])</f>
        <v>Roster</v>
      </c>
      <c r="I198" s="41">
        <f>_xlfn.IFNA(INDEX(Draft2023[PRICE],RosterPlan25[[#This Row],[DraftIndex]]),0)</f>
        <v>4</v>
      </c>
      <c r="J198" s="41" t="str">
        <f>IF(RosterPlan25[[#This Row],[SOURCE]]="Rookie","Rookie",_xlfn.IFNA(INDEX(Draft2023[Current Contract],RosterPlan25[[#This Row],[DraftIndex]]),"Undrafted"))</f>
        <v>Auction</v>
      </c>
      <c r="K198" s="41" cm="1">
        <f t="array" ref="K1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8" s="41" cm="1">
        <f t="array" ref="L1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8" s="41">
        <f>ROUNDDOWN(RosterPlan25[[#This Row],[Optimal $]]*IF(RosterPlan25[[#This Row],[Contract]]="Rookie",0.3,0.15),0)</f>
        <v>0</v>
      </c>
      <c r="N19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8" s="25">
        <f>IF(VARG="MANUAL",RosterPlan25[[#This Row],[ManualVARG]],IF(VARG="GOOD",RosterPlan25[[#This Row],[GoodVARG]],"ERR"))</f>
        <v>-3.0981932027254988</v>
      </c>
      <c r="P1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-3.0981932027254988</v>
      </c>
      <c r="Q1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198" s="38" t="s">
        <v>433</v>
      </c>
      <c r="S198" s="57">
        <f>_xlfn.IFNA(INDEX(Draft2022[Net Keeper Count],RosterPlan25[[#This Row],[DraftIndex]]),0)+IF(RosterPlan25[[#This Row],[KEEPER / RFA]]="K",1,0)</f>
        <v>1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-3</v>
      </c>
      <c r="W198">
        <f>IF(OR(RosterPlan25[[#This Row],[SOURCE]]="Rookie",RosterPlan25[[#This Row],[POS]]="K"),0,RosterPlan25[[#This Row],[VAR/G]]+3.3)</f>
        <v>0.20180679727450102</v>
      </c>
      <c r="X198">
        <f>IF(RosterPlan25[[#This Row],[VAW/G]]&gt;0,ROUND(RosterPlan25[[#This Row],[VAW/G]]*$AF$56,0)+1,1)</f>
        <v>2</v>
      </c>
      <c r="Y198" s="49">
        <f>RosterPlan25[[#This Row],[VAWG Market $]]-_xlfn.IFNA(RosterPlan25[[#This Row],[$ CURR]],1)</f>
        <v>-2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-3</v>
      </c>
      <c r="AB198">
        <f>INDEX(players[age],MATCH(RosterPlan25[[#This Row],[player_id]],players[sleeper_id],0))</f>
        <v>27</v>
      </c>
      <c r="AR198" s="35">
        <v>1.4124999999999996</v>
      </c>
      <c r="AS198" s="35">
        <v>21</v>
      </c>
      <c r="AT198" s="35">
        <f>RosterPlan25[[#This Row],[$ PREV]]+ROUNDDOWN(AS198*0.3,0)</f>
        <v>10</v>
      </c>
      <c r="AU198"/>
      <c r="BI198"/>
    </row>
    <row r="199" spans="1:61" x14ac:dyDescent="0.25">
      <c r="A199" t="s">
        <v>21497</v>
      </c>
      <c r="B199" t="s">
        <v>265</v>
      </c>
      <c r="C199" t="s">
        <v>21496</v>
      </c>
      <c r="D199" s="35">
        <f>_xlfn.IFNA(MATCH(RosterPlan25[[#This Row],[player_id]],CompositeRoster[sleeper_id],0),  MATCH(RosterPlan25[[#This Row],[PLAYER]],CompositeRoster[full_name],0))</f>
        <v>196</v>
      </c>
      <c r="E199" s="35" t="e">
        <f>MATCH(RosterPlan25[[#This Row],[player_id]],Draft2023[sleeper_id],0)</f>
        <v>#N/A</v>
      </c>
      <c r="F199" s="35" t="str">
        <f>INDEX(CompositeRoster[team],RosterPlan25[[#This Row],[RosterIndex]])&amp;""</f>
        <v>NYJ</v>
      </c>
      <c r="G199" s="35" t="str">
        <f>INDEX(CompositeRoster[position],RosterPlan25[[#This Row],[RosterIndex]])&amp;""</f>
        <v>RB</v>
      </c>
      <c r="H199" s="35" t="str">
        <f>INDEX(CompositeRoster[source],RosterPlan25[[#This Row],[RosterIndex]])</f>
        <v>Rookie</v>
      </c>
      <c r="I199" s="41">
        <f>_xlfn.IFNA(INDEX(Draft2023[PRICE],RosterPlan25[[#This Row],[DraftIndex]]),0)</f>
        <v>0</v>
      </c>
      <c r="J199" s="41" t="str">
        <f>IF(RosterPlan25[[#This Row],[SOURCE]]="Rookie","Rookie",_xlfn.IFNA(INDEX(Draft2023[Current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9" s="41" t="str" cm="1">
        <f t="array" ref="L1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9" s="37">
        <f>IF(VARG="MANUAL",RosterPlan25[[#This Row],[ManualVARG]],IF(VARG="GOOD",RosterPlan25[[#This Row],[GoodVARG]],"ERR"))</f>
        <v>-3.4379011881659012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-3.4379011881659012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9" s="38" t="s">
        <v>433</v>
      </c>
      <c r="S199" s="38">
        <f>_xlfn.IFNA(INDEX(Draft2022[Net Keeper Count],RosterPlan25[[#This Row],[DraftIndex]]),0)+IF(RosterPlan25[[#This Row],[KEEPER / RFA]]="K",1,0)</f>
        <v>1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-1</v>
      </c>
      <c r="W199">
        <f>IF(OR(RosterPlan25[[#This Row],[SOURCE]]="Rookie",RosterPlan25[[#This Row],[POS]]="K"),0,RosterPlan25[[#This Row],[VAR/G]]+3.3)</f>
        <v>0</v>
      </c>
      <c r="X199">
        <f>IF(RosterPlan25[[#This Row],[VAW/G]]&gt;0,ROUND(RosterPlan25[[#This Row],[VAW/G]]*$AF$56,0)+1,1)</f>
        <v>1</v>
      </c>
      <c r="Y199" s="49">
        <f>RosterPlan25[[#This Row],[VAWG Market $]]-_xlfn.IFNA(RosterPlan25[[#This Row],[$ CURR]],1)</f>
        <v>-1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>
        <f>RosterPlan25[[#This Row],[Pure Inflated $]]-RosterPlan25[[#This Row],[$ CURR]]</f>
        <v>-1</v>
      </c>
      <c r="AB199">
        <f>INDEX(players[age],MATCH(RosterPlan25[[#This Row],[player_id]],players[sleeper_id],0))</f>
        <v>20</v>
      </c>
      <c r="AV199" s="35">
        <v>1.3499999999999996</v>
      </c>
      <c r="BI199"/>
    </row>
    <row r="200" spans="1:61" x14ac:dyDescent="0.25">
      <c r="A200" t="s">
        <v>21509</v>
      </c>
      <c r="B200" t="s">
        <v>265</v>
      </c>
      <c r="C200" t="s">
        <v>21508</v>
      </c>
      <c r="D200" s="35">
        <f>_xlfn.IFNA(MATCH(RosterPlan25[[#This Row],[player_id]],CompositeRoster[sleeper_id],0),  MATCH(RosterPlan25[[#This Row],[PLAYER]],CompositeRoster[full_name],0))</f>
        <v>198</v>
      </c>
      <c r="E200" s="35" t="e">
        <f>MATCH(RosterPlan25[[#This Row],[player_id]],Draft2023[sleeper_id],0)</f>
        <v>#N/A</v>
      </c>
      <c r="F200" s="35" t="str">
        <f>INDEX(CompositeRoster[team],RosterPlan25[[#This Row],[RosterIndex]])&amp;""</f>
        <v>TB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Rookie</v>
      </c>
      <c r="I200" s="41">
        <f>_xlfn.IFNA(INDEX(Draft2023[PRICE],RosterPlan25[[#This Row],[DraftIndex]]),0)</f>
        <v>0</v>
      </c>
      <c r="J200" s="41" t="str">
        <f>IF(RosterPlan25[[#This Row],[SOURCE]]="Rookie","Rookie",_xlfn.IFNA(INDEX(Draft2023[Current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0" s="41" t="str" cm="1">
        <f t="array" ref="L2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0" s="37">
        <f>IF(VARG="MANUAL",RosterPlan25[[#This Row],[ManualVARG]],IF(VARG="GOOD",RosterPlan25[[#This Row],[GoodVARG]],"ERR"))</f>
        <v>-3.6315172722302891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-3.6315172722302891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0" s="38" t="s">
        <v>433</v>
      </c>
      <c r="S200" s="38">
        <f>_xlfn.IFNA(INDEX(Draft2022[Net Keeper Count],RosterPlan25[[#This Row],[DraftIndex]]),0)+IF(RosterPlan25[[#This Row],[KEEPER / RFA]]="K",1,0)</f>
        <v>1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-1</v>
      </c>
      <c r="W200">
        <f>IF(OR(RosterPlan25[[#This Row],[SOURCE]]="Rookie",RosterPlan25[[#This Row],[POS]]="K"),0,RosterPlan25[[#This Row],[VAR/G]]+3.3)</f>
        <v>0</v>
      </c>
      <c r="X200">
        <f>IF(RosterPlan25[[#This Row],[VAW/G]]&gt;0,ROUND(RosterPlan25[[#This Row],[VAW/G]]*$AF$56,0)+1,1)</f>
        <v>1</v>
      </c>
      <c r="Y200" s="49">
        <f>RosterPlan25[[#This Row],[VAWG Market $]]-_xlfn.IFNA(RosterPlan25[[#This Row],[$ CURR]],1)</f>
        <v>-1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0">
        <f>RosterPlan25[[#This Row],[Pure Inflated $]]-RosterPlan25[[#This Row],[$ CURR]]</f>
        <v>-1</v>
      </c>
      <c r="AB200">
        <f>INDEX(players[age],MATCH(RosterPlan25[[#This Row],[player_id]],players[sleeper_id],0))</f>
        <v>22</v>
      </c>
      <c r="AV200" s="35"/>
      <c r="BI200"/>
    </row>
    <row r="201" spans="1:61" x14ac:dyDescent="0.25">
      <c r="A201" t="s">
        <v>21483</v>
      </c>
      <c r="B201" t="s">
        <v>265</v>
      </c>
      <c r="C201" t="s">
        <v>21482</v>
      </c>
      <c r="D201">
        <f>_xlfn.IFNA(MATCH(RosterPlan25[[#This Row],[player_id]],CompositeRoster[sleeper_id],0),  MATCH(RosterPlan25[[#This Row],[PLAYER]],CompositeRoster[full_name],0))</f>
        <v>204</v>
      </c>
      <c r="E201" t="e">
        <f>MATCH(RosterPlan25[[#This Row],[player_id]],Draft2023[sleeper_id],0)</f>
        <v>#N/A</v>
      </c>
      <c r="F201" t="str">
        <f>INDEX(CompositeRoster[team],RosterPlan25[[#This Row],[RosterIndex]])&amp;""</f>
        <v>NYG</v>
      </c>
      <c r="G201" t="str">
        <f>INDEX(CompositeRoster[position],RosterPlan25[[#This Row],[RosterIndex]])&amp;""</f>
        <v>RB</v>
      </c>
      <c r="H201" s="35" t="str">
        <f>INDEX(CompositeRoster[source],RosterPlan25[[#This Row],[RosterIndex]])</f>
        <v>Rookie</v>
      </c>
      <c r="I201" s="41">
        <f>_xlfn.IFNA(INDEX(Draft2023[PRICE],RosterPlan25[[#This Row],[DraftIndex]]),0)</f>
        <v>0</v>
      </c>
      <c r="J201" s="41" t="str">
        <f>IF(RosterPlan25[[#This Row],[SOURCE]]="Rookie","Rookie",_xlfn.IFNA(INDEX(Draft2023[Current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1" s="41" t="str" cm="1">
        <f t="array" ref="L2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1" s="41">
        <f>ROUNDDOWN(RosterPlan25[[#This Row],[Optimal $]]*IF(RosterPlan25[[#This Row],[Contract]]="Rookie",0.3,0.15),0)</f>
        <v>0</v>
      </c>
      <c r="N20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1" s="37">
        <f>IF(VARG="MANUAL",RosterPlan25[[#This Row],[ManualVARG]],IF(VARG="GOOD",RosterPlan25[[#This Row],[GoodVARG]],"ERR"))</f>
        <v>-3.6448032536387398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-3.6448032536387398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1" s="38" t="s">
        <v>433</v>
      </c>
      <c r="S201" s="35">
        <f>_xlfn.IFNA(INDEX(Draft2022[Net Keeper Count],RosterPlan25[[#This Row],[DraftIndex]]),0)+IF(RosterPlan25[[#This Row],[KEEPER / RFA]]="K",1,0)</f>
        <v>1</v>
      </c>
      <c r="T201" s="38" t="str">
        <f>IF(RosterPlan25[[#This Row],[KEEPER / RFA]]="RFA",RosterPlan25[[#This Row],[Pure Inflated $]],"")</f>
        <v/>
      </c>
      <c r="U201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-1</v>
      </c>
      <c r="W201" s="35">
        <f>IF(OR(RosterPlan25[[#This Row],[SOURCE]]="Rookie",RosterPlan25[[#This Row],[POS]]="K"),0,RosterPlan25[[#This Row],[VAR/G]]+3.3)</f>
        <v>0</v>
      </c>
      <c r="X201" s="35">
        <f>IF(RosterPlan25[[#This Row],[VAW/G]]&gt;0,ROUND(RosterPlan25[[#This Row],[VAW/G]]*$AF$56,0)+1,1)</f>
        <v>1</v>
      </c>
      <c r="Y201" s="42">
        <f>RosterPlan25[[#This Row],[VAWG Market $]]-_xlfn.IFNA(RosterPlan25[[#This Row],[$ CURR]],1)</f>
        <v>-1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 s="35">
        <f>RosterPlan25[[#This Row],[Pure Inflated $]]-RosterPlan25[[#This Row],[$ CURR]]</f>
        <v>-1</v>
      </c>
      <c r="AB201">
        <f>INDEX(players[age],MATCH(RosterPlan25[[#This Row],[player_id]],players[sleeper_id],0))</f>
        <v>24</v>
      </c>
      <c r="AV201" s="35"/>
      <c r="BI201"/>
    </row>
    <row r="202" spans="1:61" x14ac:dyDescent="0.25">
      <c r="A202" t="s">
        <v>21499</v>
      </c>
      <c r="B202" t="s">
        <v>265</v>
      </c>
      <c r="C202" t="s">
        <v>21498</v>
      </c>
      <c r="D202" s="35">
        <f>_xlfn.IFNA(MATCH(RosterPlan25[[#This Row],[player_id]],CompositeRoster[sleeper_id],0),  MATCH(RosterPlan25[[#This Row],[PLAYER]],CompositeRoster[full_name],0))</f>
        <v>203</v>
      </c>
      <c r="E202" s="35" t="e">
        <f>MATCH(RosterPlan25[[#This Row],[player_id]],Draft2023[sleeper_id],0)</f>
        <v>#N/A</v>
      </c>
      <c r="F202" s="35" t="str">
        <f>INDEX(CompositeRoster[team],RosterPlan25[[#This Row],[RosterIndex]])&amp;""</f>
        <v>NYG</v>
      </c>
      <c r="G202" s="35" t="str">
        <f>INDEX(CompositeRoster[position],RosterPlan25[[#This Row],[RosterIndex]])&amp;""</f>
        <v>TE</v>
      </c>
      <c r="H202" s="35" t="str">
        <f>INDEX(CompositeRoster[source],RosterPlan25[[#This Row],[RosterIndex]])</f>
        <v>Rookie</v>
      </c>
      <c r="I202" s="41">
        <f>_xlfn.IFNA(INDEX(Draft2023[PRICE],RosterPlan25[[#This Row],[DraftIndex]]),0)</f>
        <v>0</v>
      </c>
      <c r="J202" s="41" t="str">
        <f>IF(RosterPlan25[[#This Row],[SOURCE]]="Rookie","Rookie",_xlfn.IFNA(INDEX(Draft2023[Current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2" s="41" t="str" cm="1">
        <f t="array" ref="L2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2" s="37">
        <f>IF(VARG="MANUAL",RosterPlan25[[#This Row],[ManualVARG]],IF(VARG="GOOD",RosterPlan25[[#This Row],[GoodVARG]],"ERR"))</f>
        <v>-3.7488867178611947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-3.7488867178611947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2" s="38" t="s">
        <v>433</v>
      </c>
      <c r="S202" s="38">
        <f>_xlfn.IFNA(INDEX(Draft2022[Net Keeper Count],RosterPlan25[[#This Row],[DraftIndex]]),0)+IF(RosterPlan25[[#This Row],[KEEPER / RFA]]="K",1,0)</f>
        <v>1</v>
      </c>
      <c r="T202" s="38" t="str">
        <f>IF(RosterPlan25[[#This Row],[KEEPER / RFA]]="RFA",RosterPlan25[[#This Row],[Pure Inflated $]],"")</f>
        <v/>
      </c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-1</v>
      </c>
      <c r="W202">
        <f>IF(OR(RosterPlan25[[#This Row],[SOURCE]]="Rookie",RosterPlan25[[#This Row],[POS]]="K"),0,RosterPlan25[[#This Row],[VAR/G]]+3.3)</f>
        <v>0</v>
      </c>
      <c r="X202">
        <f>IF(RosterPlan25[[#This Row],[VAW/G]]&gt;0,ROUND(RosterPlan25[[#This Row],[VAW/G]]*$AF$56,0)+1,1)</f>
        <v>1</v>
      </c>
      <c r="Y202" s="49">
        <f>RosterPlan25[[#This Row],[VAWG Market $]]-_xlfn.IFNA(RosterPlan25[[#This Row],[$ CURR]],1)</f>
        <v>-1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-1</v>
      </c>
      <c r="AB202">
        <f>INDEX(players[age],MATCH(RosterPlan25[[#This Row],[player_id]],players[sleeper_id],0))</f>
        <v>23</v>
      </c>
      <c r="AV202" s="35"/>
      <c r="BI202"/>
    </row>
    <row r="203" spans="1:61" x14ac:dyDescent="0.25">
      <c r="A203" t="s">
        <v>189</v>
      </c>
      <c r="B203" t="s">
        <v>265</v>
      </c>
      <c r="C203" t="s">
        <v>10413</v>
      </c>
      <c r="D203" s="35">
        <f>_xlfn.IFNA(MATCH(RosterPlan25[[#This Row],[player_id]],CompositeRoster[sleeper_id],0),  MATCH(RosterPlan25[[#This Row],[PLAYER]],CompositeRoster[full_name],0))</f>
        <v>192</v>
      </c>
      <c r="E203" s="35">
        <f>MATCH(RosterPlan25[[#This Row],[player_id]],Draft2023[sleeper_id],0)</f>
        <v>203</v>
      </c>
      <c r="F203" s="35" t="str">
        <f>INDEX(CompositeRoster[team],RosterPlan25[[#This Row],[RosterIndex]])&amp;""</f>
        <v>PIT</v>
      </c>
      <c r="G203" s="35" t="str">
        <f>INDEX(CompositeRoster[position],RosterPlan25[[#This Row],[RosterIndex]])&amp;""</f>
        <v>QB</v>
      </c>
      <c r="H203" s="35" t="str">
        <f>INDEX(CompositeRoster[source],RosterPlan25[[#This Row],[RosterIndex]])</f>
        <v>Roster</v>
      </c>
      <c r="I203" s="41">
        <f>_xlfn.IFNA(INDEX(Draft2023[PRICE],RosterPlan25[[#This Row],[DraftIndex]]),0)</f>
        <v>1</v>
      </c>
      <c r="J203" s="41" t="str">
        <f>IF(RosterPlan25[[#This Row],[SOURCE]]="Rookie","Rookie",_xlfn.IFNA(INDEX(Draft2023[Current Contract],RosterPlan25[[#This Row],[DraftIndex]]),"Undrafted"))</f>
        <v>Auction</v>
      </c>
      <c r="K203" s="41" cm="1">
        <f t="array" ref="K20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3" s="41" cm="1">
        <f t="array" ref="L2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3" s="37">
        <f>IF(VARG="MANUAL",RosterPlan25[[#This Row],[ManualVARG]],IF(VARG="GOOD",RosterPlan25[[#This Row],[GoodVARG]],"ERR"))</f>
        <v>-4.7224069221370257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-4.7224069221370257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203" s="38" t="s">
        <v>433</v>
      </c>
      <c r="S203" s="38">
        <f>_xlfn.IFNA(INDEX(Draft2022[Net Keeper Count],RosterPlan25[[#This Row],[DraftIndex]]),0)+IF(RosterPlan25[[#This Row],[KEEPER / RFA]]="K",1,0)</f>
        <v>1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-1.4224069221370259</v>
      </c>
      <c r="X203">
        <f>IF(RosterPlan25[[#This Row],[VAW/G]]&gt;0,ROUND(RosterPlan25[[#This Row],[VAW/G]]*$AF$56,0)+1,1)</f>
        <v>1</v>
      </c>
      <c r="Y203" s="49">
        <f>RosterPlan25[[#This Row],[VAWG Market $]]-_xlfn.IFNA(RosterPlan25[[#This Row],[$ CURR]],1)</f>
        <v>0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35</v>
      </c>
      <c r="AV203" s="35"/>
      <c r="BI203"/>
    </row>
    <row r="204" spans="1:61" x14ac:dyDescent="0.25">
      <c r="A204" t="s">
        <v>21527</v>
      </c>
      <c r="B204" t="s">
        <v>265</v>
      </c>
      <c r="C204" t="s">
        <v>21526</v>
      </c>
      <c r="D204" s="35">
        <f>_xlfn.IFNA(MATCH(RosterPlan25[[#This Row],[player_id]],CompositeRoster[sleeper_id],0),  MATCH(RosterPlan25[[#This Row],[PLAYER]],CompositeRoster[full_name],0))</f>
        <v>197</v>
      </c>
      <c r="E204" s="35" t="e">
        <f>MATCH(RosterPlan25[[#This Row],[player_id]],Draft2023[sleeper_id],0)</f>
        <v>#N/A</v>
      </c>
      <c r="F204" s="35" t="str">
        <f>INDEX(CompositeRoster[team],RosterPlan25[[#This Row],[RosterIndex]])&amp;""</f>
        <v>LV</v>
      </c>
      <c r="G204" s="35" t="str">
        <f>INDEX(CompositeRoster[position],RosterPlan25[[#This Row],[RosterIndex]])&amp;""</f>
        <v>RB</v>
      </c>
      <c r="H204" s="35" t="str">
        <f>INDEX(CompositeRoster[source],RosterPlan25[[#This Row],[RosterIndex]])</f>
        <v>Rookie</v>
      </c>
      <c r="I204" s="41">
        <f>_xlfn.IFNA(INDEX(Draft2023[PRICE],RosterPlan25[[#This Row],[DraftIndex]]),0)</f>
        <v>0</v>
      </c>
      <c r="J204" s="41" t="str">
        <f>IF(RosterPlan25[[#This Row],[SOURCE]]="Rookie","Rookie",_xlfn.IFNA(INDEX(Draft2023[Current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4" s="41" t="str" cm="1">
        <f t="array" ref="L2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4" s="37">
        <f>IF(VARG="MANUAL",RosterPlan25[[#This Row],[ManualVARG]],IF(VARG="GOOD",RosterPlan25[[#This Row],[GoodVARG]],"ERR"))</f>
        <v>-5.634171106558262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-5.634171106558262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4" s="38" t="s">
        <v>433</v>
      </c>
      <c r="S204" s="38">
        <f>_xlfn.IFNA(INDEX(Draft2022[Net Keeper Count],RosterPlan25[[#This Row],[DraftIndex]]),0)+IF(RosterPlan25[[#This Row],[KEEPER / RFA]]="K",1,0)</f>
        <v>1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0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0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24</v>
      </c>
      <c r="AV204" s="35"/>
      <c r="BI204"/>
    </row>
    <row r="205" spans="1:61" x14ac:dyDescent="0.25">
      <c r="A205" t="s">
        <v>16257</v>
      </c>
      <c r="B205" t="s">
        <v>265</v>
      </c>
      <c r="C205" t="s">
        <v>16256</v>
      </c>
      <c r="D205">
        <f>_xlfn.IFNA(MATCH(RosterPlan25[[#This Row],[player_id]],CompositeRoster[sleeper_id],0),  MATCH(RosterPlan25[[#This Row],[PLAYER]],CompositeRoster[full_name],0))</f>
        <v>188</v>
      </c>
      <c r="E205">
        <f>MATCH(RosterPlan25[[#This Row],[player_id]],Draft2023[sleeper_id],0)</f>
        <v>89</v>
      </c>
      <c r="F205" s="35" t="str">
        <f>INDEX(CompositeRoster[team],RosterPlan25[[#This Row],[RosterIndex]])&amp;""</f>
        <v>PIT</v>
      </c>
      <c r="G205" s="35" t="str">
        <f>INDEX(CompositeRoster[position],RosterPlan25[[#This Row],[RosterIndex]])&amp;""</f>
        <v>QB</v>
      </c>
      <c r="H205" s="35" t="str">
        <f>INDEX(CompositeRoster[source],RosterPlan25[[#This Row],[RosterIndex]])</f>
        <v>Roster</v>
      </c>
      <c r="I205" s="41">
        <f>_xlfn.IFNA(INDEX(Draft2023[PRICE],RosterPlan25[[#This Row],[DraftIndex]]),0)</f>
        <v>11</v>
      </c>
      <c r="J205" s="41" t="str">
        <f>IF(RosterPlan25[[#This Row],[SOURCE]]="Rookie","Rookie",_xlfn.IFNA(INDEX(Draft2023[Current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5" s="41" t="str" cm="1">
        <f t="array" ref="L2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5" s="41">
        <f>ROUNDDOWN(RosterPlan25[[#This Row],[Optimal $]]*IF(RosterPlan25[[#This Row],[Contract]]="Rookie",0.3,0.15),0)</f>
        <v>0</v>
      </c>
      <c r="N20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05" s="25">
        <f>IF(VARG="MANUAL",RosterPlan25[[#This Row],[ManualVARG]],IF(VARG="GOOD",RosterPlan25[[#This Row],[GoodVARG]],"ERR"))</f>
        <v>-13.095838986967475</v>
      </c>
      <c r="P2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-13.095838986967475</v>
      </c>
      <c r="Q2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05" s="38"/>
      <c r="S205" s="57">
        <f>_xlfn.IFNA(INDEX(Draft2022[Net Keeper Count],RosterPlan25[[#This Row],[DraftIndex]]),0)+IF(RosterPlan25[[#This Row],[KEEPER / RFA]]="K",1,0)</f>
        <v>1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-10</v>
      </c>
      <c r="W205">
        <f>IF(OR(RosterPlan25[[#This Row],[SOURCE]]="Rookie",RosterPlan25[[#This Row],[POS]]="K"),0,RosterPlan25[[#This Row],[VAR/G]]+3.3)</f>
        <v>-9.7958389869674747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-10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-10</v>
      </c>
      <c r="AB205">
        <f>INDEX(players[age],MATCH(RosterPlan25[[#This Row],[player_id]],players[sleeper_id],0))</f>
        <v>25</v>
      </c>
      <c r="AV205" s="35"/>
      <c r="BI205"/>
    </row>
    <row r="206" spans="1:61" x14ac:dyDescent="0.25">
      <c r="A206" t="s">
        <v>14748</v>
      </c>
      <c r="B206" t="s">
        <v>266</v>
      </c>
      <c r="C206" t="s">
        <v>14747</v>
      </c>
      <c r="D206">
        <f>_xlfn.IFNA(MATCH(RosterPlan25[[#This Row],[player_id]],CompositeRoster[sleeper_id],0),  MATCH(RosterPlan25[[#This Row],[PLAYER]],CompositeRoster[full_name],0))</f>
        <v>209</v>
      </c>
      <c r="E206">
        <f>MATCH(RosterPlan25[[#This Row],[player_id]],Draft2023[sleeper_id],0)</f>
        <v>172</v>
      </c>
      <c r="F206" s="35" t="str">
        <f>INDEX(CompositeRoster[team],RosterPlan25[[#This Row],[RosterIndex]])&amp;""</f>
        <v>DAL</v>
      </c>
      <c r="G206" s="35" t="str">
        <f>INDEX(CompositeRoster[position],RosterPlan25[[#This Row],[RosterIndex]])&amp;""</f>
        <v>WR</v>
      </c>
      <c r="H206" s="35" t="str">
        <f>INDEX(CompositeRoster[source],RosterPlan25[[#This Row],[RosterIndex]])</f>
        <v>Roster</v>
      </c>
      <c r="I206" s="41">
        <f>_xlfn.IFNA(INDEX(Draft2023[PRICE],RosterPlan25[[#This Row],[DraftIndex]]),0)</f>
        <v>30</v>
      </c>
      <c r="J206" s="41" t="str">
        <f>IF(RosterPlan25[[#This Row],[SOURCE]]="Rookie","Rookie",_xlfn.IFNA(INDEX(Draft2023[Current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6" s="41" t="str" cm="1">
        <f t="array" ref="L2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6" s="41">
        <f>ROUNDDOWN(RosterPlan25[[#This Row],[Optimal $]]*IF(RosterPlan25[[#This Row],[Contract]]="Rookie",0.3,0.15),0)</f>
        <v>21</v>
      </c>
      <c r="N2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51</v>
      </c>
      <c r="O206" s="25">
        <f>IF(VARG="MANUAL",RosterPlan25[[#This Row],[ManualVARG]],IF(VARG="GOOD",RosterPlan25[[#This Row],[GoodVARG]],"ERR"))</f>
        <v>5.0071623780450096</v>
      </c>
      <c r="P2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5.0071623780450096</v>
      </c>
      <c r="Q2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06" s="38" t="s">
        <v>433</v>
      </c>
      <c r="S206" s="57">
        <f>_xlfn.IFNA(INDEX(Draft2022[Net Keeper Count],RosterPlan25[[#This Row],[DraftIndex]]),0)+IF(RosterPlan25[[#This Row],[KEEPER / RFA]]="K",1,0)</f>
        <v>3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73</v>
      </c>
      <c r="V206" s="35">
        <f>RosterPlan25[[#This Row],[Optimal $]]-RosterPlan25[[#This Row],[$ CURR]]</f>
        <v>22</v>
      </c>
      <c r="W206">
        <f>IF(OR(RosterPlan25[[#This Row],[SOURCE]]="Rookie",RosterPlan25[[#This Row],[POS]]="K"),0,RosterPlan25[[#This Row],[VAR/G]]+3.3)</f>
        <v>8.3071623780450103</v>
      </c>
      <c r="X206">
        <f>IF(RosterPlan25[[#This Row],[VAW/G]]&gt;0,ROUND(RosterPlan25[[#This Row],[VAW/G]]*$AF$56,0)+1,1)</f>
        <v>33</v>
      </c>
      <c r="Y206" s="49">
        <f>RosterPlan25[[#This Row],[VAWG Market $]]-_xlfn.IFNA(RosterPlan25[[#This Row],[$ CURR]],1)</f>
        <v>-18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98</v>
      </c>
      <c r="AA206">
        <f>RosterPlan25[[#This Row],[Pure Inflated $]]-RosterPlan25[[#This Row],[$ CURR]]</f>
        <v>47</v>
      </c>
      <c r="AB206">
        <f>INDEX(players[age],MATCH(RosterPlan25[[#This Row],[player_id]],players[sleeper_id],0))</f>
        <v>25</v>
      </c>
      <c r="AV206" s="35"/>
      <c r="BI206"/>
    </row>
    <row r="207" spans="1:61" x14ac:dyDescent="0.25">
      <c r="A207" t="s">
        <v>52</v>
      </c>
      <c r="B207" t="s">
        <v>266</v>
      </c>
      <c r="C207" t="s">
        <v>2491</v>
      </c>
      <c r="D207" s="35">
        <f>_xlfn.IFNA(MATCH(RosterPlan25[[#This Row],[player_id]],CompositeRoster[sleeper_id],0),  MATCH(RosterPlan25[[#This Row],[PLAYER]],CompositeRoster[full_name],0))</f>
        <v>218</v>
      </c>
      <c r="E207" s="35">
        <f>MATCH(RosterPlan25[[#This Row],[player_id]],Draft2023[sleeper_id],0)</f>
        <v>140</v>
      </c>
      <c r="F207" s="35" t="str">
        <f>INDEX(CompositeRoster[team],RosterPlan25[[#This Row],[RosterIndex]])&amp;""</f>
        <v>BUF</v>
      </c>
      <c r="G207" s="35" t="str">
        <f>INDEX(CompositeRoster[position],RosterPlan25[[#This Row],[RosterIndex]])&amp;""</f>
        <v>QB</v>
      </c>
      <c r="H207" s="35" t="str">
        <f>INDEX(CompositeRoster[source],RosterPlan25[[#This Row],[RosterIndex]])</f>
        <v>Roster</v>
      </c>
      <c r="I207" s="41">
        <f>_xlfn.IFNA(INDEX(Draft2023[PRICE],RosterPlan25[[#This Row],[DraftIndex]]),0)</f>
        <v>41</v>
      </c>
      <c r="J207" s="41" t="str">
        <f>IF(RosterPlan25[[#This Row],[SOURCE]]="Rookie","Rookie",_xlfn.IFNA(INDEX(Draft2023[Current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207" s="41" t="str" cm="1">
        <f t="array" ref="L2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7" s="41">
        <f>ROUNDDOWN(RosterPlan25[[#This Row],[Optimal $]]*IF(RosterPlan25[[#This Row],[Contract]]="Rookie",0.3,0.15),0)</f>
        <v>19</v>
      </c>
      <c r="N2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60</v>
      </c>
      <c r="O207" s="25">
        <f>IF(VARG="MANUAL",RosterPlan25[[#This Row],[ManualVARG]],IF(VARG="GOOD",RosterPlan25[[#This Row],[GoodVARG]],"ERR"))</f>
        <v>4.3821560773551784</v>
      </c>
      <c r="P2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4.3821560773551784</v>
      </c>
      <c r="Q2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07" s="38" t="s">
        <v>433</v>
      </c>
      <c r="S207" s="57">
        <f>_xlfn.IFNA(INDEX(Draft2022[Net Keeper Count],RosterPlan25[[#This Row],[DraftIndex]]),0)+IF(RosterPlan25[[#This Row],[KEEPER / RFA]]="K",1,0)</f>
        <v>6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64</v>
      </c>
      <c r="V207" s="35">
        <f>RosterPlan25[[#This Row],[Optimal $]]-RosterPlan25[[#This Row],[$ CURR]]</f>
        <v>4</v>
      </c>
      <c r="W207">
        <f>IF(OR(RosterPlan25[[#This Row],[SOURCE]]="Rookie",RosterPlan25[[#This Row],[POS]]="K"),0,RosterPlan25[[#This Row],[VAR/G]]+3.3)</f>
        <v>7.6821560773551782</v>
      </c>
      <c r="X207">
        <f>IF(RosterPlan25[[#This Row],[VAW/G]]&gt;0,ROUND(RosterPlan25[[#This Row],[VAW/G]]*$AF$56,0)+1,1)</f>
        <v>31</v>
      </c>
      <c r="Y207" s="49">
        <f>RosterPlan25[[#This Row],[VAWG Market $]]-_xlfn.IFNA(RosterPlan25[[#This Row],[$ CURR]],1)</f>
        <v>-29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90</v>
      </c>
      <c r="AA207">
        <f>RosterPlan25[[#This Row],[Pure Inflated $]]-RosterPlan25[[#This Row],[$ CURR]]</f>
        <v>30</v>
      </c>
      <c r="AB207">
        <f>INDEX(players[age],MATCH(RosterPlan25[[#This Row],[player_id]],players[sleeper_id],0))</f>
        <v>27</v>
      </c>
      <c r="AV207" s="35"/>
      <c r="BI207"/>
    </row>
    <row r="208" spans="1:61" x14ac:dyDescent="0.25">
      <c r="A208" t="s">
        <v>6096</v>
      </c>
      <c r="B208" t="s">
        <v>266</v>
      </c>
      <c r="C208" t="s">
        <v>6097</v>
      </c>
      <c r="D208" s="35">
        <f>_xlfn.IFNA(MATCH(RosterPlan25[[#This Row],[player_id]],CompositeRoster[sleeper_id],0),  MATCH(RosterPlan25[[#This Row],[PLAYER]],CompositeRoster[full_name],0))</f>
        <v>205</v>
      </c>
      <c r="E208" s="35">
        <f>MATCH(RosterPlan25[[#This Row],[player_id]],Draft2023[sleeper_id],0)</f>
        <v>132</v>
      </c>
      <c r="F208" s="35" t="str">
        <f>INDEX(CompositeRoster[team],RosterPlan25[[#This Row],[RosterIndex]])&amp;""</f>
        <v>PHI</v>
      </c>
      <c r="G208" s="35" t="str">
        <f>INDEX(CompositeRoster[position],RosterPlan25[[#This Row],[RosterIndex]])&amp;""</f>
        <v>WR</v>
      </c>
      <c r="H208" s="35" t="str">
        <f>INDEX(CompositeRoster[source],RosterPlan25[[#This Row],[RosterIndex]])</f>
        <v>Roster</v>
      </c>
      <c r="I208" s="41">
        <f>_xlfn.IFNA(INDEX(Draft2023[PRICE],RosterPlan25[[#This Row],[DraftIndex]]),0)</f>
        <v>31</v>
      </c>
      <c r="J208" s="41" t="str">
        <f>IF(RosterPlan25[[#This Row],[SOURCE]]="Rookie","Rookie",_xlfn.IFNA(INDEX(Draft2023[Current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08" s="41" t="str" cm="1">
        <f t="array" ref="L2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8" s="41">
        <f>ROUNDDOWN(RosterPlan25[[#This Row],[Optimal $]]*IF(RosterPlan25[[#This Row],[Contract]]="Rookie",0.3,0.15),0)</f>
        <v>14</v>
      </c>
      <c r="N20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208" s="25">
        <f>IF(VARG="MANUAL",RosterPlan25[[#This Row],[ManualVARG]],IF(VARG="GOOD",RosterPlan25[[#This Row],[GoodVARG]],"ERR"))</f>
        <v>3.3544734943203367</v>
      </c>
      <c r="P2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3.3544734943203367</v>
      </c>
      <c r="Q2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08" s="38" t="s">
        <v>433</v>
      </c>
      <c r="S208" s="57">
        <f>_xlfn.IFNA(INDEX(Draft2022[Net Keeper Count],RosterPlan25[[#This Row],[DraftIndex]]),0)+IF(RosterPlan25[[#This Row],[KEEPER / RFA]]="K",1,0)</f>
        <v>4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49</v>
      </c>
      <c r="V208" s="35">
        <f>RosterPlan25[[#This Row],[Optimal $]]-RosterPlan25[[#This Row],[$ CURR]]</f>
        <v>4</v>
      </c>
      <c r="W208">
        <f>IF(OR(RosterPlan25[[#This Row],[SOURCE]]="Rookie",RosterPlan25[[#This Row],[POS]]="K"),0,RosterPlan25[[#This Row],[VAR/G]]+3.3)</f>
        <v>6.654473494320337</v>
      </c>
      <c r="X208">
        <f>IF(RosterPlan25[[#This Row],[VAW/G]]&gt;0,ROUND(RosterPlan25[[#This Row],[VAW/G]]*$AF$56,0)+1,1)</f>
        <v>27</v>
      </c>
      <c r="Y208" s="49">
        <f>RosterPlan25[[#This Row],[VAWG Market $]]-_xlfn.IFNA(RosterPlan25[[#This Row],[$ CURR]],1)</f>
        <v>-18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208">
        <f>RosterPlan25[[#This Row],[Pure Inflated $]]-RosterPlan25[[#This Row],[$ CURR]]</f>
        <v>25</v>
      </c>
      <c r="AB208">
        <f>INDEX(players[age],MATCH(RosterPlan25[[#This Row],[player_id]],players[sleeper_id],0))</f>
        <v>26</v>
      </c>
      <c r="AV208" s="35"/>
      <c r="BI208"/>
    </row>
    <row r="209" spans="1:61" x14ac:dyDescent="0.25">
      <c r="A209" t="s">
        <v>19261</v>
      </c>
      <c r="B209" t="s">
        <v>266</v>
      </c>
      <c r="C209" t="s">
        <v>20276</v>
      </c>
      <c r="D209" s="35">
        <f>_xlfn.IFNA(MATCH(RosterPlan25[[#This Row],[player_id]],CompositeRoster[sleeper_id],0),  MATCH(RosterPlan25[[#This Row],[PLAYER]],CompositeRoster[full_name],0))</f>
        <v>214</v>
      </c>
      <c r="E209" s="35">
        <f>MATCH(RosterPlan25[[#This Row],[player_id]],Draft2023[sleeper_id],0)</f>
        <v>148</v>
      </c>
      <c r="F209" s="35" t="str">
        <f>INDEX(CompositeRoster[team],RosterPlan25[[#This Row],[RosterIndex]])&amp;""</f>
        <v>MIA</v>
      </c>
      <c r="G209" s="35" t="str">
        <f>INDEX(CompositeRoster[position],RosterPlan25[[#This Row],[RosterIndex]])&amp;""</f>
        <v>RB</v>
      </c>
      <c r="H209" s="35" t="str">
        <f>INDEX(CompositeRoster[source],RosterPlan25[[#This Row],[RosterIndex]])</f>
        <v>Roster</v>
      </c>
      <c r="I209" s="41">
        <f>_xlfn.IFNA(INDEX(Draft2023[PRICE],RosterPlan25[[#This Row],[DraftIndex]]),0)</f>
        <v>4</v>
      </c>
      <c r="J209" s="41" t="str">
        <f>IF(RosterPlan25[[#This Row],[SOURCE]]="Rookie","Rookie",_xlfn.IFNA(INDEX(Draft2023[Current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9" s="41" t="str" cm="1">
        <f t="array" ref="L2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9" s="41">
        <f>ROUNDDOWN(RosterPlan25[[#This Row],[Optimal $]]*IF(RosterPlan25[[#This Row],[Contract]]="Rookie",0.3,0.15),0)</f>
        <v>11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09" s="37">
        <f>IF(VARG="MANUAL",RosterPlan25[[#This Row],[ManualVARG]],IF(VARG="GOOD",RosterPlan25[[#This Row],[GoodVARG]],"ERR"))</f>
        <v>2.6485345792618054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2.6485345792618054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09" s="38" t="s">
        <v>433</v>
      </c>
      <c r="S209" s="38">
        <f>_xlfn.IFNA(INDEX(Draft2022[Net Keeper Count],RosterPlan25[[#This Row],[DraftIndex]]),0)+IF(RosterPlan25[[#This Row],[KEEPER / RFA]]="K",1,0)</f>
        <v>2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39</v>
      </c>
      <c r="V209" s="35">
        <f>RosterPlan25[[#This Row],[Optimal $]]-RosterPlan25[[#This Row],[$ CURR]]</f>
        <v>24</v>
      </c>
      <c r="W209">
        <f>IF(OR(RosterPlan25[[#This Row],[SOURCE]]="Rookie",RosterPlan25[[#This Row],[POS]]="K"),0,RosterPlan25[[#This Row],[VAR/G]]+3.3)</f>
        <v>5.9485345792618052</v>
      </c>
      <c r="X209">
        <f>IF(RosterPlan25[[#This Row],[VAW/G]]&gt;0,ROUND(RosterPlan25[[#This Row],[VAW/G]]*$AF$56,0)+1,1)</f>
        <v>24</v>
      </c>
      <c r="Y209" s="49">
        <f>RosterPlan25[[#This Row],[VAWG Market $]]-_xlfn.IFNA(RosterPlan25[[#This Row],[$ CURR]],1)</f>
        <v>9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209">
        <f>RosterPlan25[[#This Row],[Pure Inflated $]]-RosterPlan25[[#This Row],[$ CURR]]</f>
        <v>38</v>
      </c>
      <c r="AB209">
        <f>INDEX(players[age],MATCH(RosterPlan25[[#This Row],[player_id]],players[sleeper_id],0))</f>
        <v>22</v>
      </c>
      <c r="AV209" s="35"/>
      <c r="BI209"/>
    </row>
    <row r="210" spans="1:61" x14ac:dyDescent="0.25">
      <c r="A210" t="s">
        <v>15039</v>
      </c>
      <c r="B210" t="s">
        <v>266</v>
      </c>
      <c r="C210" t="s">
        <v>15038</v>
      </c>
      <c r="D210" s="35">
        <f>_xlfn.IFNA(MATCH(RosterPlan25[[#This Row],[player_id]],CompositeRoster[sleeper_id],0),  MATCH(RosterPlan25[[#This Row],[PLAYER]],CompositeRoster[full_name],0))</f>
        <v>207</v>
      </c>
      <c r="E210" s="35">
        <f>MATCH(RosterPlan25[[#This Row],[player_id]],Draft2023[sleeper_id],0)</f>
        <v>134</v>
      </c>
      <c r="F210" s="35" t="str">
        <f>INDEX(CompositeRoster[team],RosterPlan25[[#This Row],[RosterIndex]])&amp;""</f>
        <v>SF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Roster</v>
      </c>
      <c r="I210" s="41">
        <f>_xlfn.IFNA(INDEX(Draft2023[PRICE],RosterPlan25[[#This Row],[DraftIndex]]),0)</f>
        <v>4</v>
      </c>
      <c r="J210" s="41" t="str">
        <f>IF(RosterPlan25[[#This Row],[SOURCE]]="Rookie","Rookie",_xlfn.IFNA(INDEX(Draft2023[Current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10" s="41" t="str" cm="1">
        <f t="array" ref="L2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0" s="41">
        <f>ROUNDDOWN(RosterPlan25[[#This Row],[Optimal $]]*IF(RosterPlan25[[#This Row],[Contract]]="Rookie",0.3,0.15),0)</f>
        <v>9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10" s="37">
        <f>IF(VARG="MANUAL",RosterPlan25[[#This Row],[ManualVARG]],IF(VARG="GOOD",RosterPlan25[[#This Row],[GoodVARG]],"ERR"))</f>
        <v>2.0481000062256061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2.0481000062256061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10" s="38" t="s">
        <v>433</v>
      </c>
      <c r="S210" s="38">
        <f>_xlfn.IFNA(INDEX(Draft2022[Net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30</v>
      </c>
      <c r="V210" s="35">
        <f>RosterPlan25[[#This Row],[Optimal $]]-RosterPlan25[[#This Row],[$ CURR]]</f>
        <v>17</v>
      </c>
      <c r="W210">
        <f>IF(OR(RosterPlan25[[#This Row],[SOURCE]]="Rookie",RosterPlan25[[#This Row],[POS]]="K"),0,RosterPlan25[[#This Row],[VAR/G]]+3.3)</f>
        <v>5.3481000062256054</v>
      </c>
      <c r="X210">
        <f>IF(RosterPlan25[[#This Row],[VAW/G]]&gt;0,ROUND(RosterPlan25[[#This Row],[VAW/G]]*$AF$56,0)+1,1)</f>
        <v>22</v>
      </c>
      <c r="Y210" s="49">
        <f>RosterPlan25[[#This Row],[VAWG Market $]]-_xlfn.IFNA(RosterPlan25[[#This Row],[$ CURR]],1)</f>
        <v>9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210">
        <f>RosterPlan25[[#This Row],[Pure Inflated $]]-RosterPlan25[[#This Row],[$ CURR]]</f>
        <v>30</v>
      </c>
      <c r="AB210">
        <f>INDEX(players[age],MATCH(RosterPlan25[[#This Row],[player_id]],players[sleeper_id],0))</f>
        <v>26</v>
      </c>
      <c r="AV210" s="35"/>
      <c r="BI210"/>
    </row>
    <row r="211" spans="1:61" x14ac:dyDescent="0.25">
      <c r="A211" t="s">
        <v>17426</v>
      </c>
      <c r="B211" t="s">
        <v>266</v>
      </c>
      <c r="C211" t="s">
        <v>17425</v>
      </c>
      <c r="D211" s="35">
        <f>_xlfn.IFNA(MATCH(RosterPlan25[[#This Row],[player_id]],CompositeRoster[sleeper_id],0),  MATCH(RosterPlan25[[#This Row],[PLAYER]],CompositeRoster[full_name],0))</f>
        <v>215</v>
      </c>
      <c r="E211" s="35">
        <f>MATCH(RosterPlan25[[#This Row],[player_id]],Draft2023[sleeper_id],0)</f>
        <v>139</v>
      </c>
      <c r="F211" s="35" t="str">
        <f>INDEX(CompositeRoster[team],RosterPlan25[[#This Row],[RosterIndex]])&amp;""</f>
        <v>ATL</v>
      </c>
      <c r="G211" s="35" t="str">
        <f>INDEX(CompositeRoster[position],RosterPlan25[[#This Row],[RosterIndex]])&amp;""</f>
        <v>WR</v>
      </c>
      <c r="H211" s="35" t="str">
        <f>INDEX(CompositeRoster[source],RosterPlan25[[#This Row],[RosterIndex]])</f>
        <v>Roster</v>
      </c>
      <c r="I211" s="41">
        <f>_xlfn.IFNA(INDEX(Draft2023[PRICE],RosterPlan25[[#This Row],[DraftIndex]]),0)</f>
        <v>7</v>
      </c>
      <c r="J211" s="41" t="str">
        <f>IF(RosterPlan25[[#This Row],[SOURCE]]="Rookie","Rookie",_xlfn.IFNA(INDEX(Draft2023[Current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1" s="41" t="str" cm="1">
        <f t="array" ref="L2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1" s="41">
        <f>ROUNDDOWN(RosterPlan25[[#This Row],[Optimal $]]*IF(RosterPlan25[[#This Row],[Contract]]="Rookie",0.3,0.15),0)</f>
        <v>8</v>
      </c>
      <c r="N2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11" s="25">
        <f>IF(VARG="MANUAL",RosterPlan25[[#This Row],[ManualVARG]],IF(VARG="GOOD",RosterPlan25[[#This Row],[GoodVARG]],"ERR"))</f>
        <v>1.8152048300136741</v>
      </c>
      <c r="P2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1.8152048300136741</v>
      </c>
      <c r="Q2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11" s="38" t="s">
        <v>433</v>
      </c>
      <c r="S211" s="57">
        <f>_xlfn.IFNA(INDEX(Draft2022[Net Keeper Count],RosterPlan25[[#This Row],[DraftIndex]]),0)+IF(RosterPlan25[[#This Row],[KEEPER / RFA]]="K",1,0)</f>
        <v>2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27</v>
      </c>
      <c r="V211" s="35">
        <f>RosterPlan25[[#This Row],[Optimal $]]-RosterPlan25[[#This Row],[$ CURR]]</f>
        <v>12</v>
      </c>
      <c r="W211">
        <f>IF(OR(RosterPlan25[[#This Row],[SOURCE]]="Rookie",RosterPlan25[[#This Row],[POS]]="K"),0,RosterPlan25[[#This Row],[VAR/G]]+3.3)</f>
        <v>5.1152048300136741</v>
      </c>
      <c r="X211">
        <f>IF(RosterPlan25[[#This Row],[VAW/G]]&gt;0,ROUND(RosterPlan25[[#This Row],[VAW/G]]*$AF$56,0)+1,1)</f>
        <v>21</v>
      </c>
      <c r="Y211" s="49">
        <f>RosterPlan25[[#This Row],[VAWG Market $]]-_xlfn.IFNA(RosterPlan25[[#This Row],[$ CURR]],1)</f>
        <v>6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211">
        <f>RosterPlan25[[#This Row],[Pure Inflated $]]-RosterPlan25[[#This Row],[$ CURR]]</f>
        <v>24</v>
      </c>
      <c r="AB211">
        <f>INDEX(players[age],MATCH(RosterPlan25[[#This Row],[player_id]],players[sleeper_id],0))</f>
        <v>22</v>
      </c>
      <c r="AV211" s="35"/>
      <c r="BI211"/>
    </row>
    <row r="212" spans="1:61" x14ac:dyDescent="0.25">
      <c r="A212" t="s">
        <v>126</v>
      </c>
      <c r="B212" t="s">
        <v>266</v>
      </c>
      <c r="C212" t="s">
        <v>6123</v>
      </c>
      <c r="D212" s="35">
        <f>_xlfn.IFNA(MATCH(RosterPlan25[[#This Row],[player_id]],CompositeRoster[sleeper_id],0),  MATCH(RosterPlan25[[#This Row],[PLAYER]],CompositeRoster[full_name],0))</f>
        <v>206</v>
      </c>
      <c r="E212" s="35">
        <f>MATCH(RosterPlan25[[#This Row],[player_id]],Draft2023[sleeper_id],0)</f>
        <v>191</v>
      </c>
      <c r="F212" s="35" t="str">
        <f>INDEX(CompositeRoster[team],RosterPlan25[[#This Row],[RosterIndex]])&amp;""</f>
        <v>NO</v>
      </c>
      <c r="G212" s="35" t="str">
        <f>INDEX(CompositeRoster[position],RosterPlan25[[#This Row],[RosterIndex]])&amp;""</f>
        <v>RB</v>
      </c>
      <c r="H212" s="35" t="str">
        <f>INDEX(CompositeRoster[source],RosterPlan25[[#This Row],[RosterIndex]])</f>
        <v>Roster</v>
      </c>
      <c r="I212" s="41">
        <f>_xlfn.IFNA(INDEX(Draft2023[PRICE],RosterPlan25[[#This Row],[DraftIndex]]),0)</f>
        <v>31</v>
      </c>
      <c r="J212" s="41" t="str">
        <f>IF(RosterPlan25[[#This Row],[SOURCE]]="Rookie","Rookie",_xlfn.IFNA(INDEX(Draft2023[Current Contract],RosterPlan25[[#This Row],[DraftIndex]]),"Undrafted"))</f>
        <v>Auction</v>
      </c>
      <c r="K212" s="41" cm="1">
        <f t="array" ref="K2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2" s="41" cm="1">
        <f t="array" ref="L2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2" s="41">
        <f>ROUNDDOWN(RosterPlan25[[#This Row],[Optimal $]]*IF(RosterPlan25[[#This Row],[Contract]]="Rookie",0.3,0.15),0)</f>
        <v>3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12" s="37">
        <f>IF(VARG="MANUAL",RosterPlan25[[#This Row],[ManualVARG]],IF(VARG="GOOD",RosterPlan25[[#This Row],[GoodVARG]],"ERR"))</f>
        <v>1.619425096291899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1.619425096291899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12" s="38"/>
      <c r="S212" s="38">
        <f>_xlfn.IFNA(INDEX(Draft2022[Net Keeper Count],RosterPlan25[[#This Row],[DraftIndex]]),0)+IF(RosterPlan25[[#This Row],[KEEPER / RFA]]="K",1,0)</f>
        <v>1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24</v>
      </c>
      <c r="V212" s="35">
        <f>RosterPlan25[[#This Row],[Optimal $]]-RosterPlan25[[#This Row],[$ CURR]]</f>
        <v>-10</v>
      </c>
      <c r="W212">
        <f>IF(OR(RosterPlan25[[#This Row],[SOURCE]]="Rookie",RosterPlan25[[#This Row],[POS]]="K"),0,RosterPlan25[[#This Row],[VAR/G]]+3.3)</f>
        <v>4.9194250962918993</v>
      </c>
      <c r="X212">
        <f>IF(RosterPlan25[[#This Row],[VAW/G]]&gt;0,ROUND(RosterPlan25[[#This Row],[VAW/G]]*$AF$56,0)+1,1)</f>
        <v>20</v>
      </c>
      <c r="Y212" s="49">
        <f>RosterPlan25[[#This Row],[VAWG Market $]]-_xlfn.IFNA(RosterPlan25[[#This Row],[$ CURR]],1)</f>
        <v>-14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12">
        <f>RosterPlan25[[#This Row],[Pure Inflated $]]-RosterPlan25[[#This Row],[$ CURR]]</f>
        <v>3</v>
      </c>
      <c r="AB212">
        <f>INDEX(players[age],MATCH(RosterPlan25[[#This Row],[player_id]],players[sleeper_id],0))</f>
        <v>28</v>
      </c>
      <c r="AV212" s="35"/>
      <c r="BI212"/>
    </row>
    <row r="213" spans="1:61" x14ac:dyDescent="0.25">
      <c r="A213" t="s">
        <v>14207</v>
      </c>
      <c r="B213" t="s">
        <v>266</v>
      </c>
      <c r="C213" t="s">
        <v>14206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Row],[player_id]],Draft2023[sleeper_id],0)</f>
        <v>225</v>
      </c>
      <c r="F213" s="35" t="str">
        <f>INDEX(CompositeRoster[team],RosterPlan25[[#This Row],[RosterIndex]])&amp;""</f>
        <v>CHI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_xlfn.IFNA(INDEX(Draft2023[PRICE],RosterPlan25[[#This Row],[DraftIndex]]),0)</f>
        <v>15</v>
      </c>
      <c r="J213" s="41" t="str">
        <f>IF(RosterPlan25[[#This Row],[SOURCE]]="Rookie","Rookie",_xlfn.IFNA(INDEX(Draft2023[Current Contract],RosterPlan25[[#This Row],[DraftIndex]]),"Undrafted"))</f>
        <v>Auction</v>
      </c>
      <c r="K213" s="41" cm="1">
        <f t="array" ref="K21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3" s="41" cm="1">
        <f t="array" ref="L2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3" s="41">
        <f>ROUNDDOWN(RosterPlan25[[#This Row],[Optimal $]]*IF(RosterPlan25[[#This Row],[Contract]]="Rookie",0.3,0.15),0)</f>
        <v>3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13" s="37">
        <f>IF(VARG="MANUAL",RosterPlan25[[#This Row],[ManualVARG]],IF(VARG="GOOD",RosterPlan25[[#This Row],[GoodVARG]],"ERR"))</f>
        <v>1.494913854984993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1.494913854984993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13" s="38" t="s">
        <v>433</v>
      </c>
      <c r="S213" s="38">
        <f>_xlfn.IFNA(INDEX(Draft2022[Net Keeper Count],RosterPlan25[[#This Row],[DraftIndex]]),0)+IF(RosterPlan25[[#This Row],[KEEPER / RFA]]="K",1,0)</f>
        <v>1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22</v>
      </c>
      <c r="V213" s="35">
        <f>RosterPlan25[[#This Row],[Optimal $]]-RosterPlan25[[#This Row],[$ CURR]]</f>
        <v>4</v>
      </c>
      <c r="W213">
        <f>IF(OR(RosterPlan25[[#This Row],[SOURCE]]="Rookie",RosterPlan25[[#This Row],[POS]]="K"),0,RosterPlan25[[#This Row],[VAR/G]]+3.3)</f>
        <v>4.7949138549849923</v>
      </c>
      <c r="X213">
        <f>IF(RosterPlan25[[#This Row],[VAW/G]]&gt;0,ROUND(RosterPlan25[[#This Row],[VAW/G]]*$AF$56,0)+1,1)</f>
        <v>19</v>
      </c>
      <c r="Y213" s="49">
        <f>RosterPlan25[[#This Row],[VAWG Market $]]-_xlfn.IFNA(RosterPlan25[[#This Row],[$ CURR]],1)</f>
        <v>1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213">
        <f>RosterPlan25[[#This Row],[Pure Inflated $]]-RosterPlan25[[#This Row],[$ CURR]]</f>
        <v>15</v>
      </c>
      <c r="AB213">
        <f>INDEX(players[age],MATCH(RosterPlan25[[#This Row],[player_id]],players[sleeper_id],0))</f>
        <v>25</v>
      </c>
      <c r="AV213" s="35"/>
      <c r="BI213"/>
    </row>
    <row r="214" spans="1:61" x14ac:dyDescent="0.25">
      <c r="A214" t="s">
        <v>74</v>
      </c>
      <c r="B214" t="s">
        <v>266</v>
      </c>
      <c r="C214" t="s">
        <v>8451</v>
      </c>
      <c r="D214">
        <f>_xlfn.IFNA(MATCH(RosterPlan25[[#This Row],[player_id]],CompositeRoster[sleeper_id],0),  MATCH(RosterPlan25[[#This Row],[PLAYER]],CompositeRoster[full_name],0))</f>
        <v>213</v>
      </c>
      <c r="E214">
        <f>MATCH(RosterPlan25[[#This Row],[player_id]],Draft2023[sleeper_id],0)</f>
        <v>193</v>
      </c>
      <c r="F214" s="35" t="str">
        <f>INDEX(CompositeRoster[team],RosterPlan25[[#This Row],[RosterIndex]])&amp;""</f>
        <v>CLE</v>
      </c>
      <c r="G214" s="35" t="str">
        <f>INDEX(CompositeRoster[position],RosterPlan25[[#This Row],[RosterIndex]])&amp;""</f>
        <v>TE</v>
      </c>
      <c r="H214" s="35" t="str">
        <f>INDEX(CompositeRoster[source],RosterPlan25[[#This Row],[RosterIndex]])</f>
        <v>Roster</v>
      </c>
      <c r="I214" s="41">
        <f>_xlfn.IFNA(INDEX(Draft2023[PRICE],RosterPlan25[[#This Row],[DraftIndex]]),0)</f>
        <v>32</v>
      </c>
      <c r="J214" s="41" t="str">
        <f>IF(RosterPlan25[[#This Row],[SOURCE]]="Rookie","Rookie",_xlfn.IFNA(INDEX(Draft2023[Current Contract],RosterPlan25[[#This Row],[DraftIndex]]),"Undrafted"))</f>
        <v>Auction</v>
      </c>
      <c r="K214" s="41" cm="1">
        <f t="array" ref="K21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4" s="41" cm="1">
        <f t="array" ref="L2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4" s="41">
        <f>ROUNDDOWN(RosterPlan25[[#This Row],[Optimal $]]*IF(RosterPlan25[[#This Row],[Contract]]="Rookie",0.3,0.15),0)</f>
        <v>2</v>
      </c>
      <c r="N21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14" s="47">
        <f>IF(VARG="MANUAL",RosterPlan25[[#This Row],[ManualVARG]],IF(VARG="GOOD",RosterPlan25[[#This Row],[GoodVARG]],"ERR"))</f>
        <v>1.1666172253744094</v>
      </c>
      <c r="P21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1.1666172253744094</v>
      </c>
      <c r="Q21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14" s="38" t="s">
        <v>11025</v>
      </c>
      <c r="S214" s="38">
        <f>_xlfn.IFNA(INDEX(Draft2022[Net Keeper Count],RosterPlan25[[#This Row],[DraftIndex]]),0)+IF(RosterPlan25[[#This Row],[KEEPER / RFA]]="K",1,0)</f>
        <v>1</v>
      </c>
      <c r="T214" s="57">
        <f>IF(RosterPlan25[[#This Row],[KEEPER / RFA]]="RFA",RosterPlan25[[#This Row],[Pure Inflated $]],"")</f>
        <v>27</v>
      </c>
      <c r="U214" s="35">
        <f>IF(RosterPlan25[[#This Row],[VAR/G]]&gt;0,
ROUND(IF(VARG="GOOD",$AF$29,IF(VARG="ATHLETIC",$AG$29,99999999999))*RosterPlan25[[#This Row],[VAR/G]],0),
0) + 1</f>
        <v>18</v>
      </c>
      <c r="V214" s="35">
        <f>RosterPlan25[[#This Row],[Optimal $]]-RosterPlan25[[#This Row],[$ CURR]]</f>
        <v>-16</v>
      </c>
      <c r="W214">
        <f>IF(OR(RosterPlan25[[#This Row],[SOURCE]]="Rookie",RosterPlan25[[#This Row],[POS]]="K"),0,RosterPlan25[[#This Row],[VAR/G]]+3.3)</f>
        <v>4.4666172253744092</v>
      </c>
      <c r="X214">
        <f>IF(RosterPlan25[[#This Row],[VAW/G]]&gt;0,ROUND(RosterPlan25[[#This Row],[VAW/G]]*$AF$56,0)+1,1)</f>
        <v>18</v>
      </c>
      <c r="Y214" s="49">
        <f>RosterPlan25[[#This Row],[VAWG Market $]]-_xlfn.IFNA(RosterPlan25[[#This Row],[$ CURR]],1)</f>
        <v>-16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214" s="35">
        <f>RosterPlan25[[#This Row],[Pure Inflated $]]-RosterPlan25[[#This Row],[$ CURR]]</f>
        <v>-7</v>
      </c>
      <c r="AB214">
        <f>INDEX(players[age],MATCH(RosterPlan25[[#This Row],[player_id]],players[sleeper_id],0))</f>
        <v>27</v>
      </c>
      <c r="AV214" s="35"/>
      <c r="BI214"/>
    </row>
    <row r="215" spans="1:61" x14ac:dyDescent="0.25">
      <c r="A215" t="s">
        <v>16268</v>
      </c>
      <c r="B215" t="s">
        <v>266</v>
      </c>
      <c r="C215" t="s">
        <v>16267</v>
      </c>
      <c r="D215" s="35">
        <f>_xlfn.IFNA(MATCH(RosterPlan25[[#This Row],[player_id]],CompositeRoster[sleeper_id],0),  MATCH(RosterPlan25[[#This Row],[PLAYER]],CompositeRoster[full_name],0))</f>
        <v>224</v>
      </c>
      <c r="E215" s="35">
        <f>MATCH(RosterPlan25[[#This Row],[player_id]],Draft2023[sleeper_id],0)</f>
        <v>124</v>
      </c>
      <c r="F215" s="35" t="str">
        <f>INDEX(CompositeRoster[team],RosterPlan25[[#This Row],[RosterIndex]])&amp;""</f>
        <v>PIT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_xlfn.IFNA(INDEX(Draft2023[PRICE],RosterPlan25[[#This Row],[DraftIndex]]),0)</f>
        <v>39</v>
      </c>
      <c r="J215" s="41" t="str">
        <f>IF(RosterPlan25[[#This Row],[SOURCE]]="Rookie","Rookie",_xlfn.IFNA(INDEX(Draft2023[Current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15" s="41" t="str" cm="1">
        <f t="array" ref="L2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5" s="41">
        <f>ROUNDDOWN(RosterPlan25[[#This Row],[Optimal $]]*IF(RosterPlan25[[#This Row],[Contract]]="Rookie",0.3,0.15),0)</f>
        <v>4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215" s="37">
        <f>IF(VARG="MANUAL",RosterPlan25[[#This Row],[ManualVARG]],IF(VARG="GOOD",RosterPlan25[[#This Row],[GoodVARG]],"ERR"))</f>
        <v>1.066522192697102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1.066522192697102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215" s="38" t="s">
        <v>11025</v>
      </c>
      <c r="S215" s="38">
        <f>_xlfn.IFNA(INDEX(Draft2022[Net Keeper Count],RosterPlan25[[#This Row],[DraftIndex]]),0)+IF(RosterPlan25[[#This Row],[KEEPER / RFA]]="K",1,0)</f>
        <v>5</v>
      </c>
      <c r="T215" s="38">
        <f>IF(RosterPlan25[[#This Row],[KEEPER / RFA]]="RFA",RosterPlan25[[#This Row],[Pure Inflated $]],"")</f>
        <v>24</v>
      </c>
      <c r="U215" s="35">
        <f>IF(RosterPlan25[[#This Row],[VAR/G]]&gt;0,
ROUND(IF(VARG="GOOD",$AF$29,IF(VARG="ATHLETIC",$AG$29,99999999999))*RosterPlan25[[#This Row],[VAR/G]],0),
0) + 1</f>
        <v>16</v>
      </c>
      <c r="V215" s="35">
        <f>RosterPlan25[[#This Row],[Optimal $]]-RosterPlan25[[#This Row],[$ CURR]]</f>
        <v>-27</v>
      </c>
      <c r="W215">
        <f>IF(OR(RosterPlan25[[#This Row],[SOURCE]]="Rookie",RosterPlan25[[#This Row],[POS]]="K"),0,RosterPlan25[[#This Row],[VAR/G]]+3.3)</f>
        <v>4.3665221926971016</v>
      </c>
      <c r="X215">
        <f>IF(RosterPlan25[[#This Row],[VAW/G]]&gt;0,ROUND(RosterPlan25[[#This Row],[VAW/G]]*$AF$56,0)+1,1)</f>
        <v>18</v>
      </c>
      <c r="Y215" s="49">
        <f>RosterPlan25[[#This Row],[VAWG Market $]]-_xlfn.IFNA(RosterPlan25[[#This Row],[$ CURR]],1)</f>
        <v>-25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215">
        <f>RosterPlan25[[#This Row],[Pure Inflated $]]-RosterPlan25[[#This Row],[$ CURR]]</f>
        <v>-19</v>
      </c>
      <c r="AB215">
        <f>INDEX(players[age],MATCH(RosterPlan25[[#This Row],[player_id]],players[sleeper_id],0))</f>
        <v>26</v>
      </c>
      <c r="AV215" s="35"/>
      <c r="BI215"/>
    </row>
    <row r="216" spans="1:61" x14ac:dyDescent="0.25">
      <c r="A216" t="s">
        <v>17918</v>
      </c>
      <c r="B216" t="s">
        <v>266</v>
      </c>
      <c r="C216" t="s">
        <v>17917</v>
      </c>
      <c r="D216" s="35">
        <f>_xlfn.IFNA(MATCH(RosterPlan25[[#This Row],[player_id]],CompositeRoster[sleeper_id],0),  MATCH(RosterPlan25[[#This Row],[PLAYER]],CompositeRoster[full_name],0))</f>
        <v>208</v>
      </c>
      <c r="E216" s="35">
        <f>MATCH(RosterPlan25[[#This Row],[player_id]],Draft2023[sleeper_id],0)</f>
        <v>171</v>
      </c>
      <c r="F216" s="35" t="str">
        <f>INDEX(CompositeRoster[team],RosterPlan25[[#This Row],[RosterIndex]])&amp;""</f>
        <v>WAS</v>
      </c>
      <c r="G216" s="35" t="str">
        <f>INDEX(CompositeRoster[position],RosterPlan25[[#This Row],[RosterIndex]])&amp;""</f>
        <v>RB</v>
      </c>
      <c r="H216" s="35" t="str">
        <f>INDEX(CompositeRoster[source],RosterPlan25[[#This Row],[RosterIndex]])</f>
        <v>Roster</v>
      </c>
      <c r="I216" s="41">
        <f>_xlfn.IFNA(INDEX(Draft2023[PRICE],RosterPlan25[[#This Row],[DraftIndex]]),0)</f>
        <v>8</v>
      </c>
      <c r="J216" s="41" t="str">
        <f>IF(RosterPlan25[[#This Row],[SOURCE]]="Rookie","Rookie",_xlfn.IFNA(INDEX(Draft2023[Current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6" s="41" t="str" cm="1">
        <f t="array" ref="L2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6" s="41">
        <f>ROUNDDOWN(RosterPlan25[[#This Row],[Optimal $]]*IF(RosterPlan25[[#This Row],[Contract]]="Rookie",0.3,0.15),0)</f>
        <v>2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216" s="37">
        <f>IF(VARG="MANUAL",RosterPlan25[[#This Row],[ManualVARG]],IF(VARG="GOOD",RosterPlan25[[#This Row],[GoodVARG]],"ERR"))</f>
        <v>0.58920331518194591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0.58920331518194591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16" s="38" t="s">
        <v>433</v>
      </c>
      <c r="S216" s="38">
        <f>_xlfn.IFNA(INDEX(Draft2022[Net Keeper Count],RosterPlan25[[#This Row],[DraftIndex]]),0)+IF(RosterPlan25[[#This Row],[KEEPER / RFA]]="K",1,0)</f>
        <v>5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9</v>
      </c>
      <c r="V216" s="35">
        <f>RosterPlan25[[#This Row],[Optimal $]]-RosterPlan25[[#This Row],[$ CURR]]</f>
        <v>-1</v>
      </c>
      <c r="W216">
        <f>IF(OR(RosterPlan25[[#This Row],[SOURCE]]="Rookie",RosterPlan25[[#This Row],[POS]]="K"),0,RosterPlan25[[#This Row],[VAR/G]]+3.3)</f>
        <v>3.8892033151819456</v>
      </c>
      <c r="X216">
        <f>IF(RosterPlan25[[#This Row],[VAW/G]]&gt;0,ROUND(RosterPlan25[[#This Row],[VAW/G]]*$AF$56,0)+1,1)</f>
        <v>16</v>
      </c>
      <c r="Y216" s="49">
        <f>RosterPlan25[[#This Row],[VAWG Market $]]-_xlfn.IFNA(RosterPlan25[[#This Row],[$ CURR]],1)</f>
        <v>6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14</v>
      </c>
      <c r="AA216">
        <f>RosterPlan25[[#This Row],[Pure Inflated $]]-RosterPlan25[[#This Row],[$ CURR]]</f>
        <v>4</v>
      </c>
      <c r="AB216">
        <f>INDEX(players[age],MATCH(RosterPlan25[[#This Row],[player_id]],players[sleeper_id],0))</f>
        <v>25</v>
      </c>
      <c r="AV216" s="35"/>
      <c r="BI216"/>
    </row>
    <row r="217" spans="1:61" x14ac:dyDescent="0.25">
      <c r="A217" t="s">
        <v>5929</v>
      </c>
      <c r="B217" t="s">
        <v>266</v>
      </c>
      <c r="C217" t="s">
        <v>22964</v>
      </c>
      <c r="D217">
        <f>_xlfn.IFNA(MATCH(RosterPlan25[[#This Row],[player_id]],CompositeRoster[sleeper_id],0),  MATCH(RosterPlan25[[#This Row],[PLAYER]],CompositeRoster[full_name],0))</f>
        <v>217</v>
      </c>
      <c r="E217">
        <f>MATCH(RosterPlan25[[#This Row],[player_id]],Draft2023[sleeper_id],0)</f>
        <v>142</v>
      </c>
      <c r="F217" t="str">
        <f>INDEX(CompositeRoster[team],RosterPlan25[[#This Row],[RosterIndex]])&amp;""</f>
        <v>KC</v>
      </c>
      <c r="G217" t="str">
        <f>INDEX(CompositeRoster[position],RosterPlan25[[#This Row],[RosterIndex]])&amp;""</f>
        <v>WR</v>
      </c>
      <c r="H217" t="str">
        <f>INDEX(CompositeRoster[source],RosterPlan25[[#This Row],[RosterIndex]])</f>
        <v>Roster</v>
      </c>
      <c r="I217" s="41">
        <f>_xlfn.IFNA(INDEX(Draft2023[PRICE],RosterPlan25[[#This Row],[DraftIndex]]),0)</f>
        <v>10</v>
      </c>
      <c r="J217" s="41" t="str">
        <f>IF(RosterPlan25[[#This Row],[SOURCE]]="Rookie","Rookie",_xlfn.IFNA(INDEX(Draft2023[Current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17" s="41" t="str" cm="1">
        <f t="array" ref="L2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7" s="41">
        <f>ROUNDDOWN(RosterPlan25[[#This Row],[Optimal $]]*IF(RosterPlan25[[#This Row],[Contract]]="Rookie",0.3,0.15),0)</f>
        <v>2</v>
      </c>
      <c r="N217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17" s="37">
        <f>IF(VARG="MANUAL",RosterPlan25[[#This Row],[ManualVARG]],IF(VARG="GOOD",RosterPlan25[[#This Row],[GoodVARG]],"ERR"))</f>
        <v>0.41907060080952241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0.41907060080952241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7" s="38" t="s">
        <v>433</v>
      </c>
      <c r="S217">
        <f>_xlfn.IFNA(INDEX(Draft2022[Net Keeper Count],RosterPlan25[[#This Row],[DraftIndex]]),0)+IF(RosterPlan25[[#This Row],[KEEPER / RFA]]="K",1,0)</f>
        <v>2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7</v>
      </c>
      <c r="V217" s="35">
        <f>RosterPlan25[[#This Row],[Optimal $]]-RosterPlan25[[#This Row],[$ CURR]]</f>
        <v>-5</v>
      </c>
      <c r="W217" s="35">
        <f>IF(OR(RosterPlan25[[#This Row],[SOURCE]]="Rookie",RosterPlan25[[#This Row],[POS]]="K"),0,RosterPlan25[[#This Row],[VAR/G]]+3.3)</f>
        <v>3.7190706008095225</v>
      </c>
      <c r="X217" s="35">
        <f>IF(RosterPlan25[[#This Row],[VAW/G]]&gt;0,ROUND(RosterPlan25[[#This Row],[VAW/G]]*$AF$56,0)+1,1)</f>
        <v>15</v>
      </c>
      <c r="Y217" s="42">
        <f>RosterPlan25[[#This Row],[VAWG Market $]]-_xlfn.IFNA(RosterPlan25[[#This Row],[$ CURR]],1)</f>
        <v>3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217" s="35">
        <f>RosterPlan25[[#This Row],[Pure Inflated $]]-RosterPlan25[[#This Row],[$ CURR]]</f>
        <v>-2</v>
      </c>
      <c r="AB217">
        <f>INDEX(players[age],MATCH(RosterPlan25[[#This Row],[player_id]],players[sleeper_id],0))</f>
        <v>26</v>
      </c>
      <c r="AV217" s="35"/>
      <c r="BI217"/>
    </row>
    <row r="218" spans="1:61" x14ac:dyDescent="0.25">
      <c r="A218" t="s">
        <v>6912</v>
      </c>
      <c r="B218" t="s">
        <v>266</v>
      </c>
      <c r="C218" t="s">
        <v>6914</v>
      </c>
      <c r="D218" s="35">
        <f>_xlfn.IFNA(MATCH(RosterPlan25[[#This Row],[player_id]],CompositeRoster[sleeper_id],0),  MATCH(RosterPlan25[[#This Row],[PLAYER]],CompositeRoster[full_name],0))</f>
        <v>227</v>
      </c>
      <c r="E218" s="35">
        <f>MATCH(RosterPlan25[[#This Row],[player_id]],Draft2023[sleeper_id],0)</f>
        <v>147</v>
      </c>
      <c r="F218" s="35" t="str">
        <f>INDEX(CompositeRoster[team],RosterPlan25[[#This Row],[RosterIndex]])&amp;""</f>
        <v>WAS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Roster</v>
      </c>
      <c r="I218" s="41">
        <f>_xlfn.IFNA(INDEX(Draft2023[PRICE],RosterPlan25[[#This Row],[DraftIndex]]),0)</f>
        <v>17</v>
      </c>
      <c r="J218" s="41" t="str">
        <f>IF(RosterPlan25[[#This Row],[SOURCE]]="Rookie","Rookie",_xlfn.IFNA(INDEX(Draft2023[Current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18" s="41" t="str" cm="1">
        <f t="array" ref="L2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8" s="41">
        <f>ROUNDDOWN(RosterPlan25[[#This Row],[Optimal $]]*IF(RosterPlan25[[#This Row],[Contract]]="Rookie",0.3,0.15),0)</f>
        <v>1</v>
      </c>
      <c r="N2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18" s="25">
        <f>IF(VARG="MANUAL",RosterPlan25[[#This Row],[ManualVARG]],IF(VARG="GOOD",RosterPlan25[[#This Row],[GoodVARG]],"ERR"))</f>
        <v>0.30199717931648623</v>
      </c>
      <c r="P2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0.30199717931648623</v>
      </c>
      <c r="Q2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18" s="38" t="s">
        <v>433</v>
      </c>
      <c r="S218" s="57">
        <f>_xlfn.IFNA(INDEX(Draft2022[Net Keeper Count],RosterPlan25[[#This Row],[DraftIndex]]),0)+IF(RosterPlan25[[#This Row],[KEEPER / RFA]]="K",1,0)</f>
        <v>2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5</v>
      </c>
      <c r="V218" s="35">
        <f>RosterPlan25[[#This Row],[Optimal $]]-RosterPlan25[[#This Row],[$ CURR]]</f>
        <v>-13</v>
      </c>
      <c r="W218">
        <f>IF(OR(RosterPlan25[[#This Row],[SOURCE]]="Rookie",RosterPlan25[[#This Row],[POS]]="K"),0,RosterPlan25[[#This Row],[VAR/G]]+3.3)</f>
        <v>3.601997179316486</v>
      </c>
      <c r="X218">
        <f>IF(RosterPlan25[[#This Row],[VAW/G]]&gt;0,ROUND(RosterPlan25[[#This Row],[VAW/G]]*$AF$56,0)+1,1)</f>
        <v>15</v>
      </c>
      <c r="Y218" s="49">
        <f>RosterPlan25[[#This Row],[VAWG Market $]]-_xlfn.IFNA(RosterPlan25[[#This Row],[$ CURR]],1)</f>
        <v>-3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218">
        <f>RosterPlan25[[#This Row],[Pure Inflated $]]-RosterPlan25[[#This Row],[$ CURR]]</f>
        <v>-10</v>
      </c>
      <c r="AB218">
        <f>INDEX(players[age],MATCH(RosterPlan25[[#This Row],[player_id]],players[sleeper_id],0))</f>
        <v>28</v>
      </c>
      <c r="AV218" s="35"/>
      <c r="BI218"/>
    </row>
    <row r="219" spans="1:61" x14ac:dyDescent="0.25">
      <c r="A219" t="s">
        <v>5522</v>
      </c>
      <c r="B219" t="s">
        <v>266</v>
      </c>
      <c r="C219" t="s">
        <v>5524</v>
      </c>
      <c r="D219">
        <f>_xlfn.IFNA(MATCH(RosterPlan25[[#This Row],[player_id]],CompositeRoster[sleeper_id],0),  MATCH(RosterPlan25[[#This Row],[PLAYER]],CompositeRoster[full_name],0))</f>
        <v>223</v>
      </c>
      <c r="E219">
        <f>MATCH(RosterPlan25[[#This Row],[player_id]],Draft2023[sleeper_id],0)</f>
        <v>190</v>
      </c>
      <c r="F219" t="str">
        <f>INDEX(CompositeRoster[team],RosterPlan25[[#This Row],[RosterIndex]])&amp;""</f>
        <v>ARI</v>
      </c>
      <c r="G219" t="str">
        <f>INDEX(CompositeRoster[position],RosterPlan25[[#This Row],[RosterIndex]])&amp;""</f>
        <v>QB</v>
      </c>
      <c r="H219" t="str">
        <f>INDEX(CompositeRoster[source],RosterPlan25[[#This Row],[RosterIndex]])</f>
        <v>Roster</v>
      </c>
      <c r="I219" s="41">
        <f>_xlfn.IFNA(INDEX(Draft2023[PRICE],RosterPlan25[[#This Row],[DraftIndex]]),0)</f>
        <v>6</v>
      </c>
      <c r="J219" s="41" t="str">
        <f>IF(RosterPlan25[[#This Row],[SOURCE]]="Rookie","Rookie",_xlfn.IFNA(INDEX(Draft2023[Current Contract],RosterPlan25[[#This Row],[DraftIndex]]),"Undrafted"))</f>
        <v>Auction</v>
      </c>
      <c r="K219" s="41" cm="1">
        <f t="array" ref="K2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9" s="41" cm="1">
        <f t="array" ref="L2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9" s="41">
        <f>ROUNDDOWN(RosterPlan25[[#This Row],[Optimal $]]*IF(RosterPlan25[[#This Row],[Contract]]="Rookie",0.3,0.15),0)</f>
        <v>0</v>
      </c>
      <c r="N219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19" s="37">
        <f>IF(VARG="MANUAL",RosterPlan25[[#This Row],[ManualVARG]],IF(VARG="GOOD",RosterPlan25[[#This Row],[GoodVARG]],"ERR"))</f>
        <v>0.20268279094947877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0.20268279094947877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19" s="38" t="s">
        <v>433</v>
      </c>
      <c r="S219">
        <f>_xlfn.IFNA(INDEX(Draft2022[Net Keeper Count],RosterPlan25[[#This Row],[DraftIndex]]),0)+IF(RosterPlan25[[#This Row],[KEEPER / RFA]]="K",1,0)</f>
        <v>2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4</v>
      </c>
      <c r="V219" s="35">
        <f>RosterPlan25[[#This Row],[Optimal $]]-RosterPlan25[[#This Row],[$ CURR]]</f>
        <v>-2</v>
      </c>
      <c r="W219" s="35">
        <f>IF(OR(RosterPlan25[[#This Row],[SOURCE]]="Rookie",RosterPlan25[[#This Row],[POS]]="K"),0,RosterPlan25[[#This Row],[VAR/G]]+3.3)</f>
        <v>3.5026827909494784</v>
      </c>
      <c r="X219" s="35">
        <f>IF(RosterPlan25[[#This Row],[VAW/G]]&gt;0,ROUND(RosterPlan25[[#This Row],[VAW/G]]*$AF$56,0)+1,1)</f>
        <v>14</v>
      </c>
      <c r="Y219" s="42">
        <f>RosterPlan25[[#This Row],[VAWG Market $]]-_xlfn.IFNA(RosterPlan25[[#This Row],[$ CURR]],1)</f>
        <v>8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219" s="35">
        <f>RosterPlan25[[#This Row],[Pure Inflated $]]-RosterPlan25[[#This Row],[$ CURR]]</f>
        <v>-1</v>
      </c>
      <c r="AB219">
        <f>INDEX(players[age],MATCH(RosterPlan25[[#This Row],[player_id]],players[sleeper_id],0))</f>
        <v>26</v>
      </c>
      <c r="AV219" s="35"/>
      <c r="BI219"/>
    </row>
    <row r="220" spans="1:61" x14ac:dyDescent="0.25">
      <c r="A220" t="s">
        <v>115</v>
      </c>
      <c r="B220" t="s">
        <v>266</v>
      </c>
      <c r="C220" t="s">
        <v>2704</v>
      </c>
      <c r="D220" s="35">
        <f>_xlfn.IFNA(MATCH(RosterPlan25[[#This Row],[player_id]],CompositeRoster[sleeper_id],0),  MATCH(RosterPlan25[[#This Row],[PLAYER]],CompositeRoster[full_name],0))</f>
        <v>222</v>
      </c>
      <c r="E220" s="35">
        <f>MATCH(RosterPlan25[[#This Row],[player_id]],Draft2023[sleeper_id],0)</f>
        <v>205</v>
      </c>
      <c r="F220" s="35" t="str">
        <f>INDEX(CompositeRoster[team],RosterPlan25[[#This Row],[RosterIndex]])&amp;""</f>
        <v>CHI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_xlfn.IFNA(INDEX(Draft2023[PRICE],RosterPlan25[[#This Row],[DraftIndex]]),0)</f>
        <v>28</v>
      </c>
      <c r="J220" s="41" t="str">
        <f>IF(RosterPlan25[[#This Row],[SOURCE]]="Rookie","Rookie",_xlfn.IFNA(INDEX(Draft2023[Current Contract],RosterPlan25[[#This Row],[DraftIndex]]),"Undrafted"))</f>
        <v>Auction</v>
      </c>
      <c r="K220" s="41" cm="1">
        <f t="array" ref="K2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0" s="41" cm="1">
        <f t="array" ref="L2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0" s="41">
        <f>ROUNDDOWN(RosterPlan25[[#This Row],[Optimal $]]*IF(RosterPlan25[[#This Row],[Contract]]="Rookie",0.3,0.15),0)</f>
        <v>0</v>
      </c>
      <c r="N2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20" s="25">
        <f>IF(VARG="MANUAL",RosterPlan25[[#This Row],[ManualVARG]],IF(VARG="GOOD",RosterPlan25[[#This Row],[GoodVARG]],"ERR"))</f>
        <v>-0.10411647664974352</v>
      </c>
      <c r="P2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-0.10411647664974352</v>
      </c>
      <c r="Q2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220" s="38"/>
      <c r="S220" s="57">
        <f>_xlfn.IFNA(INDEX(Draft2022[Net Keeper Count],RosterPlan25[[#This Row],[DraftIndex]]),0)+IF(RosterPlan25[[#This Row],[KEEPER / RFA]]="K",1,0)</f>
        <v>0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-27</v>
      </c>
      <c r="W220">
        <f>IF(OR(RosterPlan25[[#This Row],[SOURCE]]="Rookie",RosterPlan25[[#This Row],[POS]]="K"),0,RosterPlan25[[#This Row],[VAR/G]]+3.3)</f>
        <v>3.1958835233502563</v>
      </c>
      <c r="X220">
        <f>IF(RosterPlan25[[#This Row],[VAW/G]]&gt;0,ROUND(RosterPlan25[[#This Row],[VAW/G]]*$AF$56,0)+1,1)</f>
        <v>13</v>
      </c>
      <c r="Y220" s="49">
        <f>RosterPlan25[[#This Row],[VAWG Market $]]-_xlfn.IFNA(RosterPlan25[[#This Row],[$ CURR]],1)</f>
        <v>-15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-27</v>
      </c>
      <c r="AB220">
        <f>INDEX(players[age],MATCH(RosterPlan25[[#This Row],[player_id]],players[sleeper_id],0))</f>
        <v>32</v>
      </c>
      <c r="AV220" s="35"/>
      <c r="BI220"/>
    </row>
    <row r="221" spans="1:61" x14ac:dyDescent="0.25">
      <c r="A221" t="s">
        <v>10039</v>
      </c>
      <c r="B221" t="s">
        <v>266</v>
      </c>
      <c r="C221" t="s">
        <v>10041</v>
      </c>
      <c r="D221">
        <f>_xlfn.IFNA(MATCH(RosterPlan25[[#This Row],[player_id]],CompositeRoster[sleeper_id],0),  MATCH(RosterPlan25[[#This Row],[PLAYER]],CompositeRoster[full_name],0))</f>
        <v>226</v>
      </c>
      <c r="E221">
        <f>MATCH(RosterPlan25[[#This Row],[player_id]],Draft2023[sleeper_id],0)</f>
        <v>146</v>
      </c>
      <c r="F221" s="35" t="str">
        <f>INDEX(CompositeRoster[team],RosterPlan25[[#This Row],[RosterIndex]])&amp;""</f>
        <v>MIN</v>
      </c>
      <c r="G221" s="35" t="str">
        <f>INDEX(CompositeRoster[position],RosterPlan25[[#This Row],[RosterIndex]])&amp;""</f>
        <v>TE</v>
      </c>
      <c r="H221" s="35" t="str">
        <f>INDEX(CompositeRoster[source],RosterPlan25[[#This Row],[RosterIndex]])</f>
        <v>Roster</v>
      </c>
      <c r="I221" s="41">
        <f>_xlfn.IFNA(INDEX(Draft2023[PRICE],RosterPlan25[[#This Row],[DraftIndex]]),0)</f>
        <v>15</v>
      </c>
      <c r="J221" s="41" t="str">
        <f>IF(RosterPlan25[[#This Row],[SOURCE]]="Rookie","Rookie",_xlfn.IFNA(INDEX(Draft2023[Current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21" s="41" t="str" cm="1">
        <f t="array" ref="L2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21" s="25">
        <f>IF(VARG="MANUAL",RosterPlan25[[#This Row],[ManualVARG]],IF(VARG="GOOD",RosterPlan25[[#This Row],[GoodVARG]],"ERR"))</f>
        <v>-0.44887119255375546</v>
      </c>
      <c r="P2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-0.44887119255375546</v>
      </c>
      <c r="Q2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21" s="38"/>
      <c r="S221" s="57">
        <f>_xlfn.IFNA(INDEX(Draft2022[Net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-14</v>
      </c>
      <c r="W221">
        <f>IF(OR(RosterPlan25[[#This Row],[SOURCE]]="Rookie",RosterPlan25[[#This Row],[POS]]="K"),0,RosterPlan25[[#This Row],[VAR/G]]+3.3)</f>
        <v>2.8511288074462442</v>
      </c>
      <c r="X221">
        <f>IF(RosterPlan25[[#This Row],[VAW/G]]&gt;0,ROUND(RosterPlan25[[#This Row],[VAW/G]]*$AF$56,0)+1,1)</f>
        <v>12</v>
      </c>
      <c r="Y221" s="49">
        <f>RosterPlan25[[#This Row],[VAWG Market $]]-_xlfn.IFNA(RosterPlan25[[#This Row],[$ CURR]],1)</f>
        <v>-3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-14</v>
      </c>
      <c r="AB221">
        <f>INDEX(players[age],MATCH(RosterPlan25[[#This Row],[player_id]],players[sleeper_id],0))</f>
        <v>26</v>
      </c>
      <c r="AV221" s="35"/>
      <c r="BI221"/>
    </row>
    <row r="222" spans="1:61" x14ac:dyDescent="0.25">
      <c r="A222" t="s">
        <v>16382</v>
      </c>
      <c r="B222" t="s">
        <v>266</v>
      </c>
      <c r="C222" t="s">
        <v>17197</v>
      </c>
      <c r="D222" s="35">
        <f>_xlfn.IFNA(MATCH(RosterPlan25[[#This Row],[player_id]],CompositeRoster[sleeper_id],0),  MATCH(RosterPlan25[[#This Row],[PLAYER]],CompositeRoster[full_name],0))</f>
        <v>220</v>
      </c>
      <c r="E222" s="35" t="e">
        <f>MATCH(RosterPlan25[[#This Row],[player_id]],Draft2023[sleeper_id],0)</f>
        <v>#N/A</v>
      </c>
      <c r="F222" s="35" t="str">
        <f>INDEX(CompositeRoster[team],RosterPlan25[[#This Row],[RosterIndex]])&amp;""</f>
        <v>LAC</v>
      </c>
      <c r="G222" s="35" t="str">
        <f>INDEX(CompositeRoster[position],RosterPlan25[[#This Row],[RosterIndex]])&amp;""</f>
        <v>WR</v>
      </c>
      <c r="H222" s="35" t="str">
        <f>INDEX(CompositeRoster[source],RosterPlan25[[#This Row],[RosterIndex]])</f>
        <v>Roster</v>
      </c>
      <c r="I222" s="41">
        <f>_xlfn.IFNA(INDEX(Draft2023[PRICE],RosterPlan25[[#This Row],[DraftIndex]]),0)</f>
        <v>0</v>
      </c>
      <c r="J222" s="41" t="str">
        <f>IF(RosterPlan25[[#This Row],[SOURCE]]="Rookie","Rookie",_xlfn.IFNA(INDEX(Draft2023[Current Contract],RosterPlan25[[#This Row],[DraftIndex]]),"Undrafted"))</f>
        <v>Undrafted</v>
      </c>
      <c r="K222" s="41" cm="1">
        <f t="array" ref="K2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2" s="41" cm="1">
        <f t="array" ref="L2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2" s="41">
        <f>ROUNDDOWN(RosterPlan25[[#This Row],[Optimal $]]*IF(RosterPlan25[[#This Row],[Contract]]="Rookie",0.3,0.15),0)</f>
        <v>0</v>
      </c>
      <c r="N2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2" s="25">
        <f>IF(VARG="MANUAL",RosterPlan25[[#This Row],[ManualVARG]],IF(VARG="GOOD",RosterPlan25[[#This Row],[GoodVARG]],"ERR"))</f>
        <v>-0.73741775203217319</v>
      </c>
      <c r="P2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-0.73741775203217319</v>
      </c>
      <c r="Q2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22" s="38" t="s">
        <v>433</v>
      </c>
      <c r="S222" s="57">
        <f>_xlfn.IFNA(INDEX(Draft2022[Net Keeper Count],RosterPlan25[[#This Row],[DraftIndex]]),0)+IF(RosterPlan25[[#This Row],[KEEPER / RFA]]="K",1,0)</f>
        <v>1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0</v>
      </c>
      <c r="W222">
        <f>IF(OR(RosterPlan25[[#This Row],[SOURCE]]="Rookie",RosterPlan25[[#This Row],[POS]]="K"),0,RosterPlan25[[#This Row],[VAR/G]]+3.3)</f>
        <v>2.5625822479678266</v>
      </c>
      <c r="X222">
        <f>IF(RosterPlan25[[#This Row],[VAW/G]]&gt;0,ROUND(RosterPlan25[[#This Row],[VAW/G]]*$AF$56,0)+1,1)</f>
        <v>11</v>
      </c>
      <c r="Y222" s="49">
        <f>RosterPlan25[[#This Row],[VAWG Market $]]-_xlfn.IFNA(RosterPlan25[[#This Row],[$ CURR]],1)</f>
        <v>10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24</v>
      </c>
      <c r="AV222" s="35"/>
      <c r="BI222"/>
    </row>
    <row r="223" spans="1:61" x14ac:dyDescent="0.25">
      <c r="A223" t="s">
        <v>17652</v>
      </c>
      <c r="B223" t="s">
        <v>266</v>
      </c>
      <c r="C223" t="s">
        <v>17651</v>
      </c>
      <c r="D223" s="35">
        <f>_xlfn.IFNA(MATCH(RosterPlan25[[#This Row],[player_id]],CompositeRoster[sleeper_id],0),  MATCH(RosterPlan25[[#This Row],[PLAYER]],CompositeRoster[full_name],0))</f>
        <v>225</v>
      </c>
      <c r="E223" s="35">
        <f>MATCH(RosterPlan25[[#This Row],[player_id]],Draft2023[sleeper_id],0)</f>
        <v>144</v>
      </c>
      <c r="F223" s="35" t="str">
        <f>INDEX(CompositeRoster[team],RosterPlan25[[#This Row],[RosterIndex]])&amp;""</f>
        <v>NO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_xlfn.IFNA(INDEX(Draft2023[PRICE],RosterPlan25[[#This Row],[DraftIndex]]),0)</f>
        <v>1</v>
      </c>
      <c r="J223" s="41" t="str">
        <f>IF(RosterPlan25[[#This Row],[SOURCE]]="Rookie","Rookie",_xlfn.IFNA(INDEX(Draft2023[Current Contract],RosterPlan25[[#This Row],[DraftIndex]]),"Undrafted"))</f>
        <v>Undrafted</v>
      </c>
      <c r="K223" s="41" cm="1">
        <f t="array" ref="K22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3" s="41" cm="1">
        <f t="array" ref="L2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3" s="37">
        <f>IF(VARG="MANUAL",RosterPlan25[[#This Row],[ManualVARG]],IF(VARG="GOOD",RosterPlan25[[#This Row],[GoodVARG]],"ERR"))</f>
        <v>-0.95209020200293792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-0.95209020200293792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23" s="38" t="s">
        <v>433</v>
      </c>
      <c r="S223" s="38">
        <f>_xlfn.IFNA(INDEX(Draft2022[Net Keeper Count],RosterPlan25[[#This Row],[DraftIndex]]),0)+IF(RosterPlan25[[#This Row],[KEEPER / RFA]]="K",1,0)</f>
        <v>4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2.3479097979970618</v>
      </c>
      <c r="X223">
        <f>IF(RosterPlan25[[#This Row],[VAW/G]]&gt;0,ROUND(RosterPlan25[[#This Row],[VAW/G]]*$AF$56,0)+1,1)</f>
        <v>10</v>
      </c>
      <c r="Y223" s="49">
        <f>RosterPlan25[[#This Row],[VAWG Market $]]-_xlfn.IFNA(RosterPlan25[[#This Row],[$ CURR]],1)</f>
        <v>9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25</v>
      </c>
      <c r="AV223" s="35"/>
      <c r="BI223"/>
    </row>
    <row r="224" spans="1:61" x14ac:dyDescent="0.25">
      <c r="A224" t="s">
        <v>17362</v>
      </c>
      <c r="B224" t="s">
        <v>266</v>
      </c>
      <c r="C224" t="s">
        <v>17361</v>
      </c>
      <c r="D224" s="35">
        <f>_xlfn.IFNA(MATCH(RosterPlan25[[#This Row],[player_id]],CompositeRoster[sleeper_id],0),  MATCH(RosterPlan25[[#This Row],[PLAYER]],CompositeRoster[full_name],0))</f>
        <v>210</v>
      </c>
      <c r="E224" s="35">
        <f>MATCH(RosterPlan25[[#This Row],[player_id]],Draft2023[sleeper_id],0)</f>
        <v>136</v>
      </c>
      <c r="F224" s="35" t="str">
        <f>INDEX(CompositeRoster[team],RosterPlan25[[#This Row],[RosterIndex]])&amp;""</f>
        <v>TEN</v>
      </c>
      <c r="G224" s="35" t="str">
        <f>INDEX(CompositeRoster[position],RosterPlan25[[#This Row],[RosterIndex]])&amp;""</f>
        <v>TE</v>
      </c>
      <c r="H224" s="35" t="str">
        <f>INDEX(CompositeRoster[source],RosterPlan25[[#This Row],[RosterIndex]])</f>
        <v>Roster</v>
      </c>
      <c r="I224" s="41">
        <f>_xlfn.IFNA(INDEX(Draft2023[PRICE],RosterPlan25[[#This Row],[DraftIndex]]),0)</f>
        <v>1</v>
      </c>
      <c r="J224" s="41" t="str">
        <f>IF(RosterPlan25[[#This Row],[SOURCE]]="Rookie","Rookie",_xlfn.IFNA(INDEX(Draft2023[Current Contract],RosterPlan25[[#This Row],[DraftIndex]]),"Undrafted"))</f>
        <v>Undrafted</v>
      </c>
      <c r="K224" s="41" cm="1">
        <f t="array" ref="K22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4" s="41" cm="1">
        <f t="array" ref="L2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4" s="37">
        <f>IF(VARG="MANUAL",RosterPlan25[[#This Row],[ManualVARG]],IF(VARG="GOOD",RosterPlan25[[#This Row],[GoodVARG]],"ERR"))</f>
        <v>-1.1569317951429048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-1.1569317951429048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24" s="38" t="s">
        <v>433</v>
      </c>
      <c r="S224" s="38">
        <f>_xlfn.IFNA(INDEX(Draft2022[Net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0</v>
      </c>
      <c r="W224">
        <f>IF(OR(RosterPlan25[[#This Row],[SOURCE]]="Rookie",RosterPlan25[[#This Row],[POS]]="K"),0,RosterPlan25[[#This Row],[VAR/G]]+3.3)</f>
        <v>2.1430682048570953</v>
      </c>
      <c r="X224">
        <f>IF(RosterPlan25[[#This Row],[VAW/G]]&gt;0,ROUND(RosterPlan25[[#This Row],[VAW/G]]*$AF$56,0)+1,1)</f>
        <v>9</v>
      </c>
      <c r="Y224" s="49">
        <f>RosterPlan25[[#This Row],[VAWG Market $]]-_xlfn.IFNA(RosterPlan25[[#This Row],[$ CURR]],1)</f>
        <v>8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4">
        <f>RosterPlan25[[#This Row],[Pure Inflated $]]-RosterPlan25[[#This Row],[$ CURR]]</f>
        <v>0</v>
      </c>
      <c r="AB224">
        <f>INDEX(players[age],MATCH(RosterPlan25[[#This Row],[player_id]],players[sleeper_id],0))</f>
        <v>24</v>
      </c>
      <c r="AV224" s="35"/>
      <c r="BI224"/>
    </row>
    <row r="225" spans="1:61" x14ac:dyDescent="0.25">
      <c r="A225" t="s">
        <v>19126</v>
      </c>
      <c r="B225" t="s">
        <v>266</v>
      </c>
      <c r="C225" t="s">
        <v>19125</v>
      </c>
      <c r="D225">
        <f>_xlfn.IFNA(MATCH(RosterPlan25[[#This Row],[player_id]],CompositeRoster[sleeper_id],0),  MATCH(RosterPlan25[[#This Row],[PLAYER]],CompositeRoster[full_name],0))</f>
        <v>219</v>
      </c>
      <c r="E225">
        <f>MATCH(RosterPlan25[[#This Row],[player_id]],Draft2023[sleeper_id],0)</f>
        <v>95</v>
      </c>
      <c r="F225" s="35" t="str">
        <f>INDEX(CompositeRoster[team],RosterPlan25[[#This Row],[RosterIndex]])&amp;""</f>
        <v>IND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_xlfn.IFNA(INDEX(Draft2023[PRICE],RosterPlan25[[#This Row],[DraftIndex]]),0)</f>
        <v>3</v>
      </c>
      <c r="J225" s="41" t="str">
        <f>IF(RosterPlan25[[#This Row],[SOURCE]]="Rookie","Rookie",_xlfn.IFNA(INDEX(Draft2023[Current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5" s="41" t="str" cm="1">
        <f t="array" ref="L2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5" s="41">
        <f>ROUNDDOWN(RosterPlan25[[#This Row],[Optimal $]]*IF(RosterPlan25[[#This Row],[Contract]]="Rookie",0.3,0.15),0)</f>
        <v>0</v>
      </c>
      <c r="N2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5" s="25">
        <f>IF(VARG="MANUAL",RosterPlan25[[#This Row],[ManualVARG]],IF(VARG="GOOD",RosterPlan25[[#This Row],[GoodVARG]],"ERR"))</f>
        <v>-1.9729622285808721</v>
      </c>
      <c r="P2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-1.9729622285808721</v>
      </c>
      <c r="Q2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225" s="38" t="s">
        <v>433</v>
      </c>
      <c r="S225" s="57">
        <f>_xlfn.IFNA(INDEX(Draft2022[Net Keeper Count],RosterPlan25[[#This Row],[DraftIndex]]),0)+IF(RosterPlan25[[#This Row],[KEEPER / RFA]]="K",1,0)</f>
        <v>1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-2</v>
      </c>
      <c r="W225">
        <f>IF(OR(RosterPlan25[[#This Row],[SOURCE]]="Rookie",RosterPlan25[[#This Row],[POS]]="K"),0,RosterPlan25[[#This Row],[VAR/G]]+3.3)</f>
        <v>1.3270377714191277</v>
      </c>
      <c r="X225">
        <f>IF(RosterPlan25[[#This Row],[VAW/G]]&gt;0,ROUND(RosterPlan25[[#This Row],[VAW/G]]*$AF$56,0)+1,1)</f>
        <v>6</v>
      </c>
      <c r="Y225" s="49">
        <f>RosterPlan25[[#This Row],[VAWG Market $]]-_xlfn.IFNA(RosterPlan25[[#This Row],[$ CURR]],1)</f>
        <v>3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-2</v>
      </c>
      <c r="AB225">
        <f>INDEX(players[age],MATCH(RosterPlan25[[#This Row],[player_id]],players[sleeper_id],0))</f>
        <v>22</v>
      </c>
      <c r="AV225" s="35"/>
      <c r="BI225"/>
    </row>
    <row r="226" spans="1:61" x14ac:dyDescent="0.25">
      <c r="A226" t="s">
        <v>21426</v>
      </c>
      <c r="B226" t="s">
        <v>266</v>
      </c>
      <c r="C226" t="s">
        <v>21425</v>
      </c>
      <c r="D226">
        <f>_xlfn.IFNA(MATCH(RosterPlan25[[#This Row],[player_id]],CompositeRoster[sleeper_id],0),  MATCH(RosterPlan25[[#This Row],[PLAYER]],CompositeRoster[full_name],0))</f>
        <v>230</v>
      </c>
      <c r="E226" t="e">
        <f>MATCH(RosterPlan25[[#This Row],[player_id]],Draft2023[sleeper_id],0)</f>
        <v>#N/A</v>
      </c>
      <c r="F226" t="str">
        <f>INDEX(CompositeRoster[team],RosterPlan25[[#This Row],[RosterIndex]])&amp;""</f>
        <v>NE</v>
      </c>
      <c r="G226" t="str">
        <f>INDEX(CompositeRoster[position],RosterPlan25[[#This Row],[RosterIndex]])&amp;""</f>
        <v>WR</v>
      </c>
      <c r="H226" t="str">
        <f>INDEX(CompositeRoster[source],RosterPlan25[[#This Row],[RosterIndex]])</f>
        <v>Rookie</v>
      </c>
      <c r="I226" s="41">
        <f>_xlfn.IFNA(INDEX(Draft2023[PRICE],RosterPlan25[[#This Row],[DraftIndex]]),0)</f>
        <v>0</v>
      </c>
      <c r="J226" s="41" t="str">
        <f>IF(RosterPlan25[[#This Row],[SOURCE]]="Rookie","Rookie",_xlfn.IFNA(INDEX(Draft2023[Current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6" s="41" t="str" cm="1">
        <f t="array" ref="L2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6" s="41">
        <f>ROUNDDOWN(RosterPlan25[[#This Row],[Optimal $]]*IF(RosterPlan25[[#This Row],[Contract]]="Rookie",0.3,0.15),0)</f>
        <v>0</v>
      </c>
      <c r="N226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26" s="37">
        <f>IF(VARG="MANUAL",RosterPlan25[[#This Row],[ManualVARG]],IF(VARG="GOOD",RosterPlan25[[#This Row],[GoodVARG]],"ERR"))</f>
        <v>-2.3497217872078373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-2.3497217872078373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6" s="38" t="s">
        <v>433</v>
      </c>
      <c r="S226">
        <f>_xlfn.IFNA(INDEX(Draft2022[Net Keeper Count],RosterPlan25[[#This Row],[DraftIndex]]),0)+IF(RosterPlan25[[#This Row],[KEEPER / RFA]]="K",1,0)</f>
        <v>1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-3</v>
      </c>
      <c r="W226" s="35">
        <f>IF(OR(RosterPlan25[[#This Row],[SOURCE]]="Rookie",RosterPlan25[[#This Row],[POS]]="K"),0,RosterPlan25[[#This Row],[VAR/G]]+3.3)</f>
        <v>0</v>
      </c>
      <c r="X226" s="35">
        <f>IF(RosterPlan25[[#This Row],[VAW/G]]&gt;0,ROUND(RosterPlan25[[#This Row],[VAW/G]]*$AF$56,0)+1,1)</f>
        <v>1</v>
      </c>
      <c r="Y226" s="42">
        <f>RosterPlan25[[#This Row],[VAWG Market $]]-_xlfn.IFNA(RosterPlan25[[#This Row],[$ CURR]],1)</f>
        <v>-3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 s="35">
        <f>RosterPlan25[[#This Row],[Pure Inflated $]]-RosterPlan25[[#This Row],[$ CURR]]</f>
        <v>-3</v>
      </c>
      <c r="AB226">
        <f>INDEX(players[age],MATCH(RosterPlan25[[#This Row],[player_id]],players[sleeper_id],0))</f>
        <v>22</v>
      </c>
      <c r="AV226" s="35"/>
      <c r="BI226"/>
    </row>
    <row r="227" spans="1:61" x14ac:dyDescent="0.25">
      <c r="A227" t="s">
        <v>21493</v>
      </c>
      <c r="B227" t="s">
        <v>266</v>
      </c>
      <c r="C227" t="s">
        <v>21492</v>
      </c>
      <c r="D227" s="35">
        <f>_xlfn.IFNA(MATCH(RosterPlan25[[#This Row],[player_id]],CompositeRoster[sleeper_id],0),  MATCH(RosterPlan25[[#This Row],[PLAYER]],CompositeRoster[full_name],0))</f>
        <v>228</v>
      </c>
      <c r="E227" s="35" t="e">
        <f>MATCH(RosterPlan25[[#This Row],[player_id]],Draft2023[sleeper_id],0)</f>
        <v>#N/A</v>
      </c>
      <c r="F227" s="35" t="str">
        <f>INDEX(CompositeRoster[team],RosterPlan25[[#This Row],[RosterIndex]])&amp;""</f>
        <v>WAS</v>
      </c>
      <c r="G227" s="35" t="str">
        <f>INDEX(CompositeRoster[position],RosterPlan25[[#This Row],[RosterIndex]])&amp;""</f>
        <v>TE</v>
      </c>
      <c r="H227" s="35" t="str">
        <f>INDEX(CompositeRoster[source],RosterPlan25[[#This Row],[RosterIndex]])</f>
        <v>Rookie</v>
      </c>
      <c r="I227" s="41">
        <f>_xlfn.IFNA(INDEX(Draft2023[PRICE],RosterPlan25[[#This Row],[DraftIndex]]),0)</f>
        <v>0</v>
      </c>
      <c r="J227" s="41" t="str">
        <f>IF(RosterPlan25[[#This Row],[SOURCE]]="Rookie","Rookie",_xlfn.IFNA(INDEX(Draft2023[Current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7" s="41" t="str" cm="1">
        <f t="array" ref="L2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7" s="41">
        <f>ROUNDDOWN(RosterPlan25[[#This Row],[Optimal $]]*IF(RosterPlan25[[#This Row],[Contract]]="Rookie",0.3,0.15),0)</f>
        <v>0</v>
      </c>
      <c r="N2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7" s="25">
        <f>IF(VARG="MANUAL",RosterPlan25[[#This Row],[ManualVARG]],IF(VARG="GOOD",RosterPlan25[[#This Row],[GoodVARG]],"ERR"))</f>
        <v>-2.8129069240329652</v>
      </c>
      <c r="P2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-2.8129069240329652</v>
      </c>
      <c r="Q2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7" s="38" t="s">
        <v>433</v>
      </c>
      <c r="S227" s="57">
        <f>_xlfn.IFNA(INDEX(Draft2022[Net Keeper Count],RosterPlan25[[#This Row],[DraftIndex]]),0)+IF(RosterPlan25[[#This Row],[KEEPER / RFA]]="K",1,0)</f>
        <v>1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-2</v>
      </c>
      <c r="W227">
        <f>IF(OR(RosterPlan25[[#This Row],[SOURCE]]="Rookie",RosterPlan25[[#This Row],[POS]]="K"),0,RosterPlan25[[#This Row],[VAR/G]]+3.3)</f>
        <v>0</v>
      </c>
      <c r="X227">
        <f>IF(RosterPlan25[[#This Row],[VAW/G]]&gt;0,ROUND(RosterPlan25[[#This Row],[VAW/G]]*$AF$56,0)+1,1)</f>
        <v>1</v>
      </c>
      <c r="Y227" s="49">
        <f>RosterPlan25[[#This Row],[VAWG Market $]]-_xlfn.IFNA(RosterPlan25[[#This Row],[$ CURR]],1)</f>
        <v>-2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7">
        <f>RosterPlan25[[#This Row],[Pure Inflated $]]-RosterPlan25[[#This Row],[$ CURR]]</f>
        <v>-2</v>
      </c>
      <c r="AB227">
        <f>INDEX(players[age],MATCH(RosterPlan25[[#This Row],[player_id]],players[sleeper_id],0))</f>
        <v>21</v>
      </c>
      <c r="AV227" s="35"/>
      <c r="BI227"/>
    </row>
    <row r="228" spans="1:61" x14ac:dyDescent="0.25">
      <c r="A228" t="s">
        <v>16019</v>
      </c>
      <c r="B228" t="s">
        <v>266</v>
      </c>
      <c r="C228" t="s">
        <v>16018</v>
      </c>
      <c r="D228" s="35">
        <f>_xlfn.IFNA(MATCH(RosterPlan25[[#This Row],[player_id]],CompositeRoster[sleeper_id],0),  MATCH(RosterPlan25[[#This Row],[PLAYER]],CompositeRoster[full_name],0))</f>
        <v>216</v>
      </c>
      <c r="E228" s="35">
        <f>MATCH(RosterPlan25[[#This Row],[player_id]],Draft2023[sleeper_id],0)</f>
        <v>223</v>
      </c>
      <c r="F228" s="35" t="str">
        <f>INDEX(CompositeRoster[team],RosterPlan25[[#This Row],[RosterIndex]])&amp;""</f>
        <v>SF</v>
      </c>
      <c r="G228" s="35" t="str">
        <f>INDEX(CompositeRoster[position],RosterPlan25[[#This Row],[RosterIndex]])&amp;""</f>
        <v>RB</v>
      </c>
      <c r="H228" s="35" t="str">
        <f>INDEX(CompositeRoster[source],RosterPlan25[[#This Row],[RosterIndex]])</f>
        <v>Roster</v>
      </c>
      <c r="I228" s="41">
        <f>_xlfn.IFNA(INDEX(Draft2023[PRICE],RosterPlan25[[#This Row],[DraftIndex]]),0)</f>
        <v>5</v>
      </c>
      <c r="J228" s="41" t="str">
        <f>IF(RosterPlan25[[#This Row],[SOURCE]]="Rookie","Rookie",_xlfn.IFNA(INDEX(Draft2023[Current Contract],RosterPlan25[[#This Row],[DraftIndex]]),"Undrafted"))</f>
        <v>Auction</v>
      </c>
      <c r="K228" s="41" cm="1">
        <f t="array" ref="K2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8" s="41" cm="1">
        <f t="array" ref="L2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8" s="41">
        <f>ROUNDDOWN(RosterPlan25[[#This Row],[Optimal $]]*IF(RosterPlan25[[#This Row],[Contract]]="Rookie",0.3,0.15),0)</f>
        <v>0</v>
      </c>
      <c r="N2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28" s="25">
        <f>IF(VARG="MANUAL",RosterPlan25[[#This Row],[ManualVARG]],IF(VARG="GOOD",RosterPlan25[[#This Row],[GoodVARG]],"ERR"))</f>
        <v>-3.4611739299241311</v>
      </c>
      <c r="P2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-3.4611739299241311</v>
      </c>
      <c r="Q2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28" s="38" t="s">
        <v>433</v>
      </c>
      <c r="S228" s="57">
        <f>_xlfn.IFNA(INDEX(Draft2022[Net Keeper Count],RosterPlan25[[#This Row],[DraftIndex]]),0)+IF(RosterPlan25[[#This Row],[KEEPER / RFA]]="K",1,0)</f>
        <v>1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-4</v>
      </c>
      <c r="W228">
        <f>IF(OR(RosterPlan25[[#This Row],[SOURCE]]="Rookie",RosterPlan25[[#This Row],[POS]]="K"),0,RosterPlan25[[#This Row],[VAR/G]]+3.3)</f>
        <v>-0.16117392992413127</v>
      </c>
      <c r="X228">
        <f>IF(RosterPlan25[[#This Row],[VAW/G]]&gt;0,ROUND(RosterPlan25[[#This Row],[VAW/G]]*$AF$56,0)+1,1)</f>
        <v>1</v>
      </c>
      <c r="Y228" s="49">
        <f>RosterPlan25[[#This Row],[VAWG Market $]]-_xlfn.IFNA(RosterPlan25[[#This Row],[$ CURR]],1)</f>
        <v>-4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-4</v>
      </c>
      <c r="AB228">
        <f>INDEX(players[age],MATCH(RosterPlan25[[#This Row],[player_id]],players[sleeper_id],0))</f>
        <v>26</v>
      </c>
      <c r="AV228" s="35"/>
      <c r="BI228"/>
    </row>
    <row r="229" spans="1:61" x14ac:dyDescent="0.25">
      <c r="A229" t="s">
        <v>19320</v>
      </c>
      <c r="B229" t="s">
        <v>266</v>
      </c>
      <c r="C229" t="s">
        <v>19319</v>
      </c>
      <c r="D229" s="35">
        <f>_xlfn.IFNA(MATCH(RosterPlan25[[#This Row],[player_id]],CompositeRoster[sleeper_id],0),  MATCH(RosterPlan25[[#This Row],[PLAYER]],CompositeRoster[full_name],0))</f>
        <v>221</v>
      </c>
      <c r="E229" s="35" t="e">
        <f>MATCH(RosterPlan25[[#This Row],[player_id]],Draft2023[sleeper_id],0)</f>
        <v>#N/A</v>
      </c>
      <c r="F229" s="35" t="str">
        <f>INDEX(CompositeRoster[team],RosterPlan25[[#This Row],[RosterIndex]])&amp;""</f>
        <v>BAL</v>
      </c>
      <c r="G229" s="35" t="str">
        <f>INDEX(CompositeRoster[position],RosterPlan25[[#This Row],[RosterIndex]])&amp;""</f>
        <v>RB</v>
      </c>
      <c r="H229" s="35" t="str">
        <f>INDEX(CompositeRoster[source],RosterPlan25[[#This Row],[RosterIndex]])</f>
        <v>Roster</v>
      </c>
      <c r="I229" s="41">
        <f>_xlfn.IFNA(INDEX(Draft2023[PRICE],RosterPlan25[[#This Row],[DraftIndex]]),0)</f>
        <v>0</v>
      </c>
      <c r="J229" s="41" t="str">
        <f>IF(RosterPlan25[[#This Row],[SOURCE]]="Rookie","Rookie",_xlfn.IFNA(INDEX(Draft2023[Current Contract],RosterPlan25[[#This Row],[DraftIndex]]),"Undrafted"))</f>
        <v>Undrafted</v>
      </c>
      <c r="K229" s="41" cm="1">
        <f t="array" ref="K2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9" s="41" cm="1">
        <f t="array" ref="L2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9" s="37">
        <f>IF(VARG="MANUAL",RosterPlan25[[#This Row],[ManualVARG]],IF(VARG="GOOD",RosterPlan25[[#This Row],[GoodVARG]],"ERR"))</f>
        <v>-4.3514543214976875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-4.3514543214976875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9" s="38" t="s">
        <v>433</v>
      </c>
      <c r="S229" s="38">
        <f>_xlfn.IFNA(INDEX(Draft2022[Net Keeper Count],RosterPlan25[[#This Row],[DraftIndex]]),0)+IF(RosterPlan25[[#This Row],[KEEPER / RFA]]="K",1,0)</f>
        <v>1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-1.0514543214976877</v>
      </c>
      <c r="X229">
        <f>IF(RosterPlan25[[#This Row],[VAW/G]]&gt;0,ROUND(RosterPlan25[[#This Row],[VAW/G]]*$AF$56,0)+1,1)</f>
        <v>1</v>
      </c>
      <c r="Y229" s="49">
        <f>RosterPlan25[[#This Row],[VAWG Market $]]-_xlfn.IFNA(RosterPlan25[[#This Row],[$ CURR]],1)</f>
        <v>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>
        <f>RosterPlan25[[#This Row],[Pure Inflated $]]-RosterPlan25[[#This Row],[$ CURR]]</f>
        <v>0</v>
      </c>
      <c r="AB229">
        <f>INDEX(players[age],MATCH(RosterPlan25[[#This Row],[player_id]],players[sleeper_id],0))</f>
        <v>22</v>
      </c>
      <c r="AV229" s="35"/>
      <c r="BI229"/>
    </row>
    <row r="230" spans="1:61" x14ac:dyDescent="0.25">
      <c r="A230" t="s">
        <v>21517</v>
      </c>
      <c r="B230" t="s">
        <v>266</v>
      </c>
      <c r="C230" t="s">
        <v>21516</v>
      </c>
      <c r="D230" s="35">
        <f>_xlfn.IFNA(MATCH(RosterPlan25[[#This Row],[player_id]],CompositeRoster[sleeper_id],0),  MATCH(RosterPlan25[[#This Row],[PLAYER]],CompositeRoster[full_name],0))</f>
        <v>229</v>
      </c>
      <c r="E230" s="35" t="e">
        <f>MATCH(RosterPlan25[[#This Row],[player_id]],Draft2023[sleeper_id],0)</f>
        <v>#N/A</v>
      </c>
      <c r="F230" s="35" t="str">
        <f>INDEX(CompositeRoster[team],RosterPlan25[[#This Row],[RosterIndex]])&amp;""</f>
        <v>CIN</v>
      </c>
      <c r="G230" s="35" t="str">
        <f>INDEX(CompositeRoster[position],RosterPlan25[[#This Row],[RosterIndex]])&amp;""</f>
        <v>TE</v>
      </c>
      <c r="H230" s="35" t="str">
        <f>INDEX(CompositeRoster[source],RosterPlan25[[#This Row],[RosterIndex]])</f>
        <v>Rookie</v>
      </c>
      <c r="I230" s="41">
        <f>_xlfn.IFNA(INDEX(Draft2023[PRICE],RosterPlan25[[#This Row],[DraftIndex]]),0)</f>
        <v>0</v>
      </c>
      <c r="J230" s="41" t="str">
        <f>IF(RosterPlan25[[#This Row],[SOURCE]]="Rookie","Rookie",_xlfn.IFNA(INDEX(Draft2023[Current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30" s="41" t="str" cm="1">
        <f t="array" ref="L2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0" s="41">
        <f>ROUNDDOWN(RosterPlan25[[#This Row],[Optimal $]]*IF(RosterPlan25[[#This Row],[Contract]]="Rookie",0.3,0.15),0)</f>
        <v>0</v>
      </c>
      <c r="N2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0" s="25">
        <f>IF(VARG="MANUAL",RosterPlan25[[#This Row],[ManualVARG]],IF(VARG="GOOD",RosterPlan25[[#This Row],[GoodVARG]],"ERR"))</f>
        <v>-5.6706670677092994</v>
      </c>
      <c r="P2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-5.6706670677092994</v>
      </c>
      <c r="Q2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0" s="38" t="s">
        <v>433</v>
      </c>
      <c r="S230" s="57">
        <f>_xlfn.IFNA(INDEX(Draft2022[Net Keeper Count],RosterPlan25[[#This Row],[DraftIndex]]),0)+IF(RosterPlan25[[#This Row],[KEEPER / RFA]]="K",1,0)</f>
        <v>1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0</v>
      </c>
      <c r="W230">
        <f>IF(OR(RosterPlan25[[#This Row],[SOURCE]]="Rookie",RosterPlan25[[#This Row],[POS]]="K"),0,RosterPlan25[[#This Row],[VAR/G]]+3.3)</f>
        <v>0</v>
      </c>
      <c r="X230">
        <f>IF(RosterPlan25[[#This Row],[VAW/G]]&gt;0,ROUND(RosterPlan25[[#This Row],[VAW/G]]*$AF$56,0)+1,1)</f>
        <v>1</v>
      </c>
      <c r="Y230" s="49">
        <f>RosterPlan25[[#This Row],[VAWG Market $]]-_xlfn.IFNA(RosterPlan25[[#This Row],[$ CURR]],1)</f>
        <v>0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0">
        <f>RosterPlan25[[#This Row],[Pure Inflated $]]-RosterPlan25[[#This Row],[$ CURR]]</f>
        <v>0</v>
      </c>
      <c r="AB230">
        <f>INDEX(players[age],MATCH(RosterPlan25[[#This Row],[player_id]],players[sleeper_id],0))</f>
        <v>23</v>
      </c>
      <c r="AV230" s="35"/>
      <c r="BI230"/>
    </row>
    <row r="231" spans="1:61" x14ac:dyDescent="0.25">
      <c r="A231" t="s">
        <v>19270</v>
      </c>
      <c r="B231" t="s">
        <v>266</v>
      </c>
      <c r="C231" t="s">
        <v>19269</v>
      </c>
      <c r="D231" s="35">
        <f>_xlfn.IFNA(MATCH(RosterPlan25[[#This Row],[player_id]],CompositeRoster[sleeper_id],0),  MATCH(RosterPlan25[[#This Row],[PLAYER]],CompositeRoster[full_name],0))</f>
        <v>211</v>
      </c>
      <c r="E231" s="35" t="e">
        <f>MATCH(RosterPlan25[[#This Row],[player_id]],Draft2023[sleeper_id],0)</f>
        <v>#N/A</v>
      </c>
      <c r="F231" s="35" t="str">
        <f>INDEX(CompositeRoster[team],RosterPlan25[[#This Row],[RosterIndex]])&amp;""</f>
        <v>WAS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_xlfn.IFNA(INDEX(Draft2023[PRICE],RosterPlan25[[#This Row],[DraftIndex]]),0)</f>
        <v>0</v>
      </c>
      <c r="J231" s="41" t="str">
        <f>IF(RosterPlan25[[#This Row],[SOURCE]]="Rookie","Rookie",_xlfn.IFNA(INDEX(Draft2023[Current Contract],RosterPlan25[[#This Row],[DraftIndex]]),"Undrafted"))</f>
        <v>Undrafted</v>
      </c>
      <c r="K231" s="41" cm="1">
        <f t="array" ref="K2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1" s="41" cm="1">
        <f t="array" ref="L2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1" s="41">
        <f>ROUNDDOWN(RosterPlan25[[#This Row],[Optimal $]]*IF(RosterPlan25[[#This Row],[Contract]]="Rookie",0.3,0.15),0)</f>
        <v>0</v>
      </c>
      <c r="N2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1" s="25">
        <f>IF(VARG="MANUAL",RosterPlan25[[#This Row],[ManualVARG]],IF(VARG="GOOD",RosterPlan25[[#This Row],[GoodVARG]],"ERR"))</f>
        <v>-5.8003548635127773</v>
      </c>
      <c r="P2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-5.8003548635127773</v>
      </c>
      <c r="Q2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231" s="38" t="s">
        <v>433</v>
      </c>
      <c r="S231" s="57">
        <f>_xlfn.IFNA(INDEX(Draft2022[Net Keeper Count],RosterPlan25[[#This Row],[DraftIndex]]),0)+IF(RosterPlan25[[#This Row],[KEEPER / RFA]]="K",1,0)</f>
        <v>1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0</v>
      </c>
      <c r="W231">
        <f>IF(OR(RosterPlan25[[#This Row],[SOURCE]]="Rookie",RosterPlan25[[#This Row],[POS]]="K"),0,RosterPlan25[[#This Row],[VAR/G]]+3.3)</f>
        <v>-2.5003548635127775</v>
      </c>
      <c r="X231">
        <f>IF(RosterPlan25[[#This Row],[VAW/G]]&gt;0,ROUND(RosterPlan25[[#This Row],[VAW/G]]*$AF$56,0)+1,1)</f>
        <v>1</v>
      </c>
      <c r="Y231" s="49">
        <f>RosterPlan25[[#This Row],[VAWG Market $]]-_xlfn.IFNA(RosterPlan25[[#This Row],[$ CURR]],1)</f>
        <v>0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0</v>
      </c>
      <c r="AB231">
        <f>INDEX(players[age],MATCH(RosterPlan25[[#This Row],[player_id]],players[sleeper_id],0))</f>
        <v>23</v>
      </c>
      <c r="AV231" s="35"/>
      <c r="BI231"/>
    </row>
    <row r="232" spans="1:61" x14ac:dyDescent="0.25">
      <c r="A232" t="s">
        <v>16163</v>
      </c>
      <c r="B232" t="s">
        <v>267</v>
      </c>
      <c r="C232" t="s">
        <v>16162</v>
      </c>
      <c r="D232" s="35">
        <f>_xlfn.IFNA(MATCH(RosterPlan25[[#This Row],[player_id]],CompositeRoster[sleeper_id],0),  MATCH(RosterPlan25[[#This Row],[PLAYER]],CompositeRoster[full_name],0))</f>
        <v>238</v>
      </c>
      <c r="E232" s="35">
        <f>MATCH(RosterPlan25[[#This Row],[player_id]],Draft2023[sleeper_id],0)</f>
        <v>175</v>
      </c>
      <c r="F232" s="35" t="str">
        <f>INDEX(CompositeRoster[team],RosterPlan25[[#This Row],[RosterIndex]])&amp;""</f>
        <v>CIN</v>
      </c>
      <c r="G232" s="35" t="str">
        <f>INDEX(CompositeRoster[position],RosterPlan25[[#This Row],[RosterIndex]])&amp;""</f>
        <v>WR</v>
      </c>
      <c r="H232" s="35" t="str">
        <f>INDEX(CompositeRoster[source],RosterPlan25[[#This Row],[RosterIndex]])</f>
        <v>Roster</v>
      </c>
      <c r="I232" s="41">
        <f>_xlfn.IFNA(INDEX(Draft2023[PRICE],RosterPlan25[[#This Row],[DraftIndex]]),0)</f>
        <v>40</v>
      </c>
      <c r="J232" s="41" t="str">
        <f>IF(RosterPlan25[[#This Row],[SOURCE]]="Rookie","Rookie",_xlfn.IFNA(INDEX(Draft2023[Current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2" s="41" t="str" cm="1">
        <f t="array" ref="L2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2" s="41">
        <f>ROUNDDOWN(RosterPlan25[[#This Row],[Optimal $]]*IF(RosterPlan25[[#This Row],[Contract]]="Rookie",0.3,0.15),0)</f>
        <v>16</v>
      </c>
      <c r="N2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232" s="25">
        <f>IF(VARG="MANUAL",RosterPlan25[[#This Row],[ManualVARG]],IF(VARG="GOOD",RosterPlan25[[#This Row],[GoodVARG]],"ERR"))</f>
        <v>3.6950322749660351</v>
      </c>
      <c r="P2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3.6950322749660351</v>
      </c>
      <c r="Q2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32" s="38" t="s">
        <v>433</v>
      </c>
      <c r="S232" s="57">
        <f>_xlfn.IFNA(INDEX(Draft2022[Net Keeper Count],RosterPlan25[[#This Row],[DraftIndex]]),0)+IF(RosterPlan25[[#This Row],[KEEPER / RFA]]="K",1,0)</f>
        <v>1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54</v>
      </c>
      <c r="V232" s="35">
        <f>RosterPlan25[[#This Row],[Optimal $]]-RosterPlan25[[#This Row],[$ CURR]]</f>
        <v>-2</v>
      </c>
      <c r="W232">
        <f>IF(OR(RosterPlan25[[#This Row],[SOURCE]]="Rookie",RosterPlan25[[#This Row],[POS]]="K"),0,RosterPlan25[[#This Row],[VAR/G]]+3.3)</f>
        <v>6.995032274966035</v>
      </c>
      <c r="X232">
        <f>IF(RosterPlan25[[#This Row],[VAW/G]]&gt;0,ROUND(RosterPlan25[[#This Row],[VAW/G]]*$AF$56,0)+1,1)</f>
        <v>28</v>
      </c>
      <c r="Y232" s="49">
        <f>RosterPlan25[[#This Row],[VAWG Market $]]-_xlfn.IFNA(RosterPlan25[[#This Row],[$ CURR]],1)</f>
        <v>-28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232">
        <f>RosterPlan25[[#This Row],[Pure Inflated $]]-RosterPlan25[[#This Row],[$ CURR]]</f>
        <v>22</v>
      </c>
      <c r="AB232">
        <f>INDEX(players[age],MATCH(RosterPlan25[[#This Row],[player_id]],players[sleeper_id],0))</f>
        <v>24</v>
      </c>
      <c r="AV232" s="35"/>
      <c r="BI232"/>
    </row>
    <row r="233" spans="1:61" x14ac:dyDescent="0.25">
      <c r="A233" t="s">
        <v>16043</v>
      </c>
      <c r="B233" t="s">
        <v>267</v>
      </c>
      <c r="C233" t="s">
        <v>16042</v>
      </c>
      <c r="D233" s="35">
        <f>_xlfn.IFNA(MATCH(RosterPlan25[[#This Row],[player_id]],CompositeRoster[sleeper_id],0),  MATCH(RosterPlan25[[#This Row],[PLAYER]],CompositeRoster[full_name],0))</f>
        <v>247</v>
      </c>
      <c r="E233" s="35">
        <f>MATCH(RosterPlan25[[#This Row],[player_id]],Draft2023[sleeper_id],0)</f>
        <v>182</v>
      </c>
      <c r="F233" s="35" t="str">
        <f>INDEX(CompositeRoster[team],RosterPlan25[[#This Row],[RosterIndex]])&amp;""</f>
        <v>JAX</v>
      </c>
      <c r="G233" s="35" t="str">
        <f>INDEX(CompositeRoster[position],RosterPlan25[[#This Row],[RosterIndex]])&amp;""</f>
        <v>RB</v>
      </c>
      <c r="H233" s="35" t="str">
        <f>INDEX(CompositeRoster[source],RosterPlan25[[#This Row],[RosterIndex]])</f>
        <v>Roster</v>
      </c>
      <c r="I233" s="41">
        <f>_xlfn.IFNA(INDEX(Draft2023[PRICE],RosterPlan25[[#This Row],[DraftIndex]]),0)</f>
        <v>28</v>
      </c>
      <c r="J233" s="41" t="str">
        <f>IF(RosterPlan25[[#This Row],[SOURCE]]="Rookie","Rookie",_xlfn.IFNA(INDEX(Draft2023[Current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3" s="41" t="str" cm="1">
        <f t="array" ref="L2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3" s="41">
        <f>ROUNDDOWN(RosterPlan25[[#This Row],[Optimal $]]*IF(RosterPlan25[[#This Row],[Contract]]="Rookie",0.3,0.15),0)</f>
        <v>12</v>
      </c>
      <c r="N2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40</v>
      </c>
      <c r="O233" s="25">
        <f>IF(VARG="MANUAL",RosterPlan25[[#This Row],[ManualVARG]],IF(VARG="GOOD",RosterPlan25[[#This Row],[GoodVARG]],"ERR"))</f>
        <v>2.9360800273218417</v>
      </c>
      <c r="P2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2.9360800273218417</v>
      </c>
      <c r="Q2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33" s="38" t="s">
        <v>433</v>
      </c>
      <c r="S233" s="57">
        <f>_xlfn.IFNA(INDEX(Draft2022[Net Keeper Count],RosterPlan25[[#This Row],[DraftIndex]]),0)+IF(RosterPlan25[[#This Row],[KEEPER / RFA]]="K",1,0)</f>
        <v>4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43</v>
      </c>
      <c r="V233" s="35">
        <f>RosterPlan25[[#This Row],[Optimal $]]-RosterPlan25[[#This Row],[$ CURR]]</f>
        <v>3</v>
      </c>
      <c r="W233">
        <f>IF(OR(RosterPlan25[[#This Row],[SOURCE]]="Rookie",RosterPlan25[[#This Row],[POS]]="K"),0,RosterPlan25[[#This Row],[VAR/G]]+3.3)</f>
        <v>6.236080027321842</v>
      </c>
      <c r="X233">
        <f>IF(RosterPlan25[[#This Row],[VAW/G]]&gt;0,ROUND(RosterPlan25[[#This Row],[VAW/G]]*$AF$56,0)+1,1)</f>
        <v>25</v>
      </c>
      <c r="Y233" s="49">
        <f>RosterPlan25[[#This Row],[VAWG Market $]]-_xlfn.IFNA(RosterPlan25[[#This Row],[$ CURR]],1)</f>
        <v>-15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62</v>
      </c>
      <c r="AA233">
        <f>RosterPlan25[[#This Row],[Pure Inflated $]]-RosterPlan25[[#This Row],[$ CURR]]</f>
        <v>22</v>
      </c>
      <c r="AB233">
        <f>INDEX(players[age],MATCH(RosterPlan25[[#This Row],[player_id]],players[sleeper_id],0))</f>
        <v>25</v>
      </c>
      <c r="AV233" s="35">
        <v>2.5687500000000014</v>
      </c>
      <c r="BI233"/>
    </row>
    <row r="234" spans="1:61" x14ac:dyDescent="0.25">
      <c r="A234" t="s">
        <v>14144</v>
      </c>
      <c r="B234" t="s">
        <v>267</v>
      </c>
      <c r="C234" t="s">
        <v>14143</v>
      </c>
      <c r="D234" s="35">
        <f>_xlfn.IFNA(MATCH(RosterPlan25[[#This Row],[player_id]],CompositeRoster[sleeper_id],0),  MATCH(RosterPlan25[[#This Row],[PLAYER]],CompositeRoster[full_name],0))</f>
        <v>240</v>
      </c>
      <c r="E234" s="35">
        <f>MATCH(RosterPlan25[[#This Row],[player_id]],Draft2023[sleeper_id],0)</f>
        <v>176</v>
      </c>
      <c r="F234" s="35" t="str">
        <f>INDEX(CompositeRoster[team],RosterPlan25[[#This Row],[RosterIndex]])&amp;""</f>
        <v>CIN</v>
      </c>
      <c r="G234" s="35" t="str">
        <f>INDEX(CompositeRoster[position],RosterPlan25[[#This Row],[RosterIndex]])&amp;""</f>
        <v>QB</v>
      </c>
      <c r="H234" s="35" t="str">
        <f>INDEX(CompositeRoster[source],RosterPlan25[[#This Row],[RosterIndex]])</f>
        <v>Roster</v>
      </c>
      <c r="I234" s="41">
        <f>_xlfn.IFNA(INDEX(Draft2023[PRICE],RosterPlan25[[#This Row],[DraftIndex]]),0)</f>
        <v>16</v>
      </c>
      <c r="J234" s="41" t="str">
        <f>IF(RosterPlan25[[#This Row],[SOURCE]]="Rookie","Rookie",_xlfn.IFNA(INDEX(Draft2023[Current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34" s="41" t="str" cm="1">
        <f t="array" ref="L2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4" s="41">
        <f>ROUNDDOWN(RosterPlan25[[#This Row],[Optimal $]]*IF(RosterPlan25[[#This Row],[Contract]]="Rookie",0.3,0.15),0)</f>
        <v>7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234" s="37">
        <f>IF(VARG="MANUAL",RosterPlan25[[#This Row],[ManualVARG]],IF(VARG="GOOD",RosterPlan25[[#This Row],[GoodVARG]],"ERR"))</f>
        <v>1.6896490170519001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1.6896490170519001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34" s="38" t="s">
        <v>433</v>
      </c>
      <c r="S234" s="38">
        <f>_xlfn.IFNA(INDEX(Draft2022[Net Keeper Count],RosterPlan25[[#This Row],[DraftIndex]]),0)+IF(RosterPlan25[[#This Row],[KEEPER / RFA]]="K",1,0)</f>
        <v>1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25</v>
      </c>
      <c r="V234" s="35">
        <f>RosterPlan25[[#This Row],[Optimal $]]-RosterPlan25[[#This Row],[$ CURR]]</f>
        <v>2</v>
      </c>
      <c r="W234">
        <f>IF(OR(RosterPlan25[[#This Row],[SOURCE]]="Rookie",RosterPlan25[[#This Row],[POS]]="K"),0,RosterPlan25[[#This Row],[VAR/G]]+3.3)</f>
        <v>4.9896490170518994</v>
      </c>
      <c r="X234">
        <f>IF(RosterPlan25[[#This Row],[VAW/G]]&gt;0,ROUND(RosterPlan25[[#This Row],[VAW/G]]*$AF$56,0)+1,1)</f>
        <v>20</v>
      </c>
      <c r="Y234" s="49">
        <f>RosterPlan25[[#This Row],[VAWG Market $]]-_xlfn.IFNA(RosterPlan25[[#This Row],[$ CURR]],1)</f>
        <v>-3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34">
        <f>RosterPlan25[[#This Row],[Pure Inflated $]]-RosterPlan25[[#This Row],[$ CURR]]</f>
        <v>14</v>
      </c>
      <c r="AB234">
        <f>INDEX(players[age],MATCH(RosterPlan25[[#This Row],[player_id]],players[sleeper_id],0))</f>
        <v>27</v>
      </c>
      <c r="AV234" s="35"/>
      <c r="BI234"/>
    </row>
    <row r="235" spans="1:61" x14ac:dyDescent="0.25">
      <c r="A235" t="s">
        <v>17774</v>
      </c>
      <c r="B235" t="s">
        <v>267</v>
      </c>
      <c r="C235" t="s">
        <v>17773</v>
      </c>
      <c r="D235" s="35">
        <f>_xlfn.IFNA(MATCH(RosterPlan25[[#This Row],[player_id]],CompositeRoster[sleeper_id],0),  MATCH(RosterPlan25[[#This Row],[PLAYER]],CompositeRoster[full_name],0))</f>
        <v>249</v>
      </c>
      <c r="E235" s="35">
        <f>MATCH(RosterPlan25[[#This Row],[player_id]],Draft2023[sleeper_id],0)</f>
        <v>186</v>
      </c>
      <c r="F235" s="35" t="str">
        <f>INDEX(CompositeRoster[team],RosterPlan25[[#This Row],[RosterIndex]])&amp;""</f>
        <v>LV</v>
      </c>
      <c r="G235" s="35" t="str">
        <f>INDEX(CompositeRoster[position],RosterPlan25[[#This Row],[RosterIndex]])&amp;""</f>
        <v>RB</v>
      </c>
      <c r="H235" s="35" t="str">
        <f>INDEX(CompositeRoster[source],RosterPlan25[[#This Row],[RosterIndex]])</f>
        <v>Roster</v>
      </c>
      <c r="I235" s="41">
        <f>_xlfn.IFNA(INDEX(Draft2023[PRICE],RosterPlan25[[#This Row],[DraftIndex]]),0)</f>
        <v>4</v>
      </c>
      <c r="J235" s="41" t="str">
        <f>IF(RosterPlan25[[#This Row],[SOURCE]]="Rookie","Rookie",_xlfn.IFNA(INDEX(Draft2023[Current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5" s="41" t="str" cm="1">
        <f t="array" ref="L2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5" s="41">
        <f>ROUNDDOWN(RosterPlan25[[#This Row],[Optimal $]]*IF(RosterPlan25[[#This Row],[Contract]]="Rookie",0.3,0.15),0)</f>
        <v>7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35" s="37">
        <f>IF(VARG="MANUAL",RosterPlan25[[#This Row],[ManualVARG]],IF(VARG="GOOD",RosterPlan25[[#This Row],[GoodVARG]],"ERR"))</f>
        <v>1.6080123706597329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1.6080123706597329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35" s="38" t="s">
        <v>433</v>
      </c>
      <c r="S235" s="38">
        <f>_xlfn.IFNA(INDEX(Draft2022[Net Keeper Count],RosterPlan25[[#This Row],[DraftIndex]]),0)+IF(RosterPlan25[[#This Row],[KEEPER / RFA]]="K",1,0)</f>
        <v>3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24</v>
      </c>
      <c r="V235" s="35">
        <f>RosterPlan25[[#This Row],[Optimal $]]-RosterPlan25[[#This Row],[$ CURR]]</f>
        <v>13</v>
      </c>
      <c r="W235">
        <f>IF(OR(RosterPlan25[[#This Row],[SOURCE]]="Rookie",RosterPlan25[[#This Row],[POS]]="K"),0,RosterPlan25[[#This Row],[VAR/G]]+3.3)</f>
        <v>4.9080123706597325</v>
      </c>
      <c r="X235">
        <f>IF(RosterPlan25[[#This Row],[VAW/G]]&gt;0,ROUND(RosterPlan25[[#This Row],[VAW/G]]*$AF$56,0)+1,1)</f>
        <v>20</v>
      </c>
      <c r="Y235" s="49">
        <f>RosterPlan25[[#This Row],[VAWG Market $]]-_xlfn.IFNA(RosterPlan25[[#This Row],[$ CURR]],1)</f>
        <v>9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235">
        <f>RosterPlan25[[#This Row],[Pure Inflated $]]-RosterPlan25[[#This Row],[$ CURR]]</f>
        <v>23</v>
      </c>
      <c r="AB235">
        <f>INDEX(players[age],MATCH(RosterPlan25[[#This Row],[player_id]],players[sleeper_id],0))</f>
        <v>24</v>
      </c>
      <c r="AV235" s="35">
        <v>0.25</v>
      </c>
      <c r="BI235"/>
    </row>
    <row r="236" spans="1:61" x14ac:dyDescent="0.25">
      <c r="A236" t="s">
        <v>19060</v>
      </c>
      <c r="B236" t="s">
        <v>267</v>
      </c>
      <c r="C236" t="s">
        <v>19615</v>
      </c>
      <c r="D236" s="35">
        <f>_xlfn.IFNA(MATCH(RosterPlan25[[#This Row],[player_id]],CompositeRoster[sleeper_id],0),  MATCH(RosterPlan25[[#This Row],[PLAYER]],CompositeRoster[full_name],0))</f>
        <v>246</v>
      </c>
      <c r="E236" s="35">
        <f>MATCH(RosterPlan25[[#This Row],[player_id]],Draft2023[sleeper_id],0)</f>
        <v>97</v>
      </c>
      <c r="F236" s="35" t="str">
        <f>INDEX(CompositeRoster[team],RosterPlan25[[#This Row],[RosterIndex]])&amp;""</f>
        <v>HOU</v>
      </c>
      <c r="G236" s="35" t="str">
        <f>INDEX(CompositeRoster[position],RosterPlan25[[#This Row],[RosterIndex]])&amp;""</f>
        <v>WR</v>
      </c>
      <c r="H236" s="35" t="str">
        <f>INDEX(CompositeRoster[source],RosterPlan25[[#This Row],[RosterIndex]])</f>
        <v>Roster</v>
      </c>
      <c r="I236" s="41">
        <f>_xlfn.IFNA(INDEX(Draft2023[PRICE],RosterPlan25[[#This Row],[DraftIndex]]),0)</f>
        <v>2</v>
      </c>
      <c r="J236" s="41" t="str">
        <f>IF(RosterPlan25[[#This Row],[SOURCE]]="Rookie","Rookie",_xlfn.IFNA(INDEX(Draft2023[Current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6" s="41" t="str" cm="1">
        <f t="array" ref="L2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6" s="41">
        <f>ROUNDDOWN(RosterPlan25[[#This Row],[Optimal $]]*IF(RosterPlan25[[#This Row],[Contract]]="Rookie",0.3,0.15),0)</f>
        <v>5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36" s="37">
        <f>IF(VARG="MANUAL",RosterPlan25[[#This Row],[ManualVARG]],IF(VARG="GOOD",RosterPlan25[[#This Row],[GoodVARG]],"ERR"))</f>
        <v>1.2586172849402923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1.2586172849402923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236" s="38" t="s">
        <v>433</v>
      </c>
      <c r="S236" s="38">
        <f>_xlfn.IFNA(INDEX(Draft2022[Net Keeper Count],RosterPlan25[[#This Row],[DraftIndex]]),0)+IF(RosterPlan25[[#This Row],[KEEPER / RFA]]="K",1,0)</f>
        <v>1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19</v>
      </c>
      <c r="V236" s="35">
        <f>RosterPlan25[[#This Row],[Optimal $]]-RosterPlan25[[#This Row],[$ CURR]]</f>
        <v>12</v>
      </c>
      <c r="W236">
        <f>IF(OR(RosterPlan25[[#This Row],[SOURCE]]="Rookie",RosterPlan25[[#This Row],[POS]]="K"),0,RosterPlan25[[#This Row],[VAR/G]]+3.3)</f>
        <v>4.5586172849402917</v>
      </c>
      <c r="X236">
        <f>IF(RosterPlan25[[#This Row],[VAW/G]]&gt;0,ROUND(RosterPlan25[[#This Row],[VAW/G]]*$AF$56,0)+1,1)</f>
        <v>19</v>
      </c>
      <c r="Y236" s="49">
        <f>RosterPlan25[[#This Row],[VAWG Market $]]-_xlfn.IFNA(RosterPlan25[[#This Row],[$ CURR]],1)</f>
        <v>12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236">
        <f>RosterPlan25[[#This Row],[Pure Inflated $]]-RosterPlan25[[#This Row],[$ CURR]]</f>
        <v>20</v>
      </c>
      <c r="AB236">
        <f>INDEX(players[age],MATCH(RosterPlan25[[#This Row],[player_id]],players[sleeper_id],0))</f>
        <v>24</v>
      </c>
      <c r="AV236" s="35"/>
      <c r="BI236"/>
    </row>
    <row r="237" spans="1:61" x14ac:dyDescent="0.25">
      <c r="A237" t="s">
        <v>18127</v>
      </c>
      <c r="B237" t="s">
        <v>267</v>
      </c>
      <c r="C237" t="s">
        <v>18126</v>
      </c>
      <c r="D237" s="35">
        <f>_xlfn.IFNA(MATCH(RosterPlan25[[#This Row],[player_id]],CompositeRoster[sleeper_id],0),  MATCH(RosterPlan25[[#This Row],[PLAYER]],CompositeRoster[full_name],0))</f>
        <v>231</v>
      </c>
      <c r="E237" s="35">
        <f>MATCH(RosterPlan25[[#This Row],[player_id]],Draft2023[sleeper_id],0)</f>
        <v>78</v>
      </c>
      <c r="F237" s="35" t="str">
        <f>INDEX(CompositeRoster[team],RosterPlan25[[#This Row],[RosterIndex]])&amp;""</f>
        <v>SF</v>
      </c>
      <c r="G237" s="35" t="str">
        <f>INDEX(CompositeRoster[position],RosterPlan25[[#This Row],[RosterIndex]])&amp;""</f>
        <v>QB</v>
      </c>
      <c r="H237" s="35" t="str">
        <f>INDEX(CompositeRoster[source],RosterPlan25[[#This Row],[RosterIndex]])</f>
        <v>Roster</v>
      </c>
      <c r="I237" s="41">
        <f>_xlfn.IFNA(INDEX(Draft2023[PRICE],RosterPlan25[[#This Row],[DraftIndex]]),0)</f>
        <v>1</v>
      </c>
      <c r="J237" s="41" t="str">
        <f>IF(RosterPlan25[[#This Row],[SOURCE]]="Rookie","Rookie",_xlfn.IFNA(INDEX(Draft2023[Current Contract],RosterPlan25[[#This Row],[DraftIndex]]),"Undrafted"))</f>
        <v>Undrafted</v>
      </c>
      <c r="K237" s="41" cm="1">
        <f t="array" ref="K2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7" s="41" cm="1">
        <f t="array" ref="L2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7" s="41">
        <f>ROUNDDOWN(RosterPlan25[[#This Row],[Optimal $]]*IF(RosterPlan25[[#This Row],[Contract]]="Rookie",0.3,0.15),0)</f>
        <v>2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7" s="37">
        <f>IF(VARG="MANUAL",RosterPlan25[[#This Row],[ManualVARG]],IF(VARG="GOOD",RosterPlan25[[#This Row],[GoodVARG]],"ERR"))</f>
        <v>0.93177704678178019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0.93177704678178019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37" s="38" t="s">
        <v>433</v>
      </c>
      <c r="S237" s="38">
        <f>_xlfn.IFNA(INDEX(Draft2022[Net Keeper Count],RosterPlan25[[#This Row],[DraftIndex]]),0)+IF(RosterPlan25[[#This Row],[KEEPER / RFA]]="K",1,0)</f>
        <v>3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14</v>
      </c>
      <c r="V237" s="35">
        <f>RosterPlan25[[#This Row],[Optimal $]]-RosterPlan25[[#This Row],[$ CURR]]</f>
        <v>11</v>
      </c>
      <c r="W237">
        <f>IF(OR(RosterPlan25[[#This Row],[SOURCE]]="Rookie",RosterPlan25[[#This Row],[POS]]="K"),0,RosterPlan25[[#This Row],[VAR/G]]+3.3)</f>
        <v>4.2317770467817803</v>
      </c>
      <c r="X237">
        <f>IF(RosterPlan25[[#This Row],[VAW/G]]&gt;0,ROUND(RosterPlan25[[#This Row],[VAW/G]]*$AF$56,0)+1,1)</f>
        <v>17</v>
      </c>
      <c r="Y237" s="49">
        <f>RosterPlan25[[#This Row],[VAWG Market $]]-_xlfn.IFNA(RosterPlan25[[#This Row],[$ CURR]],1)</f>
        <v>14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237">
        <f>RosterPlan25[[#This Row],[Pure Inflated $]]-RosterPlan25[[#This Row],[$ CURR]]</f>
        <v>18</v>
      </c>
      <c r="AB237">
        <f>INDEX(players[age],MATCH(RosterPlan25[[#This Row],[player_id]],players[sleeper_id],0))</f>
        <v>24</v>
      </c>
      <c r="AV237" s="35"/>
      <c r="BI237"/>
    </row>
    <row r="238" spans="1:61" x14ac:dyDescent="0.25">
      <c r="A238" t="s">
        <v>21477</v>
      </c>
      <c r="B238" t="s">
        <v>267</v>
      </c>
      <c r="C238" t="s">
        <v>21476</v>
      </c>
      <c r="D238">
        <f>_xlfn.IFNA(MATCH(RosterPlan25[[#This Row],[player_id]],CompositeRoster[sleeper_id],0),  MATCH(RosterPlan25[[#This Row],[PLAYER]],CompositeRoster[full_name],0))</f>
        <v>256</v>
      </c>
      <c r="E238" t="e">
        <f>MATCH(RosterPlan25[[#This Row],[player_id]],Draft2023[sleeper_id],0)</f>
        <v>#N/A</v>
      </c>
      <c r="F238" s="35" t="str">
        <f>INDEX(CompositeRoster[team],RosterPlan25[[#This Row],[RosterIndex]])&amp;""</f>
        <v>NYG</v>
      </c>
      <c r="G238" s="35" t="str">
        <f>INDEX(CompositeRoster[position],RosterPlan25[[#This Row],[RosterIndex]])&amp;""</f>
        <v>WR</v>
      </c>
      <c r="H238" s="35" t="str">
        <f>INDEX(CompositeRoster[source],RosterPlan25[[#This Row],[RosterIndex]])</f>
        <v>Rookie</v>
      </c>
      <c r="I238" s="41">
        <f>_xlfn.IFNA(INDEX(Draft2023[PRICE],RosterPlan25[[#This Row],[DraftIndex]]),0)</f>
        <v>0</v>
      </c>
      <c r="J238" s="41" t="str">
        <f>IF(RosterPlan25[[#This Row],[SOURCE]]="Rookie","Rookie",_xlfn.IFNA(INDEX(Draft2023[Current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38" s="41" t="str" cm="1">
        <f t="array" ref="L2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8" s="41">
        <f>ROUNDDOWN(RosterPlan25[[#This Row],[Optimal $]]*IF(RosterPlan25[[#This Row],[Contract]]="Rookie",0.3,0.15),0)</f>
        <v>4</v>
      </c>
      <c r="N2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38" s="25">
        <f>IF(VARG="MANUAL",RosterPlan25[[#This Row],[ManualVARG]],IF(VARG="GOOD",RosterPlan25[[#This Row],[GoodVARG]],"ERR"))</f>
        <v>0.88310543129885677</v>
      </c>
      <c r="P2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0.88310543129885677</v>
      </c>
      <c r="Q2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8" s="38" t="s">
        <v>433</v>
      </c>
      <c r="S238" s="57">
        <f>_xlfn.IFNA(INDEX(Draft2022[Net Keeper Count],RosterPlan25[[#This Row],[DraftIndex]]),0)+IF(RosterPlan25[[#This Row],[KEEPER / RFA]]="K",1,0)</f>
        <v>1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14</v>
      </c>
      <c r="V238" s="35">
        <f>RosterPlan25[[#This Row],[Optimal $]]-RosterPlan25[[#This Row],[$ CURR]]</f>
        <v>8</v>
      </c>
      <c r="W238">
        <f>IF(OR(RosterPlan25[[#This Row],[SOURCE]]="Rookie",RosterPlan25[[#This Row],[POS]]="K"),0,RosterPlan25[[#This Row],[VAR/G]]+3.3)</f>
        <v>0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-5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238">
        <f>RosterPlan25[[#This Row],[Pure Inflated $]]-RosterPlan25[[#This Row],[$ CURR]]</f>
        <v>14</v>
      </c>
      <c r="AB238">
        <f>INDEX(players[age],MATCH(RosterPlan25[[#This Row],[player_id]],players[sleeper_id],0))</f>
        <v>20</v>
      </c>
      <c r="AV238" s="35">
        <v>7.9250000000000007</v>
      </c>
      <c r="BI238"/>
    </row>
    <row r="239" spans="1:61" x14ac:dyDescent="0.25">
      <c r="A239" t="s">
        <v>230</v>
      </c>
      <c r="B239" t="s">
        <v>267</v>
      </c>
      <c r="C239" t="s">
        <v>6548</v>
      </c>
      <c r="D239" s="35">
        <f>_xlfn.IFNA(MATCH(RosterPlan25[[#This Row],[player_id]],CompositeRoster[sleeper_id],0),  MATCH(RosterPlan25[[#This Row],[PLAYER]],CompositeRoster[full_name],0))</f>
        <v>235</v>
      </c>
      <c r="E239" s="35">
        <f>MATCH(RosterPlan25[[#This Row],[player_id]],Draft2023[sleeper_id],0)</f>
        <v>238</v>
      </c>
      <c r="F239" s="35" t="str">
        <f>INDEX(CompositeRoster[team],RosterPlan25[[#This Row],[RosterIndex]])&amp;""</f>
        <v>LAC</v>
      </c>
      <c r="G239" s="35" t="str">
        <f>INDEX(CompositeRoster[position],RosterPlan25[[#This Row],[RosterIndex]])&amp;""</f>
        <v>RB</v>
      </c>
      <c r="H239" s="35" t="str">
        <f>INDEX(CompositeRoster[source],RosterPlan25[[#This Row],[RosterIndex]])</f>
        <v>Roster</v>
      </c>
      <c r="I239" s="41">
        <f>_xlfn.IFNA(INDEX(Draft2023[PRICE],RosterPlan25[[#This Row],[DraftIndex]]),0)</f>
        <v>1</v>
      </c>
      <c r="J239" s="41" t="str">
        <f>IF(RosterPlan25[[#This Row],[SOURCE]]="Rookie","Rookie",_xlfn.IFNA(INDEX(Draft2023[Current Contract],RosterPlan25[[#This Row],[DraftIndex]]),"Undrafted"))</f>
        <v>Auction</v>
      </c>
      <c r="K239" s="41" cm="1">
        <f t="array" ref="K2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9" s="41" cm="1">
        <f t="array" ref="L2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9" s="41">
        <f>ROUNDDOWN(RosterPlan25[[#This Row],[Optimal $]]*IF(RosterPlan25[[#This Row],[Contract]]="Rookie",0.3,0.15),0)</f>
        <v>1</v>
      </c>
      <c r="N2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39" s="37">
        <f>IF(VARG="MANUAL",RosterPlan25[[#This Row],[ManualVARG]],IF(VARG="GOOD",RosterPlan25[[#This Row],[GoodVARG]],"ERR"))</f>
        <v>0.58366350047656201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0.58366350047656201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39" s="38" t="s">
        <v>433</v>
      </c>
      <c r="S239" s="38">
        <f>_xlfn.IFNA(INDEX(Draft2022[Net Keeper Count],RosterPlan25[[#This Row],[DraftIndex]]),0)+IF(RosterPlan25[[#This Row],[KEEPER / RFA]]="K",1,0)</f>
        <v>1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9</v>
      </c>
      <c r="V239" s="35">
        <f>RosterPlan25[[#This Row],[Optimal $]]-RosterPlan25[[#This Row],[$ CURR]]</f>
        <v>7</v>
      </c>
      <c r="W239">
        <f>IF(OR(RosterPlan25[[#This Row],[SOURCE]]="Rookie",RosterPlan25[[#This Row],[POS]]="K"),0,RosterPlan25[[#This Row],[VAR/G]]+3.3)</f>
        <v>3.8836635004765618</v>
      </c>
      <c r="X239">
        <f>IF(RosterPlan25[[#This Row],[VAW/G]]&gt;0,ROUND(RosterPlan25[[#This Row],[VAW/G]]*$AF$56,0)+1,1)</f>
        <v>16</v>
      </c>
      <c r="Y239" s="49">
        <f>RosterPlan25[[#This Row],[VAWG Market $]]-_xlfn.IFNA(RosterPlan25[[#This Row],[$ CURR]],1)</f>
        <v>14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239">
        <f>RosterPlan25[[#This Row],[Pure Inflated $]]-RosterPlan25[[#This Row],[$ CURR]]</f>
        <v>11</v>
      </c>
      <c r="AB239">
        <f>INDEX(players[age],MATCH(RosterPlan25[[#This Row],[player_id]],players[sleeper_id],0))</f>
        <v>29</v>
      </c>
      <c r="AV239" s="35">
        <v>2.28125</v>
      </c>
      <c r="BI239"/>
    </row>
    <row r="240" spans="1:61" x14ac:dyDescent="0.25">
      <c r="A240" t="s">
        <v>21416</v>
      </c>
      <c r="B240" t="s">
        <v>267</v>
      </c>
      <c r="C240" t="s">
        <v>21415</v>
      </c>
      <c r="D240">
        <f>_xlfn.IFNA(MATCH(RosterPlan25[[#This Row],[player_id]],CompositeRoster[sleeper_id],0),  MATCH(RosterPlan25[[#This Row],[PLAYER]],CompositeRoster[full_name],0))</f>
        <v>251</v>
      </c>
      <c r="E240" t="e">
        <f>MATCH(RosterPlan25[[#This Row],[player_id]],Draft2023[sleeper_id],0)</f>
        <v>#N/A</v>
      </c>
      <c r="F240" s="35" t="str">
        <f>INDEX(CompositeRoster[team],RosterPlan25[[#This Row],[RosterIndex]])&amp;""</f>
        <v>LV</v>
      </c>
      <c r="G240" s="35" t="str">
        <f>INDEX(CompositeRoster[position],RosterPlan25[[#This Row],[RosterIndex]])&amp;""</f>
        <v>TE</v>
      </c>
      <c r="H240" s="35" t="str">
        <f>INDEX(CompositeRoster[source],RosterPlan25[[#This Row],[RosterIndex]])</f>
        <v>Rookie</v>
      </c>
      <c r="I240" s="41">
        <f>_xlfn.IFNA(INDEX(Draft2023[PRICE],RosterPlan25[[#This Row],[DraftIndex]]),0)</f>
        <v>0</v>
      </c>
      <c r="J240" s="41" t="str">
        <f>IF(RosterPlan25[[#This Row],[SOURCE]]="Rookie","Rookie",_xlfn.IFNA(INDEX(Draft2023[Current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0" s="41" t="str" cm="1">
        <f t="array" ref="L2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0" s="41">
        <f>ROUNDDOWN(RosterPlan25[[#This Row],[Optimal $]]*IF(RosterPlan25[[#This Row],[Contract]]="Rookie",0.3,0.15),0)</f>
        <v>2</v>
      </c>
      <c r="N24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0" s="47">
        <f>IF(VARG="MANUAL",RosterPlan25[[#This Row],[ManualVARG]],IF(VARG="GOOD",RosterPlan25[[#This Row],[GoodVARG]],"ERR"))</f>
        <v>0.38712592693842313</v>
      </c>
      <c r="P24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0.38712592693842313</v>
      </c>
      <c r="Q24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0" s="38" t="s">
        <v>433</v>
      </c>
      <c r="S240" s="38">
        <f>_xlfn.IFNA(INDEX(Draft2022[Net Keeper Count],RosterPlan25[[#This Row],[DraftIndex]]),0)+IF(RosterPlan25[[#This Row],[KEEPER / RFA]]="K",1,0)</f>
        <v>1</v>
      </c>
      <c r="T240" s="57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7</v>
      </c>
      <c r="V240" s="35">
        <f>RosterPlan25[[#This Row],[Optimal $]]-RosterPlan25[[#This Row],[$ CURR]]</f>
        <v>2</v>
      </c>
      <c r="W240">
        <f>IF(OR(RosterPlan25[[#This Row],[SOURCE]]="Rookie",RosterPlan25[[#This Row],[POS]]="K"),0,RosterPlan25[[#This Row],[VAR/G]]+3.3)</f>
        <v>0</v>
      </c>
      <c r="X240">
        <f>IF(RosterPlan25[[#This Row],[VAW/G]]&gt;0,ROUND(RosterPlan25[[#This Row],[VAW/G]]*$AF$56,0)+1,1)</f>
        <v>1</v>
      </c>
      <c r="Y240" s="49">
        <f>RosterPlan25[[#This Row],[VAWG Market $]]-_xlfn.IFNA(RosterPlan25[[#This Row],[$ CURR]],1)</f>
        <v>-4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240" s="35">
        <f>RosterPlan25[[#This Row],[Pure Inflated $]]-RosterPlan25[[#This Row],[$ CURR]]</f>
        <v>4</v>
      </c>
      <c r="AB240">
        <f>INDEX(players[age],MATCH(RosterPlan25[[#This Row],[player_id]],players[sleeper_id],0))</f>
        <v>21</v>
      </c>
      <c r="AV240" s="35"/>
      <c r="BI240"/>
    </row>
    <row r="241" spans="1:61" x14ac:dyDescent="0.25">
      <c r="A241" t="s">
        <v>19031</v>
      </c>
      <c r="B241" t="s">
        <v>267</v>
      </c>
      <c r="C241" t="s">
        <v>19030</v>
      </c>
      <c r="D241" s="35">
        <f>_xlfn.IFNA(MATCH(RosterPlan25[[#This Row],[player_id]],CompositeRoster[sleeper_id],0),  MATCH(RosterPlan25[[#This Row],[PLAYER]],CompositeRoster[full_name],0))</f>
        <v>241</v>
      </c>
      <c r="E241" s="35">
        <f>MATCH(RosterPlan25[[#This Row],[player_id]],Draft2023[sleeper_id],0)</f>
        <v>189</v>
      </c>
      <c r="F241" s="35" t="str">
        <f>INDEX(CompositeRoster[team],RosterPlan25[[#This Row],[RosterIndex]])&amp;""</f>
        <v>MIN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_xlfn.IFNA(INDEX(Draft2023[PRICE],RosterPlan25[[#This Row],[DraftIndex]]),0)</f>
        <v>5</v>
      </c>
      <c r="J241" s="41" t="str">
        <f>IF(RosterPlan25[[#This Row],[SOURCE]]="Rookie","Rookie",_xlfn.IFNA(INDEX(Draft2023[Current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1" s="41" t="str" cm="1">
        <f t="array" ref="L2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1" s="41">
        <f>ROUNDDOWN(RosterPlan25[[#This Row],[Optimal $]]*IF(RosterPlan25[[#This Row],[Contract]]="Rookie",0.3,0.15),0)</f>
        <v>1</v>
      </c>
      <c r="N2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1" s="37">
        <f>IF(VARG="MANUAL",RosterPlan25[[#This Row],[ManualVARG]],IF(VARG="GOOD",RosterPlan25[[#This Row],[GoodVARG]],"ERR"))</f>
        <v>0.20958236993738541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0.20958236993738541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41" s="38" t="s">
        <v>433</v>
      </c>
      <c r="S241" s="38">
        <f>_xlfn.IFNA(INDEX(Draft2022[Net Keeper Count],RosterPlan25[[#This Row],[DraftIndex]]),0)+IF(RosterPlan25[[#This Row],[KEEPER / RFA]]="K",1,0)</f>
        <v>4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4</v>
      </c>
      <c r="V241" s="35">
        <f>RosterPlan25[[#This Row],[Optimal $]]-RosterPlan25[[#This Row],[$ CURR]]</f>
        <v>-2</v>
      </c>
      <c r="W241">
        <f>IF(OR(RosterPlan25[[#This Row],[SOURCE]]="Rookie",RosterPlan25[[#This Row],[POS]]="K"),0,RosterPlan25[[#This Row],[VAR/G]]+3.3)</f>
        <v>3.5095823699373851</v>
      </c>
      <c r="X241">
        <f>IF(RosterPlan25[[#This Row],[VAW/G]]&gt;0,ROUND(RosterPlan25[[#This Row],[VAW/G]]*$AF$56,0)+1,1)</f>
        <v>15</v>
      </c>
      <c r="Y241" s="49">
        <f>RosterPlan25[[#This Row],[VAWG Market $]]-_xlfn.IFNA(RosterPlan25[[#This Row],[$ CURR]],1)</f>
        <v>9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6</v>
      </c>
      <c r="AA241">
        <f>RosterPlan25[[#This Row],[Pure Inflated $]]-RosterPlan25[[#This Row],[$ CURR]]</f>
        <v>0</v>
      </c>
      <c r="AB241">
        <f>INDEX(players[age],MATCH(RosterPlan25[[#This Row],[player_id]],players[sleeper_id],0))</f>
        <v>22</v>
      </c>
      <c r="AV241" s="35"/>
      <c r="BI241"/>
    </row>
    <row r="242" spans="1:61" x14ac:dyDescent="0.25">
      <c r="A242" t="s">
        <v>21475</v>
      </c>
      <c r="B242" t="s">
        <v>267</v>
      </c>
      <c r="C242" t="s">
        <v>21474</v>
      </c>
      <c r="D242">
        <f>_xlfn.IFNA(MATCH(RosterPlan25[[#This Row],[player_id]],CompositeRoster[sleeper_id],0),  MATCH(RosterPlan25[[#This Row],[PLAYER]],CompositeRoster[full_name],0))</f>
        <v>259</v>
      </c>
      <c r="E242" t="e">
        <f>MATCH(RosterPlan25[[#This Row],[player_id]],Draft2023[sleeper_id],0)</f>
        <v>#N/A</v>
      </c>
      <c r="F242" s="35" t="str">
        <f>INDEX(CompositeRoster[team],RosterPlan25[[#This Row],[RosterIndex]])&amp;""</f>
        <v>KC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Rookie</v>
      </c>
      <c r="I242" s="41">
        <f>_xlfn.IFNA(INDEX(Draft2023[PRICE],RosterPlan25[[#This Row],[DraftIndex]]),0)</f>
        <v>0</v>
      </c>
      <c r="J242" s="41" t="str">
        <f>IF(RosterPlan25[[#This Row],[SOURCE]]="Rookie","Rookie",_xlfn.IFNA(INDEX(Draft2023[Current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2" s="41" t="str" cm="1">
        <f t="array" ref="L2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2" s="41">
        <f>ROUNDDOWN(RosterPlan25[[#This Row],[Optimal $]]*IF(RosterPlan25[[#This Row],[Contract]]="Rookie",0.3,0.15),0)</f>
        <v>0</v>
      </c>
      <c r="N2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2" s="25">
        <f>IF(VARG="MANUAL",RosterPlan25[[#This Row],[ManualVARG]],IF(VARG="GOOD",RosterPlan25[[#This Row],[GoodVARG]],"ERR"))</f>
        <v>0.14439144043371707</v>
      </c>
      <c r="P2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0.14439144043371707</v>
      </c>
      <c r="Q2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2" s="38" t="s">
        <v>433</v>
      </c>
      <c r="S242" s="57">
        <f>_xlfn.IFNA(INDEX(Draft2022[Net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3</v>
      </c>
      <c r="V242" s="35">
        <f>RosterPlan25[[#This Row],[Optimal $]]-RosterPlan25[[#This Row],[$ CURR]]</f>
        <v>-2</v>
      </c>
      <c r="W242">
        <f>IF(OR(RosterPlan25[[#This Row],[SOURCE]]="Rookie",RosterPlan25[[#This Row],[POS]]="K"),0,RosterPlan25[[#This Row],[VAR/G]]+3.3)</f>
        <v>0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-4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242">
        <f>RosterPlan25[[#This Row],[Pure Inflated $]]-RosterPlan25[[#This Row],[$ CURR]]</f>
        <v>-1</v>
      </c>
      <c r="AB242">
        <f>INDEX(players[age],MATCH(RosterPlan25[[#This Row],[player_id]],players[sleeper_id],0))</f>
        <v>21</v>
      </c>
      <c r="AV242" s="35"/>
      <c r="BI242"/>
    </row>
    <row r="243" spans="1:61" x14ac:dyDescent="0.25">
      <c r="A243" t="s">
        <v>16009</v>
      </c>
      <c r="B243" t="s">
        <v>267</v>
      </c>
      <c r="C243" t="s">
        <v>16008</v>
      </c>
      <c r="D243" s="35">
        <f>_xlfn.IFNA(MATCH(RosterPlan25[[#This Row],[player_id]],CompositeRoster[sleeper_id],0),  MATCH(RosterPlan25[[#This Row],[PLAYER]],CompositeRoster[full_name],0))</f>
        <v>244</v>
      </c>
      <c r="E243" s="35">
        <f>MATCH(RosterPlan25[[#This Row],[player_id]],Draft2023[sleeper_id],0)</f>
        <v>178</v>
      </c>
      <c r="F243" s="35" t="str">
        <f>INDEX(CompositeRoster[team],RosterPlan25[[#This Row],[RosterIndex]])&amp;""</f>
        <v>PIT</v>
      </c>
      <c r="G243" s="35" t="str">
        <f>INDEX(CompositeRoster[position],RosterPlan25[[#This Row],[RosterIndex]])&amp;""</f>
        <v>TE</v>
      </c>
      <c r="H243" s="35" t="str">
        <f>INDEX(CompositeRoster[source],RosterPlan25[[#This Row],[RosterIndex]])</f>
        <v>Roster</v>
      </c>
      <c r="I243" s="41">
        <f>_xlfn.IFNA(INDEX(Draft2023[PRICE],RosterPlan25[[#This Row],[DraftIndex]]),0)</f>
        <v>4</v>
      </c>
      <c r="J243" s="41" t="str">
        <f>IF(RosterPlan25[[#This Row],[SOURCE]]="Rookie","Rookie",_xlfn.IFNA(INDEX(Draft2023[Current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3" s="41" t="str" cm="1">
        <f t="array" ref="L2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3" s="41">
        <f>ROUNDDOWN(RosterPlan25[[#This Row],[Optimal $]]*IF(RosterPlan25[[#This Row],[Contract]]="Rookie",0.3,0.15),0)</f>
        <v>0</v>
      </c>
      <c r="N2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3" s="25">
        <f>IF(VARG="MANUAL",RosterPlan25[[#This Row],[ManualVARG]],IF(VARG="GOOD",RosterPlan25[[#This Row],[GoodVARG]],"ERR"))</f>
        <v>-1.11828721307812E-2</v>
      </c>
      <c r="P2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-1.11828721307812E-2</v>
      </c>
      <c r="Q2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43" s="38" t="s">
        <v>433</v>
      </c>
      <c r="S243" s="57">
        <f>_xlfn.IFNA(INDEX(Draft2022[Net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-3</v>
      </c>
      <c r="W243">
        <f>IF(OR(RosterPlan25[[#This Row],[SOURCE]]="Rookie",RosterPlan25[[#This Row],[POS]]="K"),0,RosterPlan25[[#This Row],[VAR/G]]+3.3)</f>
        <v>3.2888171278692186</v>
      </c>
      <c r="X243">
        <f>IF(RosterPlan25[[#This Row],[VAW/G]]&gt;0,ROUND(RosterPlan25[[#This Row],[VAW/G]]*$AF$56,0)+1,1)</f>
        <v>14</v>
      </c>
      <c r="Y243" s="49">
        <f>RosterPlan25[[#This Row],[VAWG Market $]]-_xlfn.IFNA(RosterPlan25[[#This Row],[$ CURR]],1)</f>
        <v>10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-3</v>
      </c>
      <c r="AB243">
        <f>INDEX(players[age],MATCH(RosterPlan25[[#This Row],[player_id]],players[sleeper_id],0))</f>
        <v>25</v>
      </c>
      <c r="AV243" s="35"/>
      <c r="BI243"/>
    </row>
    <row r="244" spans="1:61" x14ac:dyDescent="0.25">
      <c r="A244" t="s">
        <v>21447</v>
      </c>
      <c r="B244" t="s">
        <v>267</v>
      </c>
      <c r="C244" t="s">
        <v>21446</v>
      </c>
      <c r="D244" s="35">
        <f>_xlfn.IFNA(MATCH(RosterPlan25[[#This Row],[player_id]],CompositeRoster[sleeper_id],0),  MATCH(RosterPlan25[[#This Row],[PLAYER]],CompositeRoster[full_name],0))</f>
        <v>255</v>
      </c>
      <c r="E244" s="35" t="e">
        <f>MATCH(RosterPlan25[[#This Row],[player_id]],Draft2023[sleeper_id],0)</f>
        <v>#N/A</v>
      </c>
      <c r="F244" s="35" t="str">
        <f>INDEX(CompositeRoster[team],RosterPlan25[[#This Row],[RosterIndex]])&amp;""</f>
        <v>BUF</v>
      </c>
      <c r="G244" s="35" t="str">
        <f>INDEX(CompositeRoster[position],RosterPlan25[[#This Row],[RosterIndex]])&amp;""</f>
        <v>WR</v>
      </c>
      <c r="H244" s="35" t="str">
        <f>INDEX(CompositeRoster[source],RosterPlan25[[#This Row],[RosterIndex]])</f>
        <v>Rookie</v>
      </c>
      <c r="I244" s="41">
        <f>_xlfn.IFNA(INDEX(Draft2023[PRICE],RosterPlan25[[#This Row],[DraftIndex]]),0)</f>
        <v>0</v>
      </c>
      <c r="J244" s="41" t="str">
        <f>IF(RosterPlan25[[#This Row],[SOURCE]]="Rookie","Rookie",_xlfn.IFNA(INDEX(Draft2023[Current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4" s="41" t="str" cm="1">
        <f t="array" ref="L2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4" s="37">
        <f>IF(VARG="MANUAL",RosterPlan25[[#This Row],[ManualVARG]],IF(VARG="GOOD",RosterPlan25[[#This Row],[GoodVARG]],"ERR"))</f>
        <v>-0.77914765998387903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-0.77914765998387903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4" s="38" t="s">
        <v>433</v>
      </c>
      <c r="S244" s="38">
        <f>_xlfn.IFNA(INDEX(Draft2022[Net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-4</v>
      </c>
      <c r="W244">
        <f>IF(OR(RosterPlan25[[#This Row],[SOURCE]]="Rookie",RosterPlan25[[#This Row],[POS]]="K"),0,RosterPlan25[[#This Row],[VAR/G]]+3.3)</f>
        <v>0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-4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-4</v>
      </c>
      <c r="AB244">
        <f>INDEX(players[age],MATCH(RosterPlan25[[#This Row],[player_id]],players[sleeper_id],0))</f>
        <v>20</v>
      </c>
      <c r="AV244" s="35">
        <v>0.59375</v>
      </c>
      <c r="BI244"/>
    </row>
    <row r="245" spans="1:61" x14ac:dyDescent="0.25">
      <c r="A245" t="s">
        <v>43</v>
      </c>
      <c r="B245" t="s">
        <v>267</v>
      </c>
      <c r="C245" t="s">
        <v>5418</v>
      </c>
      <c r="D245" s="35">
        <f>_xlfn.IFNA(MATCH(RosterPlan25[[#This Row],[player_id]],CompositeRoster[sleeper_id],0),  MATCH(RosterPlan25[[#This Row],[PLAYER]],CompositeRoster[full_name],0))</f>
        <v>232</v>
      </c>
      <c r="E245" s="35" t="e">
        <f>MATCH(RosterPlan25[[#This Row],[player_id]],Draft2023[sleeper_id],0)</f>
        <v>#N/A</v>
      </c>
      <c r="F245" s="35" t="str">
        <f>INDEX(CompositeRoster[team],RosterPlan25[[#This Row],[RosterIndex]])&amp;""</f>
        <v>BUF</v>
      </c>
      <c r="G245" s="35" t="str">
        <f>INDEX(CompositeRoster[position],RosterPlan25[[#This Row],[RosterIndex]])&amp;""</f>
        <v>WR</v>
      </c>
      <c r="H245" s="35" t="str">
        <f>INDEX(CompositeRoster[source],RosterPlan25[[#This Row],[RosterIndex]])</f>
        <v>Roster</v>
      </c>
      <c r="I245" s="41">
        <f>_xlfn.IFNA(INDEX(Draft2023[PRICE],RosterPlan25[[#This Row],[DraftIndex]]),0)</f>
        <v>0</v>
      </c>
      <c r="J245" s="41" t="str">
        <f>IF(RosterPlan25[[#This Row],[SOURCE]]="Rookie","Rookie",_xlfn.IFNA(INDEX(Draft2023[Current Contract],RosterPlan25[[#This Row],[DraftIndex]]),"Undrafted"))</f>
        <v>Undrafted</v>
      </c>
      <c r="K245" s="41" cm="1">
        <f t="array" ref="K2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5" s="41" cm="1">
        <f t="array" ref="L2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5" s="37">
        <f>IF(VARG="MANUAL",RosterPlan25[[#This Row],[ManualVARG]],IF(VARG="GOOD",RosterPlan25[[#This Row],[GoodVARG]],"ERR"))</f>
        <v>-1.1414073639718751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-1.1414073639718751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245" s="38" t="s">
        <v>433</v>
      </c>
      <c r="S245" s="38">
        <f>_xlfn.IFNA(INDEX(Draft2022[Net Keeper Count],RosterPlan25[[#This Row],[DraftIndex]]),0)+IF(RosterPlan25[[#This Row],[KEEPER / RFA]]="K",1,0)</f>
        <v>1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0</v>
      </c>
      <c r="W245">
        <f>IF(OR(RosterPlan25[[#This Row],[SOURCE]]="Rookie",RosterPlan25[[#This Row],[POS]]="K"),0,RosterPlan25[[#This Row],[VAR/G]]+3.3)</f>
        <v>2.1585926360281249</v>
      </c>
      <c r="X245">
        <f>IF(RosterPlan25[[#This Row],[VAW/G]]&gt;0,ROUND(RosterPlan25[[#This Row],[VAW/G]]*$AF$56,0)+1,1)</f>
        <v>9</v>
      </c>
      <c r="Y245" s="49">
        <f>RosterPlan25[[#This Row],[VAWG Market $]]-_xlfn.IFNA(RosterPlan25[[#This Row],[$ CURR]],1)</f>
        <v>8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0</v>
      </c>
      <c r="AB245">
        <f>INDEX(players[age],MATCH(RosterPlan25[[#This Row],[player_id]],players[sleeper_id],0))</f>
        <v>27</v>
      </c>
      <c r="AV245" s="35"/>
      <c r="BI245"/>
    </row>
    <row r="246" spans="1:61" x14ac:dyDescent="0.25">
      <c r="A246" t="s">
        <v>21495</v>
      </c>
      <c r="B246" t="s">
        <v>267</v>
      </c>
      <c r="C246" t="s">
        <v>21494</v>
      </c>
      <c r="D246" s="35">
        <f>_xlfn.IFNA(MATCH(RosterPlan25[[#This Row],[player_id]],CompositeRoster[sleeper_id],0),  MATCH(RosterPlan25[[#This Row],[PLAYER]],CompositeRoster[full_name],0))</f>
        <v>250</v>
      </c>
      <c r="E246" s="35" t="e">
        <f>MATCH(RosterPlan25[[#This Row],[player_id]],Draft2023[sleeper_id],0)</f>
        <v>#N/A</v>
      </c>
      <c r="F246" s="35" t="str">
        <f>INDEX(CompositeRoster[team],RosterPlan25[[#This Row],[RosterIndex]])&amp;""</f>
        <v>LAR</v>
      </c>
      <c r="G246" s="35" t="str">
        <f>INDEX(CompositeRoster[position],RosterPlan25[[#This Row],[RosterIndex]])&amp;""</f>
        <v>RB</v>
      </c>
      <c r="H246" s="35" t="str">
        <f>INDEX(CompositeRoster[source],RosterPlan25[[#This Row],[RosterIndex]])</f>
        <v>Rookie</v>
      </c>
      <c r="I246" s="41">
        <f>_xlfn.IFNA(INDEX(Draft2023[PRICE],RosterPlan25[[#This Row],[DraftIndex]]),0)</f>
        <v>0</v>
      </c>
      <c r="J246" s="41" t="str">
        <f>IF(RosterPlan25[[#This Row],[SOURCE]]="Rookie","Rookie",_xlfn.IFNA(INDEX(Draft2023[Current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6" s="41" t="str" cm="1">
        <f t="array" ref="L2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6" s="25">
        <f>IF(VARG="MANUAL",RosterPlan25[[#This Row],[ManualVARG]],IF(VARG="GOOD",RosterPlan25[[#This Row],[GoodVARG]],"ERR"))</f>
        <v>-1.7099151421484071</v>
      </c>
      <c r="P2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-1.7099151421484071</v>
      </c>
      <c r="Q2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6" s="38" t="s">
        <v>433</v>
      </c>
      <c r="S246" s="57">
        <f>_xlfn.IFNA(INDEX(Draft2022[Net Keeper Count],RosterPlan25[[#This Row],[DraftIndex]]),0)+IF(RosterPlan25[[#This Row],[KEEPER / RFA]]="K",1,0)</f>
        <v>1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-3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-3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-3</v>
      </c>
      <c r="AB246">
        <f>INDEX(players[age],MATCH(RosterPlan25[[#This Row],[player_id]],players[sleeper_id],0))</f>
        <v>23</v>
      </c>
      <c r="AV246" s="35"/>
      <c r="BI246"/>
    </row>
    <row r="247" spans="1:61" x14ac:dyDescent="0.25">
      <c r="A247" t="s">
        <v>14805</v>
      </c>
      <c r="B247" t="s">
        <v>267</v>
      </c>
      <c r="C247" t="s">
        <v>14804</v>
      </c>
      <c r="D247" s="35">
        <f>_xlfn.IFNA(MATCH(RosterPlan25[[#This Row],[player_id]],CompositeRoster[sleeper_id],0),  MATCH(RosterPlan25[[#This Row],[PLAYER]],CompositeRoster[full_name],0))</f>
        <v>237</v>
      </c>
      <c r="E247" s="35">
        <f>MATCH(RosterPlan25[[#This Row],[player_id]],Draft2023[sleeper_id],0)</f>
        <v>174</v>
      </c>
      <c r="F247" s="35" t="str">
        <f>INDEX(CompositeRoster[team],RosterPlan25[[#This Row],[RosterIndex]])&amp;""</f>
        <v>LAC</v>
      </c>
      <c r="G247" s="35" t="str">
        <f>INDEX(CompositeRoster[position],RosterPlan25[[#This Row],[RosterIndex]])&amp;""</f>
        <v>RB</v>
      </c>
      <c r="H247" s="35" t="str">
        <f>INDEX(CompositeRoster[source],RosterPlan25[[#This Row],[RosterIndex]])</f>
        <v>Roster</v>
      </c>
      <c r="I247" s="41">
        <f>_xlfn.IFNA(INDEX(Draft2023[PRICE],RosterPlan25[[#This Row],[DraftIndex]]),0)</f>
        <v>27</v>
      </c>
      <c r="J247" s="41" t="str">
        <f>IF(RosterPlan25[[#This Row],[SOURCE]]="Rookie","Rookie",_xlfn.IFNA(INDEX(Draft2023[Current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47" s="41" t="str" cm="1">
        <f t="array" ref="L2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7" s="41">
        <f>ROUNDDOWN(RosterPlan25[[#This Row],[Optimal $]]*IF(RosterPlan25[[#This Row],[Contract]]="Rookie",0.3,0.15),0)</f>
        <v>0</v>
      </c>
      <c r="N2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247" s="25">
        <f>IF(VARG="MANUAL",RosterPlan25[[#This Row],[ManualVARG]],IF(VARG="GOOD",RosterPlan25[[#This Row],[GoodVARG]],"ERR"))</f>
        <v>-1.9059182155549312</v>
      </c>
      <c r="P2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-1.9059182155549312</v>
      </c>
      <c r="Q2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47" s="38" t="s">
        <v>11025</v>
      </c>
      <c r="S247" s="57">
        <f>_xlfn.IFNA(INDEX(Draft2022[Net Keeper Count],RosterPlan25[[#This Row],[DraftIndex]]),0)+IF(RosterPlan25[[#This Row],[KEEPER / RFA]]="K",1,0)</f>
        <v>2</v>
      </c>
      <c r="T247" s="38">
        <f>IF(RosterPlan25[[#This Row],[KEEPER / RFA]]="RFA",RosterPlan25[[#This Row],[Pure Inflated $]],"")</f>
        <v>1</v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-26</v>
      </c>
      <c r="W247">
        <f>IF(OR(RosterPlan25[[#This Row],[SOURCE]]="Rookie",RosterPlan25[[#This Row],[POS]]="K"),0,RosterPlan25[[#This Row],[VAR/G]]+3.3)</f>
        <v>1.3940817844450686</v>
      </c>
      <c r="X247">
        <f>IF(RosterPlan25[[#This Row],[VAW/G]]&gt;0,ROUND(RosterPlan25[[#This Row],[VAW/G]]*$AF$56,0)+1,1)</f>
        <v>6</v>
      </c>
      <c r="Y247" s="49">
        <f>RosterPlan25[[#This Row],[VAWG Market $]]-_xlfn.IFNA(RosterPlan25[[#This Row],[$ CURR]],1)</f>
        <v>-21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-26</v>
      </c>
      <c r="AB247">
        <f>INDEX(players[age],MATCH(RosterPlan25[[#This Row],[player_id]],players[sleeper_id],0))</f>
        <v>25</v>
      </c>
      <c r="AV247" s="35"/>
      <c r="BI247"/>
    </row>
    <row r="248" spans="1:61" x14ac:dyDescent="0.25">
      <c r="A248" t="s">
        <v>19371</v>
      </c>
      <c r="B248" t="s">
        <v>267</v>
      </c>
      <c r="C248" t="s">
        <v>19370</v>
      </c>
      <c r="D248" s="35">
        <f>_xlfn.IFNA(MATCH(RosterPlan25[[#This Row],[player_id]],CompositeRoster[sleeper_id],0),  MATCH(RosterPlan25[[#This Row],[PLAYER]],CompositeRoster[full_name],0))</f>
        <v>233</v>
      </c>
      <c r="E248" s="35" t="e">
        <f>MATCH(RosterPlan25[[#This Row],[player_id]],Draft2023[sleeper_id],0)</f>
        <v>#N/A</v>
      </c>
      <c r="F248" s="35" t="str">
        <f>INDEX(CompositeRoster[team],RosterPlan25[[#This Row],[RosterIndex]])&amp;""</f>
        <v>GB</v>
      </c>
      <c r="G248" s="35" t="str">
        <f>INDEX(CompositeRoster[position],RosterPlan25[[#This Row],[RosterIndex]])&amp;""</f>
        <v>WR</v>
      </c>
      <c r="H248" s="35" t="str">
        <f>INDEX(CompositeRoster[source],RosterPlan25[[#This Row],[RosterIndex]])</f>
        <v>Roster</v>
      </c>
      <c r="I248" s="41">
        <f>_xlfn.IFNA(INDEX(Draft2023[PRICE],RosterPlan25[[#This Row],[DraftIndex]]),0)</f>
        <v>0</v>
      </c>
      <c r="J248" s="41" t="str">
        <f>IF(RosterPlan25[[#This Row],[SOURCE]]="Rookie","Rookie",_xlfn.IFNA(INDEX(Draft2023[Current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8" s="41" cm="1">
        <f t="array" ref="L2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8" s="37">
        <f>IF(VARG="MANUAL",RosterPlan25[[#This Row],[ManualVARG]],IF(VARG="GOOD",RosterPlan25[[#This Row],[GoodVARG]],"ERR"))</f>
        <v>-2.1644516325991416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-2.1644516325991416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8" s="38" t="s">
        <v>433</v>
      </c>
      <c r="S248" s="38">
        <f>_xlfn.IFNA(INDEX(Draft2022[Net Keeper Count],RosterPlan25[[#This Row],[DraftIndex]]),0)+IF(RosterPlan25[[#This Row],[KEEPER / RFA]]="K",1,0)</f>
        <v>1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1.1355483674008582</v>
      </c>
      <c r="X248">
        <f>IF(RosterPlan25[[#This Row],[VAW/G]]&gt;0,ROUND(RosterPlan25[[#This Row],[VAW/G]]*$AF$56,0)+1,1)</f>
        <v>5</v>
      </c>
      <c r="Y248" s="49">
        <f>RosterPlan25[[#This Row],[VAWG Market $]]-_xlfn.IFNA(RosterPlan25[[#This Row],[$ CURR]],1)</f>
        <v>4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22</v>
      </c>
      <c r="AV248" s="35">
        <v>4.3625000000000007</v>
      </c>
      <c r="BI248"/>
    </row>
    <row r="249" spans="1:61" x14ac:dyDescent="0.25">
      <c r="A249" t="s">
        <v>16279</v>
      </c>
      <c r="B249" t="s">
        <v>267</v>
      </c>
      <c r="C249" t="s">
        <v>16278</v>
      </c>
      <c r="D249" s="35">
        <f>_xlfn.IFNA(MATCH(RosterPlan25[[#This Row],[player_id]],CompositeRoster[sleeper_id],0),  MATCH(RosterPlan25[[#This Row],[PLAYER]],CompositeRoster[full_name],0))</f>
        <v>245</v>
      </c>
      <c r="E249" s="35">
        <f>MATCH(RosterPlan25[[#This Row],[player_id]],Draft2023[sleeper_id],0)</f>
        <v>180</v>
      </c>
      <c r="F249" s="35" t="str">
        <f>INDEX(CompositeRoster[team],RosterPlan25[[#This Row],[RosterIndex]])&amp;""</f>
        <v>BAL</v>
      </c>
      <c r="G249" s="35" t="str">
        <f>INDEX(CompositeRoster[position],RosterPlan25[[#This Row],[RosterIndex]])&amp;""</f>
        <v>WR</v>
      </c>
      <c r="H249" s="35" t="str">
        <f>INDEX(CompositeRoster[source],RosterPlan25[[#This Row],[RosterIndex]])</f>
        <v>Roster</v>
      </c>
      <c r="I249" s="41">
        <f>_xlfn.IFNA(INDEX(Draft2023[PRICE],RosterPlan25[[#This Row],[DraftIndex]]),0)</f>
        <v>5</v>
      </c>
      <c r="J249" s="41" t="str">
        <f>IF(RosterPlan25[[#This Row],[SOURCE]]="Rookie","Rookie",_xlfn.IFNA(INDEX(Draft2023[Current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9" s="41" t="str" cm="1">
        <f t="array" ref="L2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9" s="41">
        <f>ROUNDDOWN(RosterPlan25[[#This Row],[Optimal $]]*IF(RosterPlan25[[#This Row],[Contract]]="Rookie",0.3,0.15),0)</f>
        <v>0</v>
      </c>
      <c r="N2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9" s="37">
        <f>IF(VARG="MANUAL",RosterPlan25[[#This Row],[ManualVARG]],IF(VARG="GOOD",RosterPlan25[[#This Row],[GoodVARG]],"ERR"))</f>
        <v>-2.372462101506768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-2.372462101506768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49" s="38" t="s">
        <v>433</v>
      </c>
      <c r="S249" s="38">
        <f>_xlfn.IFNA(INDEX(Draft2022[Net Keeper Count],RosterPlan25[[#This Row],[DraftIndex]]),0)+IF(RosterPlan25[[#This Row],[KEEPER / RFA]]="K",1,0)</f>
        <v>3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-4</v>
      </c>
      <c r="W249">
        <f>IF(OR(RosterPlan25[[#This Row],[SOURCE]]="Rookie",RosterPlan25[[#This Row],[POS]]="K"),0,RosterPlan25[[#This Row],[VAR/G]]+3.3)</f>
        <v>0.92753789849323187</v>
      </c>
      <c r="X249">
        <f>IF(RosterPlan25[[#This Row],[VAW/G]]&gt;0,ROUND(RosterPlan25[[#This Row],[VAW/G]]*$AF$56,0)+1,1)</f>
        <v>5</v>
      </c>
      <c r="Y249" s="49">
        <f>RosterPlan25[[#This Row],[VAWG Market $]]-_xlfn.IFNA(RosterPlan25[[#This Row],[$ CURR]],1)</f>
        <v>0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-4</v>
      </c>
      <c r="AB249">
        <f>INDEX(players[age],MATCH(RosterPlan25[[#This Row],[player_id]],players[sleeper_id],0))</f>
        <v>24</v>
      </c>
      <c r="AV249" s="35">
        <v>2.09375</v>
      </c>
      <c r="BI249"/>
    </row>
    <row r="250" spans="1:61" x14ac:dyDescent="0.25">
      <c r="A250" t="s">
        <v>21501</v>
      </c>
      <c r="B250" t="s">
        <v>267</v>
      </c>
      <c r="C250" t="s">
        <v>21500</v>
      </c>
      <c r="D250" s="35">
        <f>_xlfn.IFNA(MATCH(RosterPlan25[[#This Row],[player_id]],CompositeRoster[sleeper_id],0),  MATCH(RosterPlan25[[#This Row],[PLAYER]],CompositeRoster[full_name],0))</f>
        <v>258</v>
      </c>
      <c r="E250" s="35" t="e">
        <f>MATCH(RosterPlan25[[#This Row],[player_id]],Draft2023[sleeper_id],0)</f>
        <v>#N/A</v>
      </c>
      <c r="F250" s="35" t="str">
        <f>INDEX(CompositeRoster[team],RosterPlan25[[#This Row],[RosterIndex]])&amp;""</f>
        <v>PIT</v>
      </c>
      <c r="G250" s="35" t="str">
        <f>INDEX(CompositeRoster[position],RosterPlan25[[#This Row],[RosterIndex]])&amp;""</f>
        <v>WR</v>
      </c>
      <c r="H250" s="35" t="str">
        <f>INDEX(CompositeRoster[source],RosterPlan25[[#This Row],[RosterIndex]])</f>
        <v>Rookie</v>
      </c>
      <c r="I250" s="41">
        <f>_xlfn.IFNA(INDEX(Draft2023[PRICE],RosterPlan25[[#This Row],[DraftIndex]]),0)</f>
        <v>0</v>
      </c>
      <c r="J250" s="41" t="str">
        <f>IF(RosterPlan25[[#This Row],[SOURCE]]="Rookie","Rookie",_xlfn.IFNA(INDEX(Draft2023[Current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0" s="41" t="str" cm="1">
        <f t="array" ref="L2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0" s="41">
        <f>ROUNDDOWN(RosterPlan25[[#This Row],[Optimal $]]*IF(RosterPlan25[[#This Row],[Contract]]="Rookie",0.3,0.15),0)</f>
        <v>0</v>
      </c>
      <c r="N2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50" s="37">
        <f>IF(VARG="MANUAL",RosterPlan25[[#This Row],[ManualVARG]],IF(VARG="GOOD",RosterPlan25[[#This Row],[GoodVARG]],"ERR"))</f>
        <v>-2.3838663295563181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-2.3838663295563181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0" s="38" t="s">
        <v>433</v>
      </c>
      <c r="S250" s="38">
        <f>_xlfn.IFNA(INDEX(Draft2022[Net Keeper Count],RosterPlan25[[#This Row],[DraftIndex]]),0)+IF(RosterPlan25[[#This Row],[KEEPER / RFA]]="K",1,0)</f>
        <v>1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-2</v>
      </c>
      <c r="W250">
        <f>IF(OR(RosterPlan25[[#This Row],[SOURCE]]="Rookie",RosterPlan25[[#This Row],[POS]]="K"),0,RosterPlan25[[#This Row],[VAR/G]]+3.3)</f>
        <v>0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-2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-2</v>
      </c>
      <c r="AB250">
        <f>INDEX(players[age],MATCH(RosterPlan25[[#This Row],[player_id]],players[sleeper_id],0))</f>
        <v>22</v>
      </c>
      <c r="AV250" s="35"/>
      <c r="BI250"/>
    </row>
    <row r="251" spans="1:61" x14ac:dyDescent="0.25">
      <c r="A251" t="s">
        <v>21469</v>
      </c>
      <c r="B251" t="s">
        <v>267</v>
      </c>
      <c r="C251" t="s">
        <v>21468</v>
      </c>
      <c r="D251">
        <f>_xlfn.IFNA(MATCH(RosterPlan25[[#This Row],[player_id]],CompositeRoster[sleeper_id],0),  MATCH(RosterPlan25[[#This Row],[PLAYER]],CompositeRoster[full_name],0))</f>
        <v>257</v>
      </c>
      <c r="E251" t="e">
        <f>MATCH(RosterPlan25[[#This Row],[player_id]],Draft2023[sleeper_id],0)</f>
        <v>#N/A</v>
      </c>
      <c r="F251" t="str">
        <f>INDEX(CompositeRoster[team],RosterPlan25[[#This Row],[RosterIndex]])&amp;""</f>
        <v>GB</v>
      </c>
      <c r="G251" t="str">
        <f>INDEX(CompositeRoster[position],RosterPlan25[[#This Row],[RosterIndex]])&amp;""</f>
        <v>RB</v>
      </c>
      <c r="H251" s="35" t="str">
        <f>INDEX(CompositeRoster[source],RosterPlan25[[#This Row],[RosterIndex]])</f>
        <v>Rookie</v>
      </c>
      <c r="I251" s="41">
        <f>_xlfn.IFNA(INDEX(Draft2023[PRICE],RosterPlan25[[#This Row],[DraftIndex]]),0)</f>
        <v>0</v>
      </c>
      <c r="J251" s="41" t="str">
        <f>IF(RosterPlan25[[#This Row],[SOURCE]]="Rookie","Rookie",_xlfn.IFNA(INDEX(Draft2023[Current Contract],RosterPlan25[[#This Row],[DraftIndex]]),"Undrafted"))</f>
        <v>Rookie</v>
      </c>
      <c r="K251" s="41" cm="1">
        <f t="array" ref="K2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1" s="41" t="str" cm="1">
        <f t="array" ref="L2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1" s="41">
        <f>ROUNDDOWN(RosterPlan25[[#This Row],[Optimal $]]*IF(RosterPlan25[[#This Row],[Contract]]="Rookie",0.3,0.15),0)</f>
        <v>0</v>
      </c>
      <c r="N25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1" s="47">
        <f>IF(VARG="MANUAL",RosterPlan25[[#This Row],[ManualVARG]],IF(VARG="GOOD",RosterPlan25[[#This Row],[GoodVARG]],"ERR"))</f>
        <v>-2.7907467356855977</v>
      </c>
      <c r="P25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-2.7907467356855977</v>
      </c>
      <c r="Q25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1" s="38" t="s">
        <v>433</v>
      </c>
      <c r="S251">
        <f>_xlfn.IFNA(INDEX(Draft2022[Net Keeper Count],RosterPlan25[[#This Row],[DraftIndex]]),0)+IF(RosterPlan25[[#This Row],[KEEPER / RFA]]="K",1,0)</f>
        <v>1</v>
      </c>
      <c r="T251" s="38" t="str">
        <f>IF(RosterPlan25[[#This Row],[KEEPER / RFA]]="RFA",RosterPlan25[[#This Row],[Pure Inflated $]],"")</f>
        <v/>
      </c>
      <c r="U251" s="48">
        <f>IF(RosterPlan25[[#This Row],[VAR/G]]&gt;0,
ROUND(IF(VARG="GOOD",$AF$29,IF(VARG="ATHLETIC",$AG$29,99999999999))*RosterPlan25[[#This Row],[VAR/G]],0),
0) + 1</f>
        <v>1</v>
      </c>
      <c r="V251" s="35">
        <f>RosterPlan25[[#This Row],[Optimal $]]-RosterPlan25[[#This Row],[$ CURR]]</f>
        <v>-3</v>
      </c>
      <c r="W251">
        <f>IF(OR(RosterPlan25[[#This Row],[SOURCE]]="Rookie",RosterPlan25[[#This Row],[POS]]="K"),0,RosterPlan25[[#This Row],[VAR/G]]+3.3)</f>
        <v>0</v>
      </c>
      <c r="X251">
        <f>IF(RosterPlan25[[#This Row],[VAW/G]]&gt;0,ROUND(RosterPlan25[[#This Row],[VAW/G]]*$AF$56,0)+1,1)</f>
        <v>1</v>
      </c>
      <c r="Y251" s="49">
        <f>RosterPlan25[[#This Row],[VAWG Market $]]-_xlfn.IFNA(RosterPlan25[[#This Row],[$ CURR]],1)</f>
        <v>-3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 s="35">
        <f>RosterPlan25[[#This Row],[Pure Inflated $]]-RosterPlan25[[#This Row],[$ CURR]]</f>
        <v>-3</v>
      </c>
      <c r="AB251">
        <f>INDEX(players[age],MATCH(RosterPlan25[[#This Row],[player_id]],players[sleeper_id],0))</f>
        <v>23</v>
      </c>
      <c r="AV251" s="35">
        <v>0.68125000000000036</v>
      </c>
      <c r="BI251"/>
    </row>
    <row r="252" spans="1:61" x14ac:dyDescent="0.25">
      <c r="A252" t="s">
        <v>19115</v>
      </c>
      <c r="B252" t="s">
        <v>267</v>
      </c>
      <c r="C252" t="s">
        <v>19114</v>
      </c>
      <c r="D252" s="35">
        <f>_xlfn.IFNA(MATCH(RosterPlan25[[#This Row],[player_id]],CompositeRoster[sleeper_id],0),  MATCH(RosterPlan25[[#This Row],[PLAYER]],CompositeRoster[full_name],0))</f>
        <v>239</v>
      </c>
      <c r="E252" s="35">
        <f>MATCH(RosterPlan25[[#This Row],[player_id]],Draft2023[sleeper_id],0)</f>
        <v>188</v>
      </c>
      <c r="F252" s="35" t="str">
        <f>INDEX(CompositeRoster[team],RosterPlan25[[#This Row],[RosterIndex]])&amp;""</f>
        <v>NYG</v>
      </c>
      <c r="G252" s="35" t="str">
        <f>INDEX(CompositeRoster[position],RosterPlan25[[#This Row],[RosterIndex]])&amp;""</f>
        <v>WR</v>
      </c>
      <c r="H252" s="35" t="str">
        <f>INDEX(CompositeRoster[source],RosterPlan25[[#This Row],[RosterIndex]])</f>
        <v>Roster</v>
      </c>
      <c r="I252" s="41">
        <f>_xlfn.IFNA(INDEX(Draft2023[PRICE],RosterPlan25[[#This Row],[DraftIndex]]),0)</f>
        <v>3</v>
      </c>
      <c r="J252" s="41" t="str">
        <f>IF(RosterPlan25[[#This Row],[SOURCE]]="Rookie","Rookie",_xlfn.IFNA(INDEX(Draft2023[Current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2" s="41" t="str" cm="1">
        <f t="array" ref="L2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2" s="41">
        <f>ROUNDDOWN(RosterPlan25[[#This Row],[Optimal $]]*IF(RosterPlan25[[#This Row],[Contract]]="Rookie",0.3,0.15),0)</f>
        <v>0</v>
      </c>
      <c r="N2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52" s="25">
        <f>IF(VARG="MANUAL",RosterPlan25[[#This Row],[ManualVARG]],IF(VARG="GOOD",RosterPlan25[[#This Row],[GoodVARG]],"ERR"))</f>
        <v>-3.5611187658451748</v>
      </c>
      <c r="P2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-3.5611187658451748</v>
      </c>
      <c r="Q2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252" s="38" t="s">
        <v>433</v>
      </c>
      <c r="S252" s="57">
        <f>_xlfn.IFNA(INDEX(Draft2022[Net Keeper Count],RosterPlan25[[#This Row],[DraftIndex]]),0)+IF(RosterPlan25[[#This Row],[KEEPER / RFA]]="K",1,0)</f>
        <v>4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-2</v>
      </c>
      <c r="W252">
        <f>IF(OR(RosterPlan25[[#This Row],[SOURCE]]="Rookie",RosterPlan25[[#This Row],[POS]]="K"),0,RosterPlan25[[#This Row],[VAR/G]]+3.3)</f>
        <v>-0.26111876584517502</v>
      </c>
      <c r="X252">
        <f>IF(RosterPlan25[[#This Row],[VAW/G]]&gt;0,ROUND(RosterPlan25[[#This Row],[VAW/G]]*$AF$56,0)+1,1)</f>
        <v>1</v>
      </c>
      <c r="Y252" s="49">
        <f>RosterPlan25[[#This Row],[VAWG Market $]]-_xlfn.IFNA(RosterPlan25[[#This Row],[$ CURR]],1)</f>
        <v>-2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>
        <f>RosterPlan25[[#This Row],[Pure Inflated $]]-RosterPlan25[[#This Row],[$ CURR]]</f>
        <v>-2</v>
      </c>
      <c r="AB252">
        <f>INDEX(players[age],MATCH(RosterPlan25[[#This Row],[player_id]],players[sleeper_id],0))</f>
        <v>22</v>
      </c>
      <c r="AV252" s="35">
        <v>0.8125</v>
      </c>
      <c r="BI252"/>
    </row>
    <row r="253" spans="1:61" x14ac:dyDescent="0.25">
      <c r="A253" t="s">
        <v>21430</v>
      </c>
      <c r="B253" t="s">
        <v>267</v>
      </c>
      <c r="C253" t="s">
        <v>21429</v>
      </c>
      <c r="D253" s="35">
        <f>_xlfn.IFNA(MATCH(RosterPlan25[[#This Row],[player_id]],CompositeRoster[sleeper_id],0),  MATCH(RosterPlan25[[#This Row],[PLAYER]],CompositeRoster[full_name],0))</f>
        <v>254</v>
      </c>
      <c r="E253" s="35" t="e">
        <f>MATCH(RosterPlan25[[#This Row],[player_id]],Draft2023[sleeper_id],0)</f>
        <v>#N/A</v>
      </c>
      <c r="F253" s="35" t="str">
        <f>INDEX(CompositeRoster[team],RosterPlan25[[#This Row],[RosterIndex]])&amp;""</f>
        <v>MIA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Rookie</v>
      </c>
      <c r="I253" s="41">
        <f>_xlfn.IFNA(INDEX(Draft2023[PRICE],RosterPlan25[[#This Row],[DraftIndex]]),0)</f>
        <v>0</v>
      </c>
      <c r="J253" s="41" t="str">
        <f>IF(RosterPlan25[[#This Row],[SOURCE]]="Rookie","Rookie",_xlfn.IFNA(INDEX(Draft2023[Current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3" s="41" t="str" cm="1">
        <f t="array" ref="L2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3" s="41">
        <f>ROUNDDOWN(RosterPlan25[[#This Row],[Optimal $]]*IF(RosterPlan25[[#This Row],[Contract]]="Rookie",0.3,0.15),0)</f>
        <v>0</v>
      </c>
      <c r="N2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3" s="37">
        <f>IF(VARG="MANUAL",RosterPlan25[[#This Row],[ManualVARG]],IF(VARG="GOOD",RosterPlan25[[#This Row],[GoodVARG]],"ERR"))</f>
        <v>-3.9227362378379849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-3.9227362378379849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3" s="38" t="s">
        <v>433</v>
      </c>
      <c r="S253" s="38">
        <f>_xlfn.IFNA(INDEX(Draft2022[Net Keeper Count],RosterPlan25[[#This Row],[DraftIndex]]),0)+IF(RosterPlan25[[#This Row],[KEEPER / RFA]]="K",1,0)</f>
        <v>1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1</v>
      </c>
      <c r="V253" s="35">
        <f>RosterPlan25[[#This Row],[Optimal $]]-RosterPlan25[[#This Row],[$ CURR]]</f>
        <v>-3</v>
      </c>
      <c r="W253">
        <f>IF(OR(RosterPlan25[[#This Row],[SOURCE]]="Rookie",RosterPlan25[[#This Row],[POS]]="K"),0,RosterPlan25[[#This Row],[VAR/G]]+3.3)</f>
        <v>0</v>
      </c>
      <c r="X253">
        <f>IF(RosterPlan25[[#This Row],[VAW/G]]&gt;0,ROUND(RosterPlan25[[#This Row],[VAW/G]]*$AF$56,0)+1,1)</f>
        <v>1</v>
      </c>
      <c r="Y253" s="49">
        <f>RosterPlan25[[#This Row],[VAWG Market $]]-_xlfn.IFNA(RosterPlan25[[#This Row],[$ CURR]],1)</f>
        <v>-3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3">
        <f>RosterPlan25[[#This Row],[Pure Inflated $]]-RosterPlan25[[#This Row],[$ CURR]]</f>
        <v>-3</v>
      </c>
      <c r="AB253">
        <f>INDEX(players[age],MATCH(RosterPlan25[[#This Row],[player_id]],players[sleeper_id],0))</f>
        <v>21</v>
      </c>
      <c r="AV253" s="35"/>
      <c r="BI253"/>
    </row>
    <row r="254" spans="1:61" x14ac:dyDescent="0.25">
      <c r="A254" t="s">
        <v>17658</v>
      </c>
      <c r="B254" t="s">
        <v>267</v>
      </c>
      <c r="C254" t="s">
        <v>17657</v>
      </c>
      <c r="D254" s="35">
        <f>_xlfn.IFNA(MATCH(RosterPlan25[[#This Row],[player_id]],CompositeRoster[sleeper_id],0),  MATCH(RosterPlan25[[#This Row],[PLAYER]],CompositeRoster[full_name],0))</f>
        <v>248</v>
      </c>
      <c r="E254" s="35">
        <f>MATCH(RosterPlan25[[#This Row],[player_id]],Draft2023[sleeper_id],0)</f>
        <v>184</v>
      </c>
      <c r="F254" s="35" t="str">
        <f>INDEX(CompositeRoster[team],RosterPlan25[[#This Row],[RosterIndex]])&amp;""</f>
        <v>TEN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_xlfn.IFNA(INDEX(Draft2023[PRICE],RosterPlan25[[#This Row],[DraftIndex]]),0)</f>
        <v>5</v>
      </c>
      <c r="J254" s="41" t="str">
        <f>IF(RosterPlan25[[#This Row],[SOURCE]]="Rookie","Rookie",_xlfn.IFNA(INDEX(Draft2023[Current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54" s="41" t="str" cm="1">
        <f t="array" ref="L2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4" s="41">
        <f>ROUNDDOWN(RosterPlan25[[#This Row],[Optimal $]]*IF(RosterPlan25[[#This Row],[Contract]]="Rookie",0.3,0.15),0)</f>
        <v>0</v>
      </c>
      <c r="N2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54" s="37">
        <f>IF(VARG="MANUAL",RosterPlan25[[#This Row],[ManualVARG]],IF(VARG="GOOD",RosterPlan25[[#This Row],[GoodVARG]],"ERR"))</f>
        <v>-4.8630634269449278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-4.8630634269449278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254" s="38" t="s">
        <v>433</v>
      </c>
      <c r="S254" s="38">
        <f>_xlfn.IFNA(INDEX(Draft2022[Net Keeper Count],RosterPlan25[[#This Row],[DraftIndex]]),0)+IF(RosterPlan25[[#This Row],[KEEPER / RFA]]="K",1,0)</f>
        <v>3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1</v>
      </c>
      <c r="V254" s="35">
        <f>RosterPlan25[[#This Row],[Optimal $]]-RosterPlan25[[#This Row],[$ CURR]]</f>
        <v>-4</v>
      </c>
      <c r="W254">
        <f>IF(OR(RosterPlan25[[#This Row],[SOURCE]]="Rookie",RosterPlan25[[#This Row],[POS]]="K"),0,RosterPlan25[[#This Row],[VAR/G]]+3.3)</f>
        <v>-1.5630634269449279</v>
      </c>
      <c r="X254">
        <f>IF(RosterPlan25[[#This Row],[VAW/G]]&gt;0,ROUND(RosterPlan25[[#This Row],[VAW/G]]*$AF$56,0)+1,1)</f>
        <v>1</v>
      </c>
      <c r="Y254" s="49">
        <f>RosterPlan25[[#This Row],[VAWG Market $]]-_xlfn.IFNA(RosterPlan25[[#This Row],[$ CURR]],1)</f>
        <v>-4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4">
        <f>RosterPlan25[[#This Row],[Pure Inflated $]]-RosterPlan25[[#This Row],[$ CURR]]</f>
        <v>-4</v>
      </c>
      <c r="AB254">
        <f>INDEX(players[age],MATCH(RosterPlan25[[#This Row],[player_id]],players[sleeper_id],0))</f>
        <v>24</v>
      </c>
      <c r="AV254" s="35"/>
      <c r="BI254"/>
    </row>
    <row r="255" spans="1:61" x14ac:dyDescent="0.25">
      <c r="A255" t="s">
        <v>14690</v>
      </c>
      <c r="B255" t="s">
        <v>267</v>
      </c>
      <c r="C255" t="s">
        <v>14689</v>
      </c>
      <c r="D255">
        <f>_xlfn.IFNA(MATCH(RosterPlan25[[#This Row],[player_id]],CompositeRoster[sleeper_id],0),  MATCH(RosterPlan25[[#This Row],[PLAYER]],CompositeRoster[full_name],0))</f>
        <v>242</v>
      </c>
      <c r="E255">
        <f>MATCH(RosterPlan25[[#This Row],[player_id]],Draft2023[sleeper_id],0)</f>
        <v>235</v>
      </c>
      <c r="F255" s="35" t="str">
        <f>INDEX(CompositeRoster[team],RosterPlan25[[#This Row],[RosterIndex]])&amp;""</f>
        <v>NE</v>
      </c>
      <c r="G255" s="35" t="str">
        <f>INDEX(CompositeRoster[position],RosterPlan25[[#This Row],[RosterIndex]])&amp;""</f>
        <v>WR</v>
      </c>
      <c r="H255" s="35" t="str">
        <f>INDEX(CompositeRoster[source],RosterPlan25[[#This Row],[RosterIndex]])</f>
        <v>Roster</v>
      </c>
      <c r="I255" s="41">
        <f>_xlfn.IFNA(INDEX(Draft2023[PRICE],RosterPlan25[[#This Row],[DraftIndex]]),0)</f>
        <v>4</v>
      </c>
      <c r="J255" s="41" t="str">
        <f>IF(RosterPlan25[[#This Row],[SOURCE]]="Rookie","Rookie",_xlfn.IFNA(INDEX(Draft2023[Current Contract],RosterPlan25[[#This Row],[DraftIndex]]),"Undrafted"))</f>
        <v>Auction</v>
      </c>
      <c r="K255" s="41" cm="1">
        <f t="array" ref="K2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5" s="41" cm="1">
        <f t="array" ref="L2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5" s="41">
        <f>ROUNDDOWN(RosterPlan25[[#This Row],[Optimal $]]*IF(RosterPlan25[[#This Row],[Contract]]="Rookie",0.3,0.15),0)</f>
        <v>0</v>
      </c>
      <c r="N2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5" s="25">
        <f>IF(VARG="MANUAL",RosterPlan25[[#This Row],[ManualVARG]],IF(VARG="GOOD",RosterPlan25[[#This Row],[GoodVARG]],"ERR"))</f>
        <v>-5.2342291606449827</v>
      </c>
      <c r="P2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-5.2342291606449827</v>
      </c>
      <c r="Q2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255" s="38" t="s">
        <v>433</v>
      </c>
      <c r="S255" s="57">
        <f>_xlfn.IFNA(INDEX(Draft2022[Net Keeper Count],RosterPlan25[[#This Row],[DraftIndex]]),0)+IF(RosterPlan25[[#This Row],[KEEPER / RFA]]="K",1,0)</f>
        <v>1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-3</v>
      </c>
      <c r="W255">
        <f>IF(OR(RosterPlan25[[#This Row],[SOURCE]]="Rookie",RosterPlan25[[#This Row],[POS]]="K"),0,RosterPlan25[[#This Row],[VAR/G]]+3.3)</f>
        <v>-1.9342291606449828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-3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-3</v>
      </c>
      <c r="AB255">
        <f>INDEX(players[age],MATCH(RosterPlan25[[#This Row],[player_id]],players[sleeper_id],0))</f>
        <v>26</v>
      </c>
      <c r="AV255" s="35"/>
      <c r="BI255"/>
    </row>
    <row r="256" spans="1:61" x14ac:dyDescent="0.25">
      <c r="A256" t="s">
        <v>19780</v>
      </c>
      <c r="B256" t="s">
        <v>267</v>
      </c>
      <c r="C256" t="s">
        <v>19779</v>
      </c>
      <c r="D256" s="35">
        <f>_xlfn.IFNA(MATCH(RosterPlan25[[#This Row],[player_id]],CompositeRoster[sleeper_id],0),  MATCH(RosterPlan25[[#This Row],[PLAYER]],CompositeRoster[full_name],0))</f>
        <v>234</v>
      </c>
      <c r="E256" s="35" t="e">
        <f>MATCH(RosterPlan25[[#This Row],[player_id]],Draft2023[sleeper_id],0)</f>
        <v>#N/A</v>
      </c>
      <c r="F256" s="35" t="str">
        <f>INDEX(CompositeRoster[team],RosterPlan25[[#This Row],[RosterIndex]])&amp;""</f>
        <v>ARI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_xlfn.IFNA(INDEX(Draft2023[PRICE],RosterPlan25[[#This Row],[DraftIndex]]),0)</f>
        <v>0</v>
      </c>
      <c r="J256" s="41" t="str">
        <f>IF(RosterPlan25[[#This Row],[SOURCE]]="Rookie","Rookie",_xlfn.IFNA(INDEX(Draft2023[Current Contract],RosterPlan25[[#This Row],[DraftIndex]]),"Undrafted"))</f>
        <v>Undrafted</v>
      </c>
      <c r="K256" s="41" cm="1">
        <f t="array" ref="K2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6" s="41" cm="1">
        <f t="array" ref="L2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6" s="41">
        <f>ROUNDDOWN(RosterPlan25[[#This Row],[Optimal $]]*IF(RosterPlan25[[#This Row],[Contract]]="Rookie",0.3,0.15),0)</f>
        <v>0</v>
      </c>
      <c r="N25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6" s="25">
        <f>IF(VARG="MANUAL",RosterPlan25[[#This Row],[ManualVARG]],IF(VARG="GOOD",RosterPlan25[[#This Row],[GoodVARG]],"ERR"))</f>
        <v>-5.45297289601847</v>
      </c>
      <c r="P2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-5.45297289601847</v>
      </c>
      <c r="Q2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6" s="38" t="s">
        <v>433</v>
      </c>
      <c r="S256" s="57">
        <f>_xlfn.IFNA(INDEX(Draft2022[Net Keeper Count],RosterPlan25[[#This Row],[DraftIndex]]),0)+IF(RosterPlan25[[#This Row],[KEEPER / RFA]]="K",1,0)</f>
        <v>1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1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-2.1529728960184702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0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>
        <f>RosterPlan25[[#This Row],[Pure Inflated $]]-RosterPlan25[[#This Row],[$ CURR]]</f>
        <v>0</v>
      </c>
      <c r="AB256">
        <f>INDEX(players[age],MATCH(RosterPlan25[[#This Row],[player_id]],players[sleeper_id],0))</f>
        <v>25</v>
      </c>
      <c r="AV256" s="35"/>
      <c r="BI256"/>
    </row>
    <row r="257" spans="1:61" x14ac:dyDescent="0.25">
      <c r="A257" t="s">
        <v>17767</v>
      </c>
      <c r="B257" t="s">
        <v>267</v>
      </c>
      <c r="C257" t="s">
        <v>17766</v>
      </c>
      <c r="D257" s="35">
        <f>_xlfn.IFNA(MATCH(RosterPlan25[[#This Row],[player_id]],CompositeRoster[sleeper_id],0),  MATCH(RosterPlan25[[#This Row],[PLAYER]],CompositeRoster[full_name],0))</f>
        <v>236</v>
      </c>
      <c r="E257" s="35" t="e">
        <f>MATCH(RosterPlan25[[#This Row],[player_id]],Draft2023[sleeper_id],0)</f>
        <v>#N/A</v>
      </c>
      <c r="F257" s="35" t="str">
        <f>INDEX(CompositeRoster[team],RosterPlan25[[#This Row],[RosterIndex]])&amp;""</f>
        <v>LAC</v>
      </c>
      <c r="G257" s="35" t="str">
        <f>INDEX(CompositeRoster[position],RosterPlan25[[#This Row],[RosterIndex]])&amp;""</f>
        <v>RB</v>
      </c>
      <c r="H257" s="35" t="str">
        <f>INDEX(CompositeRoster[source],RosterPlan25[[#This Row],[RosterIndex]])</f>
        <v>Roster</v>
      </c>
      <c r="I257" s="41">
        <f>_xlfn.IFNA(INDEX(Draft2023[PRICE],RosterPlan25[[#This Row],[DraftIndex]]),0)</f>
        <v>0</v>
      </c>
      <c r="J257" s="41" t="str">
        <f>IF(RosterPlan25[[#This Row],[SOURCE]]="Rookie","Rookie",_xlfn.IFNA(INDEX(Draft2023[Current Contract],RosterPlan25[[#This Row],[DraftIndex]]),"Undrafted"))</f>
        <v>Undrafted</v>
      </c>
      <c r="K257" s="41" cm="1">
        <f t="array" ref="K25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7" s="41" cm="1">
        <f t="array" ref="L2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7" s="41">
        <f>ROUNDDOWN(RosterPlan25[[#This Row],[Optimal $]]*IF(RosterPlan25[[#This Row],[Contract]]="Rookie",0.3,0.15),0)</f>
        <v>0</v>
      </c>
      <c r="N2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7" s="37">
        <f>IF(VARG="MANUAL",RosterPlan25[[#This Row],[ManualVARG]],IF(VARG="GOOD",RosterPlan25[[#This Row],[GoodVARG]],"ERR"))</f>
        <v>-5.9225028198393277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-5.9225028198393277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257" s="38" t="s">
        <v>433</v>
      </c>
      <c r="S257" s="38">
        <f>_xlfn.IFNA(INDEX(Draft2022[Net Keeper Count],RosterPlan25[[#This Row],[DraftIndex]]),0)+IF(RosterPlan25[[#This Row],[KEEPER / RFA]]="K",1,0)</f>
        <v>1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-2.6225028198393279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22</v>
      </c>
      <c r="AV257" s="35"/>
      <c r="BI257"/>
    </row>
    <row r="258" spans="1:61" x14ac:dyDescent="0.25">
      <c r="A258" t="s">
        <v>21422</v>
      </c>
      <c r="B258" t="s">
        <v>267</v>
      </c>
      <c r="C258" t="s">
        <v>21421</v>
      </c>
      <c r="D258" s="35">
        <f>_xlfn.IFNA(MATCH(RosterPlan25[[#This Row],[player_id]],CompositeRoster[sleeper_id],0),  MATCH(RosterPlan25[[#This Row],[PLAYER]],CompositeRoster[full_name],0))</f>
        <v>252</v>
      </c>
      <c r="E258" s="35" t="e">
        <f>MATCH(RosterPlan25[[#This Row],[player_id]],Draft2023[sleeper_id],0)</f>
        <v>#N/A</v>
      </c>
      <c r="F258" s="35" t="str">
        <f>INDEX(CompositeRoster[team],RosterPlan25[[#This Row],[RosterIndex]])&amp;""</f>
        <v>NE</v>
      </c>
      <c r="G258" s="35" t="str">
        <f>INDEX(CompositeRoster[position],RosterPlan25[[#This Row],[RosterIndex]])&amp;""</f>
        <v>QB</v>
      </c>
      <c r="H258" s="35" t="str">
        <f>INDEX(CompositeRoster[source],RosterPlan25[[#This Row],[RosterIndex]])</f>
        <v>Rookie</v>
      </c>
      <c r="I258" s="41">
        <f>_xlfn.IFNA(INDEX(Draft2023[PRICE],RosterPlan25[[#This Row],[DraftIndex]]),0)</f>
        <v>0</v>
      </c>
      <c r="J258" s="41" t="str">
        <f>IF(RosterPlan25[[#This Row],[SOURCE]]="Rookie","Rookie",_xlfn.IFNA(INDEX(Draft2023[Current Contract],RosterPlan25[[#This Row],[DraftIndex]]),"Undrafted"))</f>
        <v>Rookie</v>
      </c>
      <c r="K258" s="41" cm="1">
        <f t="array" ref="K25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8" s="41" t="str" cm="1">
        <f t="array" ref="L2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8" s="41">
        <f>ROUNDDOWN(RosterPlan25[[#This Row],[Optimal $]]*IF(RosterPlan25[[#This Row],[Contract]]="Rookie",0.3,0.15),0)</f>
        <v>0</v>
      </c>
      <c r="N2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8" s="25">
        <f>IF(VARG="MANUAL",RosterPlan25[[#This Row],[ManualVARG]],IF(VARG="GOOD",RosterPlan25[[#This Row],[GoodVARG]],"ERR"))</f>
        <v>-6.266196871572153</v>
      </c>
      <c r="P2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-6.266196871572153</v>
      </c>
      <c r="Q2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58" s="38" t="s">
        <v>433</v>
      </c>
      <c r="S258" s="57">
        <f>_xlfn.IFNA(INDEX(Draft2022[Net Keeper Count],RosterPlan25[[#This Row],[DraftIndex]]),0)+IF(RosterPlan25[[#This Row],[KEEPER / RFA]]="K",1,0)</f>
        <v>1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1</v>
      </c>
      <c r="V258" s="35">
        <f>RosterPlan25[[#This Row],[Optimal $]]-RosterPlan25[[#This Row],[$ CURR]]</f>
        <v>-3</v>
      </c>
      <c r="W258">
        <f>IF(OR(RosterPlan25[[#This Row],[SOURCE]]="Rookie",RosterPlan25[[#This Row],[POS]]="K"),0,RosterPlan25[[#This Row],[VAR/G]]+3.3)</f>
        <v>0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-3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8">
        <f>RosterPlan25[[#This Row],[Pure Inflated $]]-RosterPlan25[[#This Row],[$ CURR]]</f>
        <v>-3</v>
      </c>
      <c r="AB258">
        <f>INDEX(players[age],MATCH(RosterPlan25[[#This Row],[player_id]],players[sleeper_id],0))</f>
        <v>21</v>
      </c>
      <c r="AV258" s="35"/>
      <c r="BI258"/>
    </row>
    <row r="259" spans="1:61" x14ac:dyDescent="0.25">
      <c r="A259" t="s">
        <v>19826</v>
      </c>
      <c r="B259" t="s">
        <v>267</v>
      </c>
      <c r="C259" t="s">
        <v>19825</v>
      </c>
      <c r="D259" s="35">
        <f>_xlfn.IFNA(MATCH(RosterPlan25[[#This Row],[player_id]],CompositeRoster[sleeper_id],0),  MATCH(RosterPlan25[[#This Row],[PLAYER]],CompositeRoster[full_name],0))</f>
        <v>243</v>
      </c>
      <c r="E259" s="35" t="e">
        <f>MATCH(RosterPlan25[[#This Row],[player_id]],Draft2023[sleeper_id],0)</f>
        <v>#N/A</v>
      </c>
      <c r="F259" s="35" t="str">
        <f>INDEX(CompositeRoster[team],RosterPlan25[[#This Row],[RosterIndex]])&amp;""</f>
        <v>GB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_xlfn.IFNA(INDEX(Draft2023[PRICE],RosterPlan25[[#This Row],[DraftIndex]]),0)</f>
        <v>0</v>
      </c>
      <c r="J259" s="41" t="str">
        <f>IF(RosterPlan25[[#This Row],[SOURCE]]="Rookie","Rookie",_xlfn.IFNA(INDEX(Draft2023[Current Contract],RosterPlan25[[#This Row],[DraftIndex]]),"Undrafted"))</f>
        <v>Undrafted</v>
      </c>
      <c r="K259" s="41" cm="1">
        <f t="array" ref="K2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9" s="41" cm="1">
        <f t="array" ref="L2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9" s="41">
        <f>ROUNDDOWN(RosterPlan25[[#This Row],[Optimal $]]*IF(RosterPlan25[[#This Row],[Contract]]="Rookie",0.3,0.15),0)</f>
        <v>0</v>
      </c>
      <c r="N2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9" s="25">
        <f>IF(VARG="MANUAL",RosterPlan25[[#This Row],[ManualVARG]],IF(VARG="GOOD",RosterPlan25[[#This Row],[GoodVARG]],"ERR"))</f>
        <v>-6.3257345904213693</v>
      </c>
      <c r="P2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-6.3257345904213693</v>
      </c>
      <c r="Q2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9" s="38" t="s">
        <v>433</v>
      </c>
      <c r="S259" s="57">
        <f>_xlfn.IFNA(INDEX(Draft2022[Net Keeper Count],RosterPlan25[[#This Row],[DraftIndex]]),0)+IF(RosterPlan25[[#This Row],[KEEPER / RFA]]="K",1,0)</f>
        <v>1</v>
      </c>
      <c r="T259" s="38" t="str">
        <f>IF(RosterPlan25[[#This Row],[KEEPER / RFA]]="RFA",RosterPlan25[[#This Row],[Pure Inflated $]],"")</f>
        <v/>
      </c>
      <c r="U259" s="35">
        <f>IF(RosterPlan25[[#This Row],[VAR/G]]&gt;0,
ROUND(IF(VARG="GOOD",$AF$29,IF(VARG="ATHLETIC",$AG$29,99999999999))*RosterPlan25[[#This Row],[VAR/G]],0),
0) + 1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-3.0257345904213695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24</v>
      </c>
      <c r="AV259" s="35"/>
      <c r="BI259"/>
    </row>
    <row r="260" spans="1:61" x14ac:dyDescent="0.25">
      <c r="A260" t="s">
        <v>21485</v>
      </c>
      <c r="B260" t="s">
        <v>267</v>
      </c>
      <c r="C260" t="s">
        <v>21484</v>
      </c>
      <c r="D260">
        <f>_xlfn.IFNA(MATCH(RosterPlan25[[#This Row],[player_id]],CompositeRoster[sleeper_id],0),  MATCH(RosterPlan25[[#This Row],[PLAYER]],CompositeRoster[full_name],0))</f>
        <v>253</v>
      </c>
      <c r="E260" t="e">
        <f>MATCH(RosterPlan25[[#This Row],[player_id]],Draft2023[sleeper_id],0)</f>
        <v>#N/A</v>
      </c>
      <c r="F260" s="35" t="str">
        <f>INDEX(CompositeRoster[team],RosterPlan25[[#This Row],[RosterIndex]])&amp;""</f>
        <v>MIN</v>
      </c>
      <c r="G260" s="35" t="str">
        <f>INDEX(CompositeRoster[position],RosterPlan25[[#This Row],[RosterIndex]])&amp;""</f>
        <v>QB</v>
      </c>
      <c r="H260" s="35" t="str">
        <f>INDEX(CompositeRoster[source],RosterPlan25[[#This Row],[RosterIndex]])</f>
        <v>Rookie</v>
      </c>
      <c r="I260" s="41">
        <f>_xlfn.IFNA(INDEX(Draft2023[PRICE],RosterPlan25[[#This Row],[DraftIndex]]),0)</f>
        <v>0</v>
      </c>
      <c r="J260" s="41" t="str">
        <f>IF(RosterPlan25[[#This Row],[SOURCE]]="Rookie","Rookie",_xlfn.IFNA(INDEX(Draft2023[Current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0" s="41" t="str" cm="1">
        <f t="array" ref="L2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0" s="41">
        <f>ROUNDDOWN(RosterPlan25[[#This Row],[Optimal $]]*IF(RosterPlan25[[#This Row],[Contract]]="Rookie",0.3,0.15),0)</f>
        <v>0</v>
      </c>
      <c r="N2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60" s="25">
        <f>IF(VARG="MANUAL",RosterPlan25[[#This Row],[ManualVARG]],IF(VARG="GOOD",RosterPlan25[[#This Row],[GoodVARG]],"ERR"))</f>
        <v>-6.344386162629756</v>
      </c>
      <c r="P2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-6.344386162629756</v>
      </c>
      <c r="Q2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60" s="38" t="s">
        <v>433</v>
      </c>
      <c r="S260" s="57">
        <f>_xlfn.IFNA(INDEX(Draft2022[Net Keeper Count],RosterPlan25[[#This Row],[DraftIndex]]),0)+IF(RosterPlan25[[#This Row],[KEEPER / RFA]]="K",1,0)</f>
        <v>1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1</v>
      </c>
      <c r="V260" s="35">
        <f>RosterPlan25[[#This Row],[Optimal $]]-RosterPlan25[[#This Row],[$ CURR]]</f>
        <v>-3</v>
      </c>
      <c r="W260">
        <f>IF(OR(RosterPlan25[[#This Row],[SOURCE]]="Rookie",RosterPlan25[[#This Row],[POS]]="K"),0,RosterPlan25[[#This Row],[VAR/G]]+3.3)</f>
        <v>0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-3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0">
        <f>RosterPlan25[[#This Row],[Pure Inflated $]]-RosterPlan25[[#This Row],[$ CURR]]</f>
        <v>-3</v>
      </c>
      <c r="AB260">
        <f>INDEX(players[age],MATCH(RosterPlan25[[#This Row],[player_id]],players[sleeper_id],0))</f>
        <v>21</v>
      </c>
      <c r="AV260" s="35"/>
      <c r="BI260"/>
    </row>
    <row r="261" spans="1:61" x14ac:dyDescent="0.25">
      <c r="AV261" s="35"/>
      <c r="BI261"/>
    </row>
    <row r="262" spans="1:61" x14ac:dyDescent="0.25">
      <c r="AV262" s="35"/>
      <c r="BI262"/>
    </row>
    <row r="263" spans="1:61" x14ac:dyDescent="0.25">
      <c r="AV263" s="35"/>
      <c r="BI263"/>
    </row>
    <row r="264" spans="1:61" x14ac:dyDescent="0.25">
      <c r="AV264" s="35"/>
      <c r="BI264"/>
    </row>
    <row r="265" spans="1:61" x14ac:dyDescent="0.25">
      <c r="AV265" s="35"/>
      <c r="BI265"/>
    </row>
    <row r="266" spans="1:61" x14ac:dyDescent="0.25">
      <c r="AV266" s="35"/>
      <c r="BI266"/>
    </row>
    <row r="267" spans="1:61" x14ac:dyDescent="0.25">
      <c r="AV267" s="35"/>
      <c r="BI267"/>
    </row>
    <row r="268" spans="1:61" x14ac:dyDescent="0.25">
      <c r="AV268" s="35"/>
      <c r="BI268"/>
    </row>
    <row r="269" spans="1:61" x14ac:dyDescent="0.25">
      <c r="AV269" s="35"/>
      <c r="BI269"/>
    </row>
    <row r="270" spans="1:61" x14ac:dyDescent="0.25">
      <c r="AV270" s="35"/>
      <c r="BI270"/>
    </row>
    <row r="271" spans="1:61" x14ac:dyDescent="0.25">
      <c r="AV271" s="35"/>
      <c r="BI271"/>
    </row>
    <row r="272" spans="1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18648</v>
      </c>
      <c r="E1" s="65" t="s">
        <v>10480</v>
      </c>
      <c r="F1" s="65" t="s">
        <v>18645</v>
      </c>
      <c r="G1" s="65" t="s">
        <v>18649</v>
      </c>
      <c r="H1" s="65" t="s">
        <v>18650</v>
      </c>
      <c r="I1" s="65" t="s">
        <v>18651</v>
      </c>
      <c r="J1" s="65" t="s">
        <v>18646</v>
      </c>
      <c r="K1" s="66" t="s">
        <v>18664</v>
      </c>
      <c r="L1" s="67" t="s">
        <v>18647</v>
      </c>
      <c r="M1" s="65" t="s">
        <v>18665</v>
      </c>
      <c r="N1" s="65" t="s">
        <v>18666</v>
      </c>
      <c r="O1" s="65" t="s">
        <v>18669</v>
      </c>
      <c r="Q1" s="65" t="s">
        <v>13733</v>
      </c>
      <c r="R1" s="65" t="s">
        <v>18666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20302</v>
      </c>
      <c r="J2" s="70">
        <v>0</v>
      </c>
      <c r="K2" s="71">
        <v>238.7424312139006</v>
      </c>
      <c r="L2" s="87">
        <v>105.73324874760716</v>
      </c>
      <c r="M2" s="85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20314</v>
      </c>
      <c r="J3" s="70">
        <v>0</v>
      </c>
      <c r="K3" s="71">
        <v>206.89556899413498</v>
      </c>
      <c r="L3" s="87">
        <v>99.234293948426341</v>
      </c>
      <c r="M3" s="85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16267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20329</v>
      </c>
      <c r="J4" s="70">
        <v>0</v>
      </c>
      <c r="K4" s="71">
        <v>180.57030654333454</v>
      </c>
      <c r="L4" s="87">
        <v>96.934822699931345</v>
      </c>
      <c r="M4" s="85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20305</v>
      </c>
      <c r="J5" s="70">
        <v>0</v>
      </c>
      <c r="K5" s="71">
        <v>227.37069708826115</v>
      </c>
      <c r="L5" s="87">
        <v>95.699365695572354</v>
      </c>
      <c r="M5" s="85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16162</v>
      </c>
      <c r="I6" s="70" t="s">
        <v>20317</v>
      </c>
      <c r="J6" s="70">
        <v>0</v>
      </c>
      <c r="K6" s="71">
        <v>200.73642229845748</v>
      </c>
      <c r="L6" s="87">
        <v>93.437449999553394</v>
      </c>
      <c r="M6" s="85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6" t="s">
        <v>20273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20277</v>
      </c>
      <c r="J7" s="70">
        <v>0</v>
      </c>
      <c r="K7" s="71">
        <v>378.8231363906857</v>
      </c>
      <c r="L7" s="87">
        <v>91.913800528741206</v>
      </c>
      <c r="M7" s="85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6" t="s">
        <v>20274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20306</v>
      </c>
      <c r="J8" s="70">
        <v>0</v>
      </c>
      <c r="K8" s="71">
        <v>221.86606184354414</v>
      </c>
      <c r="L8" s="87">
        <v>90.842334597292634</v>
      </c>
      <c r="M8" s="85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20307</v>
      </c>
      <c r="J9" s="70">
        <v>0</v>
      </c>
      <c r="K9" s="71">
        <v>221.61276528520401</v>
      </c>
      <c r="L9" s="87">
        <v>90.618837634051332</v>
      </c>
      <c r="M9" s="85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20278</v>
      </c>
      <c r="J10" s="70">
        <v>0</v>
      </c>
      <c r="K10" s="71">
        <v>377.33552823458945</v>
      </c>
      <c r="L10" s="87">
        <v>90.513698734768298</v>
      </c>
      <c r="M10" s="85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20308</v>
      </c>
      <c r="J11" s="70">
        <v>0</v>
      </c>
      <c r="K11" s="71">
        <v>220.9371985212982</v>
      </c>
      <c r="L11" s="87">
        <v>90.02274931295797</v>
      </c>
      <c r="M11" s="85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20319</v>
      </c>
      <c r="J12" s="70">
        <v>0</v>
      </c>
      <c r="K12" s="71">
        <v>196.96472531483386</v>
      </c>
      <c r="L12" s="87">
        <v>89.88761754437823</v>
      </c>
      <c r="M12" s="85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20310</v>
      </c>
      <c r="J13" s="70">
        <v>0</v>
      </c>
      <c r="K13" s="71">
        <v>217.71888873693953</v>
      </c>
      <c r="L13" s="87">
        <v>87.183064209112118</v>
      </c>
      <c r="M13" s="85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20320</v>
      </c>
      <c r="J14" s="70">
        <v>0</v>
      </c>
      <c r="K14" s="71">
        <v>193.45428805674419</v>
      </c>
      <c r="L14" s="87">
        <v>86.583676595587946</v>
      </c>
      <c r="M14" s="85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20279</v>
      </c>
      <c r="J15" s="70">
        <v>0</v>
      </c>
      <c r="K15" s="71">
        <v>373.1118927881206</v>
      </c>
      <c r="L15" s="87">
        <v>86.538512432209359</v>
      </c>
      <c r="M15" s="85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19254</v>
      </c>
      <c r="I16" s="70" t="s">
        <v>20312</v>
      </c>
      <c r="J16" s="70">
        <v>0</v>
      </c>
      <c r="K16" s="71">
        <v>213.8067838652708</v>
      </c>
      <c r="L16" s="87">
        <v>83.731206969404397</v>
      </c>
      <c r="M16" s="85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20315</v>
      </c>
      <c r="J17" s="70">
        <v>0</v>
      </c>
      <c r="K17" s="71">
        <v>209.65181760926114</v>
      </c>
      <c r="L17" s="87">
        <v>80.065060272925265</v>
      </c>
      <c r="M17" s="85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20316</v>
      </c>
      <c r="J18" s="70">
        <v>0</v>
      </c>
      <c r="K18" s="71">
        <v>208.12901708059749</v>
      </c>
      <c r="L18" s="87">
        <v>78.721412747633835</v>
      </c>
      <c r="M18" s="85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20328</v>
      </c>
      <c r="J19" s="70">
        <v>0</v>
      </c>
      <c r="K19" s="71">
        <v>183.07202260581818</v>
      </c>
      <c r="L19" s="87">
        <v>76.812132641775236</v>
      </c>
      <c r="M19" s="85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20330</v>
      </c>
      <c r="J20" s="70">
        <v>0</v>
      </c>
      <c r="K20" s="71">
        <v>176.90244024556796</v>
      </c>
      <c r="L20" s="87">
        <v>71.005466890951482</v>
      </c>
      <c r="M20" s="85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20331</v>
      </c>
      <c r="J21" s="70">
        <v>0</v>
      </c>
      <c r="K21" s="71">
        <v>176.82943007900002</v>
      </c>
      <c r="L21" s="87">
        <v>70.936751440064029</v>
      </c>
      <c r="M21" s="85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20335</v>
      </c>
      <c r="J22" s="70">
        <v>0</v>
      </c>
      <c r="K22" s="71">
        <v>172.24357123534929</v>
      </c>
      <c r="L22" s="87">
        <v>66.620648998980982</v>
      </c>
      <c r="M22" s="85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20322</v>
      </c>
      <c r="J23" s="70">
        <v>0</v>
      </c>
      <c r="K23" s="71">
        <v>191.00682016507142</v>
      </c>
      <c r="L23" s="87">
        <v>63.613591939816686</v>
      </c>
      <c r="M23" s="85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17979</v>
      </c>
      <c r="I24" s="70" t="s">
        <v>20323</v>
      </c>
      <c r="J24" s="70">
        <v>0</v>
      </c>
      <c r="K24" s="71">
        <v>190.93446940757352</v>
      </c>
      <c r="L24" s="87">
        <v>63.549753036142093</v>
      </c>
      <c r="M24" s="85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20324</v>
      </c>
      <c r="J25" s="70">
        <v>0</v>
      </c>
      <c r="K25" s="71">
        <v>187.64516682741242</v>
      </c>
      <c r="L25" s="87">
        <v>60.647427230117572</v>
      </c>
      <c r="M25" s="85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16093</v>
      </c>
      <c r="I26" s="70" t="s">
        <v>20325</v>
      </c>
      <c r="J26" s="70">
        <v>0</v>
      </c>
      <c r="K26" s="71">
        <v>187.48997056903883</v>
      </c>
      <c r="L26" s="87">
        <v>60.510489355082072</v>
      </c>
      <c r="M26" s="85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16267</v>
      </c>
      <c r="I27" s="70" t="s">
        <v>20326</v>
      </c>
      <c r="J27" s="70">
        <v>0</v>
      </c>
      <c r="K27" s="71">
        <v>187.2281285483015</v>
      </c>
      <c r="L27" s="87">
        <v>60.279452277960914</v>
      </c>
      <c r="M27" s="85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16042</v>
      </c>
      <c r="I28" s="70" t="s">
        <v>20327</v>
      </c>
      <c r="J28" s="70">
        <v>0</v>
      </c>
      <c r="K28" s="71">
        <v>186.97654822879082</v>
      </c>
      <c r="L28" s="87">
        <v>60.057469643098543</v>
      </c>
      <c r="M28" s="85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20280</v>
      </c>
      <c r="J29" s="70">
        <v>0</v>
      </c>
      <c r="K29" s="71">
        <v>340.65512511179747</v>
      </c>
      <c r="L29" s="87">
        <v>55.990966383905231</v>
      </c>
      <c r="M29" s="85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20281</v>
      </c>
      <c r="J30" s="70">
        <v>0</v>
      </c>
      <c r="K30" s="71">
        <v>339.8726713091944</v>
      </c>
      <c r="L30" s="87">
        <v>55.254539275572938</v>
      </c>
      <c r="M30" s="85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15941</v>
      </c>
      <c r="I31" s="70" t="s">
        <v>20342</v>
      </c>
      <c r="J31" s="70">
        <v>0</v>
      </c>
      <c r="K31" s="71">
        <v>159.37751114485039</v>
      </c>
      <c r="L31" s="87">
        <v>54.511415972629067</v>
      </c>
      <c r="M31" s="85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20332</v>
      </c>
      <c r="J32" s="70">
        <v>0</v>
      </c>
      <c r="K32" s="71">
        <v>176.81531587576882</v>
      </c>
      <c r="L32" s="87">
        <v>51.091676390432056</v>
      </c>
      <c r="M32" s="85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15946</v>
      </c>
      <c r="I33" s="70" t="s">
        <v>20343</v>
      </c>
      <c r="J33" s="70">
        <v>0</v>
      </c>
      <c r="K33" s="71">
        <v>155.39110191099999</v>
      </c>
      <c r="L33" s="87">
        <v>50.759501399593404</v>
      </c>
      <c r="M33" s="85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20333</v>
      </c>
      <c r="J34" s="70">
        <v>0</v>
      </c>
      <c r="K34" s="71">
        <v>175.36</v>
      </c>
      <c r="L34" s="87">
        <v>49.807574147106649</v>
      </c>
      <c r="M34" s="85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20334</v>
      </c>
      <c r="J35" s="70">
        <v>0</v>
      </c>
      <c r="K35" s="71">
        <v>175.00034520552785</v>
      </c>
      <c r="L35" s="87">
        <v>49.490231681395912</v>
      </c>
      <c r="M35" s="85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20370</v>
      </c>
      <c r="J36" s="70">
        <v>0</v>
      </c>
      <c r="K36" s="71">
        <v>128.22215345978617</v>
      </c>
      <c r="L36" s="87">
        <v>47.665972738944646</v>
      </c>
      <c r="M36" s="85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18320</v>
      </c>
      <c r="I37" s="70" t="s">
        <v>20347</v>
      </c>
      <c r="J37" s="70">
        <v>0</v>
      </c>
      <c r="K37" s="71">
        <v>151.26149368937592</v>
      </c>
      <c r="L37" s="87">
        <v>46.872811308653098</v>
      </c>
      <c r="M37" s="85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20348</v>
      </c>
      <c r="J38" s="70">
        <v>0</v>
      </c>
      <c r="K38" s="71">
        <v>150.06620104578457</v>
      </c>
      <c r="L38" s="87">
        <v>45.747829997037712</v>
      </c>
      <c r="M38" s="85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20336</v>
      </c>
      <c r="J39" s="70">
        <v>0</v>
      </c>
      <c r="K39" s="71">
        <v>169.50695067632051</v>
      </c>
      <c r="L39" s="87">
        <v>44.643118861507062</v>
      </c>
      <c r="M39" s="85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20337</v>
      </c>
      <c r="J40" s="70">
        <v>0</v>
      </c>
      <c r="K40" s="71">
        <v>168.43758055249072</v>
      </c>
      <c r="L40" s="87">
        <v>43.699556987539623</v>
      </c>
      <c r="M40" s="85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20349</v>
      </c>
      <c r="J41" s="70">
        <v>0</v>
      </c>
      <c r="K41" s="71">
        <v>147.30031554176</v>
      </c>
      <c r="L41" s="87">
        <v>43.144643640308715</v>
      </c>
      <c r="M41" s="85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17410</v>
      </c>
      <c r="I42" s="70" t="s">
        <v>20338</v>
      </c>
      <c r="J42" s="70">
        <v>0</v>
      </c>
      <c r="K42" s="71">
        <v>167.60747990656802</v>
      </c>
      <c r="L42" s="87">
        <v>42.967115241137222</v>
      </c>
      <c r="M42" s="85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17689</v>
      </c>
      <c r="I43" s="70" t="s">
        <v>20350</v>
      </c>
      <c r="J43" s="70">
        <v>0</v>
      </c>
      <c r="K43" s="71">
        <v>146.78041560692836</v>
      </c>
      <c r="L43" s="87">
        <v>42.655326054584805</v>
      </c>
      <c r="M43" s="85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20339</v>
      </c>
      <c r="J44" s="70">
        <v>0</v>
      </c>
      <c r="K44" s="71">
        <v>166.75434502811675</v>
      </c>
      <c r="L44" s="87">
        <v>42.214349171915515</v>
      </c>
      <c r="M44" s="85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20351</v>
      </c>
      <c r="J45" s="70">
        <v>0</v>
      </c>
      <c r="K45" s="71">
        <v>146.05268259086063</v>
      </c>
      <c r="L45" s="87">
        <v>41.970400862991653</v>
      </c>
      <c r="M45" s="85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18195</v>
      </c>
      <c r="I46" s="70" t="s">
        <v>20352</v>
      </c>
      <c r="J46" s="70">
        <v>0</v>
      </c>
      <c r="K46" s="71">
        <v>145.63206751494664</v>
      </c>
      <c r="L46" s="87">
        <v>41.574527850366735</v>
      </c>
      <c r="M46" s="85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16196</v>
      </c>
      <c r="I47" s="70" t="s">
        <v>20354</v>
      </c>
      <c r="J47" s="70">
        <v>0</v>
      </c>
      <c r="K47" s="71">
        <v>143.52099551584394</v>
      </c>
      <c r="L47" s="87">
        <v>39.587636557093589</v>
      </c>
      <c r="M47" s="85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19224</v>
      </c>
      <c r="I48" s="70" t="s">
        <v>20340</v>
      </c>
      <c r="J48" s="70">
        <v>0</v>
      </c>
      <c r="K48" s="71">
        <v>161.87158999728581</v>
      </c>
      <c r="L48" s="87">
        <v>37.906035909417639</v>
      </c>
      <c r="M48" s="85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20386</v>
      </c>
      <c r="J49" s="70">
        <v>0</v>
      </c>
      <c r="K49" s="71">
        <v>117.72082939681999</v>
      </c>
      <c r="L49" s="87">
        <v>37.782373620858834</v>
      </c>
      <c r="M49" s="85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20355</v>
      </c>
      <c r="J50" s="70">
        <v>0</v>
      </c>
      <c r="K50" s="71">
        <v>141.57316759636365</v>
      </c>
      <c r="L50" s="87">
        <v>37.754386750523906</v>
      </c>
      <c r="M50" s="85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20387</v>
      </c>
      <c r="J51" s="70">
        <v>0</v>
      </c>
      <c r="K51" s="71">
        <v>117.57903356053899</v>
      </c>
      <c r="L51" s="87">
        <v>37.64891871612376</v>
      </c>
      <c r="M51" s="85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20341</v>
      </c>
      <c r="J52" s="70">
        <v>0</v>
      </c>
      <c r="K52" s="71">
        <v>161.22709513786791</v>
      </c>
      <c r="L52" s="87">
        <v>37.337363974637142</v>
      </c>
      <c r="M52" s="85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16256</v>
      </c>
      <c r="I53" s="70" t="s">
        <v>20282</v>
      </c>
      <c r="J53" s="70">
        <v>0</v>
      </c>
      <c r="K53" s="71">
        <v>320.64852812608808</v>
      </c>
      <c r="L53" s="87">
        <v>37.161228044414031</v>
      </c>
      <c r="M53" s="85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20357</v>
      </c>
      <c r="J54" s="70">
        <v>0</v>
      </c>
      <c r="K54" s="71">
        <v>136.91765046300003</v>
      </c>
      <c r="L54" s="87">
        <v>33.372723566181691</v>
      </c>
      <c r="M54" s="85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20358</v>
      </c>
      <c r="J55" s="70">
        <v>0</v>
      </c>
      <c r="K55" s="71">
        <v>136.5709490291884</v>
      </c>
      <c r="L55" s="87">
        <v>33.046416334358952</v>
      </c>
      <c r="M55" s="85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20359</v>
      </c>
      <c r="J56" s="70">
        <v>0</v>
      </c>
      <c r="K56" s="71">
        <v>136.42297759676001</v>
      </c>
      <c r="L56" s="87">
        <v>32.907149103838123</v>
      </c>
      <c r="M56" s="85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17630</v>
      </c>
      <c r="I57" s="70" t="s">
        <v>20344</v>
      </c>
      <c r="J57" s="70">
        <v>0</v>
      </c>
      <c r="K57" s="71">
        <v>154.17546069784063</v>
      </c>
      <c r="L57" s="87">
        <v>31.115333586377787</v>
      </c>
      <c r="M57" s="85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18684</v>
      </c>
      <c r="I58" s="70" t="s">
        <v>20345</v>
      </c>
      <c r="J58" s="70">
        <v>0</v>
      </c>
      <c r="K58" s="71">
        <v>153.29879030685157</v>
      </c>
      <c r="L58" s="87">
        <v>30.341800888446258</v>
      </c>
      <c r="M58" s="85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20362</v>
      </c>
      <c r="J59" s="70">
        <v>0</v>
      </c>
      <c r="K59" s="71">
        <v>133.63308497063019</v>
      </c>
      <c r="L59" s="87">
        <v>30.281367808657109</v>
      </c>
      <c r="M59" s="85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20363</v>
      </c>
      <c r="J60" s="70">
        <v>0</v>
      </c>
      <c r="K60" s="71">
        <v>133.56997676922069</v>
      </c>
      <c r="L60" s="87">
        <v>30.221971854389352</v>
      </c>
      <c r="M60" s="85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20346</v>
      </c>
      <c r="J61" s="70">
        <v>0</v>
      </c>
      <c r="K61" s="71">
        <v>152.67264731033924</v>
      </c>
      <c r="L61" s="87">
        <v>29.789321773876551</v>
      </c>
      <c r="M61" s="85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20365</v>
      </c>
      <c r="J62" s="70">
        <v>0</v>
      </c>
      <c r="K62" s="71">
        <v>132.48165565210786</v>
      </c>
      <c r="L62" s="87">
        <v>29.197669626518461</v>
      </c>
      <c r="M62" s="85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20366</v>
      </c>
      <c r="J63" s="70">
        <v>0</v>
      </c>
      <c r="K63" s="71">
        <v>132.32123074250001</v>
      </c>
      <c r="L63" s="87">
        <v>29.046681476299284</v>
      </c>
      <c r="M63" s="85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20367</v>
      </c>
      <c r="J64" s="70">
        <v>0</v>
      </c>
      <c r="K64" s="71">
        <v>131.66987052243201</v>
      </c>
      <c r="L64" s="87">
        <v>28.433636563294129</v>
      </c>
      <c r="M64" s="85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20283</v>
      </c>
      <c r="J65" s="70">
        <v>0</v>
      </c>
      <c r="K65" s="71">
        <v>311.25838009332614</v>
      </c>
      <c r="L65" s="87">
        <v>28.323441660638139</v>
      </c>
      <c r="M65" s="85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20369</v>
      </c>
      <c r="J66" s="70">
        <v>0</v>
      </c>
      <c r="K66" s="71">
        <v>130.93657829438177</v>
      </c>
      <c r="L66" s="87">
        <v>27.743479172188017</v>
      </c>
      <c r="M66" s="85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20399</v>
      </c>
      <c r="J67" s="70">
        <v>0</v>
      </c>
      <c r="K67" s="71">
        <v>103.0366075751655</v>
      </c>
      <c r="L67" s="87">
        <v>23.96192955341931</v>
      </c>
      <c r="M67" s="85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15873</v>
      </c>
      <c r="I68" s="70" t="s">
        <v>20401</v>
      </c>
      <c r="J68" s="70">
        <v>0</v>
      </c>
      <c r="K68" s="71">
        <v>102.73810820357446</v>
      </c>
      <c r="L68" s="87">
        <v>23.680988968392441</v>
      </c>
      <c r="M68" s="85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17425</v>
      </c>
      <c r="I69" s="70" t="s">
        <v>20371</v>
      </c>
      <c r="J69" s="70">
        <v>0</v>
      </c>
      <c r="K69" s="71">
        <v>126.60355194916112</v>
      </c>
      <c r="L69" s="87">
        <v>23.665336729627384</v>
      </c>
      <c r="M69" s="85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20353</v>
      </c>
      <c r="J70" s="70">
        <v>0</v>
      </c>
      <c r="K70" s="71">
        <v>145.49569388587361</v>
      </c>
      <c r="L70" s="87">
        <v>23.456715811112744</v>
      </c>
      <c r="M70" s="85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20402</v>
      </c>
      <c r="J71" s="70">
        <v>0</v>
      </c>
      <c r="K71" s="71">
        <v>102.47274907767458</v>
      </c>
      <c r="L71" s="87">
        <v>23.43123920283962</v>
      </c>
      <c r="M71" s="85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20284</v>
      </c>
      <c r="J72" s="70">
        <v>0</v>
      </c>
      <c r="K72" s="71">
        <v>303.77735306611027</v>
      </c>
      <c r="L72" s="87">
        <v>21.282475046787852</v>
      </c>
      <c r="M72" s="85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20373</v>
      </c>
      <c r="J73" s="70">
        <v>0</v>
      </c>
      <c r="K73" s="71">
        <v>123.18849664572033</v>
      </c>
      <c r="L73" s="87">
        <v>20.451167032271357</v>
      </c>
      <c r="M73" s="85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20374</v>
      </c>
      <c r="J74" s="70">
        <v>0</v>
      </c>
      <c r="K74" s="71">
        <v>123.075371361056</v>
      </c>
      <c r="L74" s="87">
        <v>20.344696176116699</v>
      </c>
      <c r="M74" s="85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20375</v>
      </c>
      <c r="J75" s="70">
        <v>0</v>
      </c>
      <c r="K75" s="71">
        <v>122.81877001567797</v>
      </c>
      <c r="L75" s="87">
        <v>20.103189027525602</v>
      </c>
      <c r="M75" s="85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20377</v>
      </c>
      <c r="J76" s="70">
        <v>0</v>
      </c>
      <c r="K76" s="71">
        <v>121.36616641008003</v>
      </c>
      <c r="L76" s="87">
        <v>18.736032692845185</v>
      </c>
      <c r="M76" s="85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16229</v>
      </c>
      <c r="I77" s="70" t="s">
        <v>20356</v>
      </c>
      <c r="J77" s="70">
        <v>0</v>
      </c>
      <c r="K77" s="71">
        <v>139.42525745419601</v>
      </c>
      <c r="L77" s="87">
        <v>18.100448371397235</v>
      </c>
      <c r="M77" s="85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18377</v>
      </c>
      <c r="I78" s="70" t="s">
        <v>20379</v>
      </c>
      <c r="J78" s="70">
        <v>0</v>
      </c>
      <c r="K78" s="71">
        <v>119.70547801212905</v>
      </c>
      <c r="L78" s="87">
        <v>17.173031847714853</v>
      </c>
      <c r="M78" s="85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15923</v>
      </c>
      <c r="I79" s="70" t="s">
        <v>20285</v>
      </c>
      <c r="J79" s="70">
        <v>0</v>
      </c>
      <c r="K79" s="71">
        <v>299.34354313267295</v>
      </c>
      <c r="L79" s="87">
        <v>17.109477462376276</v>
      </c>
      <c r="M79" s="85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17506</v>
      </c>
      <c r="I80" s="70" t="s">
        <v>20380</v>
      </c>
      <c r="J80" s="70">
        <v>0</v>
      </c>
      <c r="K80" s="71">
        <v>119.18049876730416</v>
      </c>
      <c r="L80" s="87">
        <v>16.678933734938497</v>
      </c>
      <c r="M80" s="85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17657</v>
      </c>
      <c r="I81" s="70" t="s">
        <v>20382</v>
      </c>
      <c r="J81" s="70">
        <v>0</v>
      </c>
      <c r="K81" s="71">
        <v>118.56199973037596</v>
      </c>
      <c r="L81" s="87">
        <v>16.096816994300184</v>
      </c>
      <c r="M81" s="85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16055</v>
      </c>
      <c r="I82" s="70" t="s">
        <v>20383</v>
      </c>
      <c r="J82" s="70">
        <v>0</v>
      </c>
      <c r="K82" s="71">
        <v>118.32103336693547</v>
      </c>
      <c r="L82" s="87">
        <v>15.870025122826775</v>
      </c>
      <c r="M82" s="85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17917</v>
      </c>
      <c r="I83" s="70" t="s">
        <v>20360</v>
      </c>
      <c r="J83" s="70">
        <v>0</v>
      </c>
      <c r="K83" s="71">
        <v>136.30730344484419</v>
      </c>
      <c r="L83" s="87">
        <v>15.349312480792676</v>
      </c>
      <c r="M83" s="85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20361</v>
      </c>
      <c r="J84" s="70">
        <v>0</v>
      </c>
      <c r="K84" s="71">
        <v>136.27671577201434</v>
      </c>
      <c r="L84" s="87">
        <v>15.322323357707504</v>
      </c>
      <c r="M84" s="85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20384</v>
      </c>
      <c r="J85" s="70">
        <v>0</v>
      </c>
      <c r="K85" s="71">
        <v>117.430787262208</v>
      </c>
      <c r="L85" s="87">
        <v>15.032146436024462</v>
      </c>
      <c r="M85" s="85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18713</v>
      </c>
      <c r="I86" s="70" t="s">
        <v>20388</v>
      </c>
      <c r="J86" s="70">
        <v>0</v>
      </c>
      <c r="K86" s="71">
        <v>115.9075004833125</v>
      </c>
      <c r="L86" s="87">
        <v>13.598464761769876</v>
      </c>
      <c r="M86" s="85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20364</v>
      </c>
      <c r="J87" s="70">
        <v>0</v>
      </c>
      <c r="K87" s="71">
        <v>133.09871502574197</v>
      </c>
      <c r="L87" s="87">
        <v>12.518205052173059</v>
      </c>
      <c r="M87" s="85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20389</v>
      </c>
      <c r="J88" s="70">
        <v>0</v>
      </c>
      <c r="K88" s="71">
        <v>113.94386543919001</v>
      </c>
      <c r="L88" s="87">
        <v>11.750337661419294</v>
      </c>
      <c r="M88" s="85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20390</v>
      </c>
      <c r="J89" s="70">
        <v>0</v>
      </c>
      <c r="K89" s="71">
        <v>113.285030447088</v>
      </c>
      <c r="L89" s="87">
        <v>11.130257668852693</v>
      </c>
      <c r="M89" s="85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17243</v>
      </c>
      <c r="I90" s="70" t="s">
        <v>20368</v>
      </c>
      <c r="J90" s="70">
        <v>0</v>
      </c>
      <c r="K90" s="71">
        <v>131.29371563640146</v>
      </c>
      <c r="L90" s="87">
        <v>10.925558532166733</v>
      </c>
      <c r="M90" s="85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20286</v>
      </c>
      <c r="J91" s="70">
        <v>0</v>
      </c>
      <c r="K91" s="71">
        <v>292.28086175942281</v>
      </c>
      <c r="L91" s="87">
        <v>10.462247934611469</v>
      </c>
      <c r="M91" s="85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20287</v>
      </c>
      <c r="J92" s="70">
        <v>0</v>
      </c>
      <c r="K92" s="71">
        <v>291.90805147211034</v>
      </c>
      <c r="L92" s="87">
        <v>10.11136766419969</v>
      </c>
      <c r="M92" s="85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20288</v>
      </c>
      <c r="J93" s="70">
        <v>0</v>
      </c>
      <c r="K93" s="71">
        <v>291.72090735814095</v>
      </c>
      <c r="L93" s="87">
        <v>9.9352320275226589</v>
      </c>
      <c r="M93" s="85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20423</v>
      </c>
      <c r="J94" s="70">
        <v>0</v>
      </c>
      <c r="K94" s="71">
        <v>88.033248136060024</v>
      </c>
      <c r="L94" s="87">
        <v>9.8411206695553233</v>
      </c>
      <c r="M94" s="85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16008</v>
      </c>
      <c r="I95" s="70" t="s">
        <v>20429</v>
      </c>
      <c r="J95" s="70">
        <v>0</v>
      </c>
      <c r="K95" s="71">
        <v>86.915628688710214</v>
      </c>
      <c r="L95" s="87">
        <v>8.7892435426378626</v>
      </c>
      <c r="M95" s="85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17361</v>
      </c>
      <c r="I96" s="70" t="s">
        <v>20431</v>
      </c>
      <c r="J96" s="70">
        <v>0</v>
      </c>
      <c r="K96" s="71">
        <v>86.072050509600004</v>
      </c>
      <c r="L96" s="87">
        <v>7.9952876093576606</v>
      </c>
      <c r="M96" s="85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20289</v>
      </c>
      <c r="J97" s="70">
        <v>0</v>
      </c>
      <c r="K97" s="71">
        <v>289.07358718980885</v>
      </c>
      <c r="L97" s="87">
        <v>7.4436365749747893</v>
      </c>
      <c r="M97" s="85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19030</v>
      </c>
      <c r="I98" s="70" t="s">
        <v>20392</v>
      </c>
      <c r="J98" s="70">
        <v>0</v>
      </c>
      <c r="K98" s="71">
        <v>109.20677669679438</v>
      </c>
      <c r="L98" s="87">
        <v>7.2919011979881105</v>
      </c>
      <c r="M98" s="85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20433</v>
      </c>
      <c r="J99" s="70">
        <v>0</v>
      </c>
      <c r="K99" s="71">
        <v>84.983886838022727</v>
      </c>
      <c r="L99" s="87">
        <v>6.9711335655202191</v>
      </c>
      <c r="M99" s="85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20436</v>
      </c>
      <c r="J100" s="70">
        <v>0</v>
      </c>
      <c r="K100" s="71">
        <v>84.068317871999994</v>
      </c>
      <c r="L100" s="87">
        <v>6.1094215974988231</v>
      </c>
      <c r="M100" s="85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20372</v>
      </c>
      <c r="J101" s="70">
        <v>0</v>
      </c>
      <c r="K101" s="71">
        <v>122.92534123755004</v>
      </c>
      <c r="L101" s="87">
        <v>3.5416987684742907</v>
      </c>
      <c r="M101" s="85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20395</v>
      </c>
      <c r="J102" s="70">
        <v>0</v>
      </c>
      <c r="K102" s="71">
        <v>104.25266573753234</v>
      </c>
      <c r="L102" s="87">
        <v>2.6292085304473716</v>
      </c>
      <c r="M102" s="85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15878</v>
      </c>
      <c r="I103" s="70" t="s">
        <v>20376</v>
      </c>
      <c r="J103" s="70">
        <v>0</v>
      </c>
      <c r="K103" s="71">
        <v>121.8056106412528</v>
      </c>
      <c r="L103" s="87">
        <v>2.5537011835061492</v>
      </c>
      <c r="M103" s="85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17818</v>
      </c>
      <c r="I104" s="70" t="s">
        <v>20446</v>
      </c>
      <c r="J104" s="70">
        <v>0</v>
      </c>
      <c r="K104" s="71">
        <v>78.813949593319506</v>
      </c>
      <c r="L104" s="87">
        <v>1.1641338057995512</v>
      </c>
      <c r="M104" s="85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20397</v>
      </c>
      <c r="J105" s="70">
        <v>0</v>
      </c>
      <c r="K105" s="71">
        <v>102.66905198067354</v>
      </c>
      <c r="L105" s="87">
        <v>1.1387485239920352</v>
      </c>
      <c r="M105" s="85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20398</v>
      </c>
      <c r="J106" s="70">
        <v>0</v>
      </c>
      <c r="K106" s="71">
        <v>101.646388105776</v>
      </c>
      <c r="L106" s="87">
        <v>0.17624134761787502</v>
      </c>
      <c r="M106" s="85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20290</v>
      </c>
      <c r="J107" s="70">
        <v>0</v>
      </c>
      <c r="K107" s="71">
        <v>281.16472332889816</v>
      </c>
      <c r="L107" s="87">
        <v>0</v>
      </c>
      <c r="M107" s="85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20400</v>
      </c>
      <c r="J108" s="70">
        <v>0</v>
      </c>
      <c r="K108" s="71">
        <v>101.45913167393201</v>
      </c>
      <c r="L108" s="87">
        <v>0</v>
      </c>
      <c r="M108" s="85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20449</v>
      </c>
      <c r="J109" s="70">
        <v>0</v>
      </c>
      <c r="K109" s="71">
        <v>77.577057424657482</v>
      </c>
      <c r="L109" s="87">
        <v>0</v>
      </c>
      <c r="M109" s="85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20378</v>
      </c>
      <c r="J110" s="70">
        <v>0</v>
      </c>
      <c r="K110" s="71">
        <v>118.91141596661249</v>
      </c>
      <c r="L110" s="87">
        <v>-1.4210854715202004E-14</v>
      </c>
      <c r="M110" s="85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20451</v>
      </c>
      <c r="J111" s="70">
        <v>0</v>
      </c>
      <c r="K111" s="71">
        <v>76.99420793981696</v>
      </c>
      <c r="L111" s="87">
        <v>-0.54856422102638192</v>
      </c>
      <c r="M111" s="85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20381</v>
      </c>
      <c r="J112" s="70">
        <v>0</v>
      </c>
      <c r="K112" s="71">
        <v>118.00240639076662</v>
      </c>
      <c r="L112" s="87">
        <v>-0.80206727280518919</v>
      </c>
      <c r="M112" s="85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19419</v>
      </c>
      <c r="I113" s="70" t="s">
        <v>20403</v>
      </c>
      <c r="J113" s="70">
        <v>0</v>
      </c>
      <c r="K113" s="71">
        <v>100.46346073356128</v>
      </c>
      <c r="L113" s="87">
        <v>-0.93710206152539399</v>
      </c>
      <c r="M113" s="85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20404</v>
      </c>
      <c r="J114" s="70">
        <v>0</v>
      </c>
      <c r="K114" s="71">
        <v>99.787772967075469</v>
      </c>
      <c r="L114" s="87">
        <v>-1.5730434888061637</v>
      </c>
      <c r="M114" s="85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20385</v>
      </c>
      <c r="J115" s="70">
        <v>0</v>
      </c>
      <c r="K115" s="71">
        <v>115.56472448811529</v>
      </c>
      <c r="L115" s="87">
        <v>-2.9529630692622391</v>
      </c>
      <c r="M115" s="85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20455</v>
      </c>
      <c r="J116" s="70">
        <v>0</v>
      </c>
      <c r="K116" s="71">
        <v>74.090830698413015</v>
      </c>
      <c r="L116" s="87">
        <v>-3.281154565877145</v>
      </c>
      <c r="M116" s="85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20291</v>
      </c>
      <c r="J117" s="70">
        <v>0</v>
      </c>
      <c r="K117" s="71">
        <v>277.50343857584971</v>
      </c>
      <c r="L117" s="87">
        <v>-3.4459150616926308</v>
      </c>
      <c r="M117" s="85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20456</v>
      </c>
      <c r="J118" s="70">
        <v>0</v>
      </c>
      <c r="K118" s="71">
        <v>73.632156646702896</v>
      </c>
      <c r="L118" s="87">
        <v>-3.7128477910160882</v>
      </c>
      <c r="M118" s="85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20408</v>
      </c>
      <c r="J119" s="70">
        <v>0</v>
      </c>
      <c r="K119" s="71">
        <v>96.447202534222981</v>
      </c>
      <c r="L119" s="87">
        <v>-4.7171097785496698</v>
      </c>
      <c r="M119" s="85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16278</v>
      </c>
      <c r="I120" s="70" t="s">
        <v>20409</v>
      </c>
      <c r="J120" s="70">
        <v>0</v>
      </c>
      <c r="K120" s="71">
        <v>96.094062861367007</v>
      </c>
      <c r="L120" s="87">
        <v>-5.0494765294729405</v>
      </c>
      <c r="M120" s="85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20391</v>
      </c>
      <c r="J121" s="70">
        <v>0</v>
      </c>
      <c r="K121" s="71">
        <v>111.60541165986351</v>
      </c>
      <c r="L121" s="87">
        <v>-6.4464743883079336</v>
      </c>
      <c r="M121" s="85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19136</v>
      </c>
      <c r="I122" s="70" t="s">
        <v>20413</v>
      </c>
      <c r="J122" s="70">
        <v>0</v>
      </c>
      <c r="K122" s="71">
        <v>94.368706274246506</v>
      </c>
      <c r="L122" s="87">
        <v>-6.6733415526451836</v>
      </c>
      <c r="M122" s="85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19122</v>
      </c>
      <c r="I123" s="70" t="s">
        <v>20414</v>
      </c>
      <c r="J123" s="70">
        <v>0</v>
      </c>
      <c r="K123" s="71">
        <v>93.538589395759999</v>
      </c>
      <c r="L123" s="87">
        <v>-7.4546280265148397</v>
      </c>
      <c r="M123" s="85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20415</v>
      </c>
      <c r="J124" s="70">
        <v>0</v>
      </c>
      <c r="K124" s="71">
        <v>93.450907130894024</v>
      </c>
      <c r="L124" s="87">
        <v>-7.5371525110945754</v>
      </c>
      <c r="M124" s="85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16130</v>
      </c>
      <c r="I125" s="70" t="s">
        <v>20416</v>
      </c>
      <c r="J125" s="70">
        <v>0</v>
      </c>
      <c r="K125" s="71">
        <v>93.088602181320127</v>
      </c>
      <c r="L125" s="87">
        <v>-7.8781454048111925</v>
      </c>
      <c r="M125" s="85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19197</v>
      </c>
      <c r="I126" s="70" t="s">
        <v>20466</v>
      </c>
      <c r="J126" s="70">
        <v>0</v>
      </c>
      <c r="K126" s="71">
        <v>69.150905602250006</v>
      </c>
      <c r="L126" s="87">
        <v>-7.9304958328541062</v>
      </c>
      <c r="M126" s="85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20417</v>
      </c>
      <c r="J127" s="70">
        <v>0</v>
      </c>
      <c r="K127" s="71">
        <v>91.916212291752586</v>
      </c>
      <c r="L127" s="87">
        <v>-8.9815711832277003</v>
      </c>
      <c r="M127" s="85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20292</v>
      </c>
      <c r="J128" s="70">
        <v>0</v>
      </c>
      <c r="K128" s="71">
        <v>271.6171093116144</v>
      </c>
      <c r="L128" s="87">
        <v>-8.9859896633258813</v>
      </c>
      <c r="M128" s="85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20468</v>
      </c>
      <c r="J129" s="70">
        <v>0</v>
      </c>
      <c r="K129" s="71">
        <v>67.729509725673068</v>
      </c>
      <c r="L129" s="87">
        <v>-9.2682801872794442</v>
      </c>
      <c r="M129" s="85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20293</v>
      </c>
      <c r="J130" s="70">
        <v>0</v>
      </c>
      <c r="K130" s="71">
        <v>271.1743838648618</v>
      </c>
      <c r="L130" s="87">
        <v>-9.4026724367400902</v>
      </c>
      <c r="M130" s="85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20470</v>
      </c>
      <c r="J131" s="70">
        <v>0</v>
      </c>
      <c r="K131" s="71">
        <v>67.221297669329999</v>
      </c>
      <c r="L131" s="87">
        <v>-9.7465974167788119</v>
      </c>
      <c r="M131" s="85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20393</v>
      </c>
      <c r="J132" s="70">
        <v>0</v>
      </c>
      <c r="K132" s="71">
        <v>107.03729959921078</v>
      </c>
      <c r="L132" s="87">
        <v>-10.477161500648577</v>
      </c>
      <c r="M132" s="85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16018</v>
      </c>
      <c r="I133" s="70" t="s">
        <v>20394</v>
      </c>
      <c r="J133" s="70">
        <v>0</v>
      </c>
      <c r="K133" s="71">
        <v>106.21042229781055</v>
      </c>
      <c r="L133" s="87">
        <v>-11.206759119531128</v>
      </c>
      <c r="M133" s="85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20418</v>
      </c>
      <c r="J134" s="70">
        <v>0</v>
      </c>
      <c r="K134" s="71">
        <v>89.041583713535132</v>
      </c>
      <c r="L134" s="87">
        <v>-11.687103962726482</v>
      </c>
      <c r="M134" s="85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15990</v>
      </c>
      <c r="I135" s="70" t="s">
        <v>20419</v>
      </c>
      <c r="J135" s="70">
        <v>0</v>
      </c>
      <c r="K135" s="71">
        <v>88.849884492400008</v>
      </c>
      <c r="L135" s="87">
        <v>-11.867526759088946</v>
      </c>
      <c r="M135" s="85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20484</v>
      </c>
      <c r="J136" s="70">
        <v>0</v>
      </c>
      <c r="K136" s="71">
        <v>63.896265876360005</v>
      </c>
      <c r="L136" s="87">
        <v>-12.876039104279982</v>
      </c>
      <c r="M136" s="85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20421</v>
      </c>
      <c r="J137" s="70">
        <v>0</v>
      </c>
      <c r="K137" s="71">
        <v>86.914560071173938</v>
      </c>
      <c r="L137" s="87">
        <v>-13.689008567301713</v>
      </c>
      <c r="M137" s="85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20422</v>
      </c>
      <c r="J138" s="70">
        <v>0</v>
      </c>
      <c r="K138" s="71">
        <v>86.582847316470577</v>
      </c>
      <c r="L138" s="87">
        <v>-14.001208807022522</v>
      </c>
      <c r="M138" s="85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20424</v>
      </c>
      <c r="J139" s="70">
        <v>0</v>
      </c>
      <c r="K139" s="71">
        <v>86.432489244717885</v>
      </c>
      <c r="L139" s="87">
        <v>-14.142722286319184</v>
      </c>
      <c r="M139" s="85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20425</v>
      </c>
      <c r="J140" s="70">
        <v>0</v>
      </c>
      <c r="K140" s="71">
        <v>86.431364455475205</v>
      </c>
      <c r="L140" s="87">
        <v>-14.143780911488761</v>
      </c>
      <c r="M140" s="85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20488</v>
      </c>
      <c r="J141" s="70">
        <v>0</v>
      </c>
      <c r="K141" s="71">
        <v>61.751311195156106</v>
      </c>
      <c r="L141" s="87">
        <v>-14.894819980707176</v>
      </c>
      <c r="M141" s="85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17663</v>
      </c>
      <c r="I142" s="70" t="s">
        <v>20428</v>
      </c>
      <c r="J142" s="70">
        <v>0</v>
      </c>
      <c r="K142" s="71">
        <v>85.529445465120816</v>
      </c>
      <c r="L142" s="87">
        <v>-14.992645843587013</v>
      </c>
      <c r="M142" s="85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19382</v>
      </c>
      <c r="I143" s="70" t="s">
        <v>20489</v>
      </c>
      <c r="J143" s="70">
        <v>0</v>
      </c>
      <c r="K143" s="71">
        <v>61.572355235631491</v>
      </c>
      <c r="L143" s="87">
        <v>-15.063249119083281</v>
      </c>
      <c r="M143" s="85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20490</v>
      </c>
      <c r="J144" s="70">
        <v>0</v>
      </c>
      <c r="K144" s="71">
        <v>61.561172139157506</v>
      </c>
      <c r="L144" s="87">
        <v>-15.073774386352916</v>
      </c>
      <c r="M144" s="85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20430</v>
      </c>
      <c r="J145" s="70">
        <v>0</v>
      </c>
      <c r="K145" s="71">
        <v>84.900721778860557</v>
      </c>
      <c r="L145" s="87">
        <v>-15.584385783596659</v>
      </c>
      <c r="M145" s="85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20396</v>
      </c>
      <c r="J146" s="70">
        <v>0</v>
      </c>
      <c r="K146" s="71">
        <v>101.18565643913043</v>
      </c>
      <c r="L146" s="87">
        <v>-15.64037605366066</v>
      </c>
      <c r="M146" s="85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20491</v>
      </c>
      <c r="J147" s="70">
        <v>0</v>
      </c>
      <c r="K147" s="71">
        <v>60.464121889399564</v>
      </c>
      <c r="L147" s="87">
        <v>-16.106292268478036</v>
      </c>
      <c r="M147" s="85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20493</v>
      </c>
      <c r="J148" s="70">
        <v>0</v>
      </c>
      <c r="K148" s="71">
        <v>60.282584295728697</v>
      </c>
      <c r="L148" s="87">
        <v>-16.277151180168268</v>
      </c>
      <c r="M148" s="85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18535</v>
      </c>
      <c r="I149" s="70" t="s">
        <v>20494</v>
      </c>
      <c r="J149" s="70">
        <v>0</v>
      </c>
      <c r="K149" s="71">
        <v>60.175829856572037</v>
      </c>
      <c r="L149" s="87">
        <v>-16.377625946433362</v>
      </c>
      <c r="M149" s="85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17445</v>
      </c>
      <c r="I150" s="70" t="s">
        <v>20432</v>
      </c>
      <c r="J150" s="70">
        <v>0</v>
      </c>
      <c r="K150" s="71">
        <v>83.978336926688399</v>
      </c>
      <c r="L150" s="87">
        <v>-16.452512703288107</v>
      </c>
      <c r="M150" s="85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20434</v>
      </c>
      <c r="J151" s="70">
        <v>0</v>
      </c>
      <c r="K151" s="71">
        <v>83.026037131117789</v>
      </c>
      <c r="L151" s="87">
        <v>-17.348794863825148</v>
      </c>
      <c r="M151" s="85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20435</v>
      </c>
      <c r="J152" s="70">
        <v>0</v>
      </c>
      <c r="K152" s="71">
        <v>82.612147721230016</v>
      </c>
      <c r="L152" s="87">
        <v>-17.738337837837179</v>
      </c>
      <c r="M152" s="85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20437</v>
      </c>
      <c r="J153" s="70">
        <v>0</v>
      </c>
      <c r="K153" s="71">
        <v>82.433508804734799</v>
      </c>
      <c r="L153" s="87">
        <v>-17.906468582773854</v>
      </c>
      <c r="M153" s="85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20438</v>
      </c>
      <c r="J154" s="70">
        <v>0</v>
      </c>
      <c r="K154" s="71">
        <v>82.141814062878012</v>
      </c>
      <c r="L154" s="87">
        <v>-18.181004810403763</v>
      </c>
      <c r="M154" s="85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19272</v>
      </c>
      <c r="I155" s="70" t="s">
        <v>20439</v>
      </c>
      <c r="J155" s="70">
        <v>0</v>
      </c>
      <c r="K155" s="71">
        <v>81.605219484023905</v>
      </c>
      <c r="L155" s="87">
        <v>-18.686035002266451</v>
      </c>
      <c r="M155" s="85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20441</v>
      </c>
      <c r="J156" s="70">
        <v>0</v>
      </c>
      <c r="K156" s="71">
        <v>81.240831322112001</v>
      </c>
      <c r="L156" s="87">
        <v>-19.028988566418832</v>
      </c>
      <c r="M156" s="85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20276</v>
      </c>
      <c r="I157" s="70" t="s">
        <v>20405</v>
      </c>
      <c r="J157" s="70">
        <v>0</v>
      </c>
      <c r="K157" s="71">
        <v>96.744893212058642</v>
      </c>
      <c r="L157" s="87">
        <v>-19.558696548135771</v>
      </c>
      <c r="M157" s="85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17651</v>
      </c>
      <c r="I158" s="70" t="s">
        <v>20442</v>
      </c>
      <c r="J158" s="70">
        <v>0</v>
      </c>
      <c r="K158" s="71">
        <v>80.479188674005812</v>
      </c>
      <c r="L158" s="87">
        <v>-19.745828705812897</v>
      </c>
      <c r="M158" s="85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17612</v>
      </c>
      <c r="I159" s="70" t="s">
        <v>20502</v>
      </c>
      <c r="J159" s="70">
        <v>0</v>
      </c>
      <c r="K159" s="71">
        <v>56.309359759041612</v>
      </c>
      <c r="L159" s="87">
        <v>-20.016656626461995</v>
      </c>
      <c r="M159" s="85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20503</v>
      </c>
      <c r="J160" s="70">
        <v>0</v>
      </c>
      <c r="K160" s="71">
        <v>56.28271644820574</v>
      </c>
      <c r="L160" s="87">
        <v>-20.041732683719282</v>
      </c>
      <c r="M160" s="85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20443</v>
      </c>
      <c r="J161" s="70">
        <v>0</v>
      </c>
      <c r="K161" s="71">
        <v>79.474649380487818</v>
      </c>
      <c r="L161" s="87">
        <v>-20.691277452653352</v>
      </c>
      <c r="M161" s="85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18266</v>
      </c>
      <c r="I162" s="70" t="s">
        <v>20406</v>
      </c>
      <c r="J162" s="70">
        <v>0</v>
      </c>
      <c r="K162" s="71">
        <v>94.943116873743762</v>
      </c>
      <c r="L162" s="87">
        <v>-21.148499199590063</v>
      </c>
      <c r="M162" s="85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18405</v>
      </c>
      <c r="I163" s="70" t="s">
        <v>20507</v>
      </c>
      <c r="J163" s="70">
        <v>0</v>
      </c>
      <c r="K163" s="71">
        <v>54.995444043875004</v>
      </c>
      <c r="L163" s="87">
        <v>-21.25328318191292</v>
      </c>
      <c r="M163" s="85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19046</v>
      </c>
      <c r="I164" s="70" t="s">
        <v>20407</v>
      </c>
      <c r="J164" s="70">
        <v>0</v>
      </c>
      <c r="K164" s="71">
        <v>94.306817950461991</v>
      </c>
      <c r="L164" s="87">
        <v>-21.709939426015154</v>
      </c>
      <c r="M164" s="85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20444</v>
      </c>
      <c r="J165" s="70">
        <v>0</v>
      </c>
      <c r="K165" s="71">
        <v>77.878303571854772</v>
      </c>
      <c r="L165" s="87">
        <v>-22.193720566660929</v>
      </c>
      <c r="M165" s="85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18178</v>
      </c>
      <c r="I166" s="70" t="s">
        <v>20445</v>
      </c>
      <c r="J166" s="70">
        <v>0</v>
      </c>
      <c r="K166" s="71">
        <v>77.48640913961782</v>
      </c>
      <c r="L166" s="87">
        <v>-22.562562385236888</v>
      </c>
      <c r="M166" s="85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20410</v>
      </c>
      <c r="J167" s="70">
        <v>0</v>
      </c>
      <c r="K167" s="71">
        <v>93.103432459408637</v>
      </c>
      <c r="L167" s="87">
        <v>-22.771750153415169</v>
      </c>
      <c r="M167" s="85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20512</v>
      </c>
      <c r="J168" s="70">
        <v>0</v>
      </c>
      <c r="K168" s="71">
        <v>53.223205923375005</v>
      </c>
      <c r="L168" s="87">
        <v>-22.921272001207036</v>
      </c>
      <c r="M168" s="85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19243</v>
      </c>
      <c r="I169" s="70" t="s">
        <v>20294</v>
      </c>
      <c r="J169" s="70">
        <v>0</v>
      </c>
      <c r="K169" s="71">
        <v>256.60712838591081</v>
      </c>
      <c r="L169" s="87">
        <v>-23.113030534576353</v>
      </c>
      <c r="M169" s="85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17527</v>
      </c>
      <c r="I170" s="70" t="s">
        <v>20447</v>
      </c>
      <c r="J170" s="70">
        <v>0</v>
      </c>
      <c r="K170" s="71">
        <v>76.659584233084161</v>
      </c>
      <c r="L170" s="87">
        <v>-23.34075053256268</v>
      </c>
      <c r="M170" s="85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16087</v>
      </c>
      <c r="I171" s="70" t="s">
        <v>20448</v>
      </c>
      <c r="J171" s="70">
        <v>0</v>
      </c>
      <c r="K171" s="71">
        <v>76.604363379000006</v>
      </c>
      <c r="L171" s="87">
        <v>-23.39272310111248</v>
      </c>
      <c r="M171" s="85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20411</v>
      </c>
      <c r="J172" s="70">
        <v>0</v>
      </c>
      <c r="K172" s="71">
        <v>92.374066470089133</v>
      </c>
      <c r="L172" s="87">
        <v>-23.415308379285321</v>
      </c>
      <c r="M172" s="85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20412</v>
      </c>
      <c r="J173" s="70">
        <v>0</v>
      </c>
      <c r="K173" s="71">
        <v>91.994655934324598</v>
      </c>
      <c r="L173" s="87">
        <v>-23.750082381430502</v>
      </c>
      <c r="M173" s="85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18101</v>
      </c>
      <c r="I174" s="70" t="s">
        <v>20450</v>
      </c>
      <c r="J174" s="70">
        <v>0</v>
      </c>
      <c r="K174" s="71">
        <v>75.722848915108443</v>
      </c>
      <c r="L174" s="87">
        <v>-24.222383773010421</v>
      </c>
      <c r="M174" s="85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19100</v>
      </c>
      <c r="I175" s="70" t="s">
        <v>20515</v>
      </c>
      <c r="J175" s="70">
        <v>0</v>
      </c>
      <c r="K175" s="71">
        <v>51.735029521707318</v>
      </c>
      <c r="L175" s="87">
        <v>-24.321908614541329</v>
      </c>
      <c r="M175" s="85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19424</v>
      </c>
      <c r="I176" s="70" t="s">
        <v>20453</v>
      </c>
      <c r="J176" s="70">
        <v>0</v>
      </c>
      <c r="K176" s="71">
        <v>74.300931337159</v>
      </c>
      <c r="L176" s="87">
        <v>-25.560659140492248</v>
      </c>
      <c r="M176" s="85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20454</v>
      </c>
      <c r="J177" s="70">
        <v>0</v>
      </c>
      <c r="K177" s="71">
        <v>73.555908065766488</v>
      </c>
      <c r="L177" s="87">
        <v>-26.261857513567548</v>
      </c>
      <c r="M177" s="85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19192</v>
      </c>
      <c r="I178" s="70" t="s">
        <v>20526</v>
      </c>
      <c r="J178" s="70">
        <v>0</v>
      </c>
      <c r="K178" s="71">
        <v>49.04408297359339</v>
      </c>
      <c r="L178" s="87">
        <v>-26.85456418923679</v>
      </c>
      <c r="M178" s="85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20527</v>
      </c>
      <c r="J179" s="70">
        <v>0</v>
      </c>
      <c r="K179" s="71">
        <v>46.659782528500003</v>
      </c>
      <c r="L179" s="87">
        <v>-29.098611666971742</v>
      </c>
      <c r="M179" s="85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17874</v>
      </c>
      <c r="I180" s="70" t="s">
        <v>20460</v>
      </c>
      <c r="J180" s="70">
        <v>0</v>
      </c>
      <c r="K180" s="71">
        <v>69.49787632008001</v>
      </c>
      <c r="L180" s="87">
        <v>-30.081181509507772</v>
      </c>
      <c r="M180" s="85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18317</v>
      </c>
      <c r="I181" s="70" t="s">
        <v>20531</v>
      </c>
      <c r="J181" s="70">
        <v>0</v>
      </c>
      <c r="K181" s="71">
        <v>45.231735300480004</v>
      </c>
      <c r="L181" s="87">
        <v>-30.442656116872918</v>
      </c>
      <c r="M181" s="85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15862</v>
      </c>
      <c r="I182" s="70" t="s">
        <v>20420</v>
      </c>
      <c r="J182" s="70">
        <v>0</v>
      </c>
      <c r="K182" s="71">
        <v>83.989810722769121</v>
      </c>
      <c r="L182" s="87">
        <v>-30.81318109750886</v>
      </c>
      <c r="M182" s="85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20461</v>
      </c>
      <c r="J183" s="70">
        <v>0</v>
      </c>
      <c r="K183" s="71">
        <v>68.531346264488008</v>
      </c>
      <c r="L183" s="87">
        <v>-30.9908568559473</v>
      </c>
      <c r="M183" s="85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20462</v>
      </c>
      <c r="J184" s="70">
        <v>0</v>
      </c>
      <c r="K184" s="71">
        <v>68.391045044804315</v>
      </c>
      <c r="L184" s="87">
        <v>-31.122905062708426</v>
      </c>
      <c r="M184" s="85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20465</v>
      </c>
      <c r="J185" s="70">
        <v>0</v>
      </c>
      <c r="K185" s="71">
        <v>67.670711189649609</v>
      </c>
      <c r="L185" s="87">
        <v>-31.80086633814814</v>
      </c>
      <c r="M185" s="85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18245</v>
      </c>
      <c r="I186" s="70" t="s">
        <v>20426</v>
      </c>
      <c r="J186" s="70">
        <v>0</v>
      </c>
      <c r="K186" s="71">
        <v>82.324581096749142</v>
      </c>
      <c r="L186" s="87">
        <v>-32.282501355761795</v>
      </c>
      <c r="M186" s="85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20427</v>
      </c>
      <c r="J187" s="70">
        <v>0</v>
      </c>
      <c r="K187" s="71">
        <v>82.172712926712819</v>
      </c>
      <c r="L187" s="87">
        <v>-32.416502682264422</v>
      </c>
      <c r="M187" s="85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18430</v>
      </c>
      <c r="I188" s="70" t="s">
        <v>20535</v>
      </c>
      <c r="J188" s="70">
        <v>0</v>
      </c>
      <c r="K188" s="71">
        <v>42.720776102593689</v>
      </c>
      <c r="L188" s="87">
        <v>-32.805911832530626</v>
      </c>
      <c r="M188" s="85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20467</v>
      </c>
      <c r="J189" s="70">
        <v>0</v>
      </c>
      <c r="K189" s="71">
        <v>66.405767011187194</v>
      </c>
      <c r="L189" s="87">
        <v>-32.99140203552453</v>
      </c>
      <c r="M189" s="85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20295</v>
      </c>
      <c r="J190" s="70">
        <v>0</v>
      </c>
      <c r="K190" s="71">
        <v>245.83320792468936</v>
      </c>
      <c r="L190" s="87">
        <v>-33.253190968667127</v>
      </c>
      <c r="M190" s="85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20296</v>
      </c>
      <c r="J191" s="70">
        <v>0</v>
      </c>
      <c r="K191" s="71">
        <v>245.0108806618336</v>
      </c>
      <c r="L191" s="87">
        <v>-34.027146039590178</v>
      </c>
      <c r="M191" s="85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17903</v>
      </c>
      <c r="I192" s="70" t="s">
        <v>20472</v>
      </c>
      <c r="J192" s="70">
        <v>0</v>
      </c>
      <c r="K192" s="71">
        <v>64.723091577893896</v>
      </c>
      <c r="L192" s="87">
        <v>-34.575096560977045</v>
      </c>
      <c r="M192" s="85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20297</v>
      </c>
      <c r="J193" s="70">
        <v>0</v>
      </c>
      <c r="K193" s="71">
        <v>243.3347245136126</v>
      </c>
      <c r="L193" s="87">
        <v>-35.604704767327604</v>
      </c>
      <c r="M193" s="85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20477</v>
      </c>
      <c r="J194" s="70">
        <v>0</v>
      </c>
      <c r="K194" s="71">
        <v>63.399732061415619</v>
      </c>
      <c r="L194" s="87">
        <v>-35.820611400015423</v>
      </c>
      <c r="M194" s="85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20478</v>
      </c>
      <c r="J195" s="70">
        <v>0</v>
      </c>
      <c r="K195" s="71">
        <v>63.325233502305892</v>
      </c>
      <c r="L195" s="87">
        <v>-35.890727690942228</v>
      </c>
      <c r="M195" s="85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18629</v>
      </c>
      <c r="I196" s="70" t="s">
        <v>20480</v>
      </c>
      <c r="J196" s="70">
        <v>0</v>
      </c>
      <c r="K196" s="71">
        <v>62.950036807692314</v>
      </c>
      <c r="L196" s="87">
        <v>-36.243853991755003</v>
      </c>
      <c r="M196" s="85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20481</v>
      </c>
      <c r="J197" s="70">
        <v>0</v>
      </c>
      <c r="K197" s="71">
        <v>62.654104949000008</v>
      </c>
      <c r="L197" s="87">
        <v>-36.52237809405365</v>
      </c>
      <c r="M197" s="85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19264</v>
      </c>
      <c r="I198" s="70" t="s">
        <v>20482</v>
      </c>
      <c r="J198" s="70">
        <v>0</v>
      </c>
      <c r="K198" s="71">
        <v>62.63167606245441</v>
      </c>
      <c r="L198" s="87">
        <v>-36.543487634331854</v>
      </c>
      <c r="M198" s="85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18148</v>
      </c>
      <c r="I199" s="70" t="s">
        <v>20298</v>
      </c>
      <c r="J199" s="70">
        <v>0</v>
      </c>
      <c r="K199" s="71">
        <v>241.03624695195458</v>
      </c>
      <c r="L199" s="87">
        <v>-37.767977766535154</v>
      </c>
      <c r="M199" s="85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20486</v>
      </c>
      <c r="J200" s="70">
        <v>0</v>
      </c>
      <c r="K200" s="71">
        <v>61.138606610469139</v>
      </c>
      <c r="L200" s="87">
        <v>-37.94872947149446</v>
      </c>
      <c r="M200" s="85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19337</v>
      </c>
      <c r="I201" s="70" t="s">
        <v>20299</v>
      </c>
      <c r="J201" s="70">
        <v>0</v>
      </c>
      <c r="K201" s="71">
        <v>238.71006035499931</v>
      </c>
      <c r="L201" s="87">
        <v>-39.957329857787158</v>
      </c>
      <c r="M201" s="85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19076</v>
      </c>
      <c r="I202" s="70" t="s">
        <v>20563</v>
      </c>
      <c r="J202" s="70">
        <v>0</v>
      </c>
      <c r="K202" s="71">
        <v>33.885331685376002</v>
      </c>
      <c r="L202" s="87">
        <v>-41.121624225206098</v>
      </c>
      <c r="M202" s="85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20496</v>
      </c>
      <c r="J203" s="70">
        <v>0</v>
      </c>
      <c r="K203" s="71">
        <v>57.370031795597626</v>
      </c>
      <c r="L203" s="87">
        <v>-41.495623414902944</v>
      </c>
      <c r="M203" s="85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20497</v>
      </c>
      <c r="J204" s="70">
        <v>0</v>
      </c>
      <c r="K204" s="71">
        <v>57.368760425699158</v>
      </c>
      <c r="L204" s="87">
        <v>-41.496819998336797</v>
      </c>
      <c r="M204" s="85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20498</v>
      </c>
      <c r="J205" s="70">
        <v>0</v>
      </c>
      <c r="K205" s="71">
        <v>56.4957255514</v>
      </c>
      <c r="L205" s="87">
        <v>-42.318499880030124</v>
      </c>
      <c r="M205" s="85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20566</v>
      </c>
      <c r="J206" s="71"/>
      <c r="K206" s="71">
        <v>32.53172838048485</v>
      </c>
      <c r="L206" s="88">
        <v>-42.395603806280121</v>
      </c>
      <c r="M206" s="85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20452</v>
      </c>
      <c r="J207" s="70">
        <v>0</v>
      </c>
      <c r="K207" s="71">
        <v>70.800097439703066</v>
      </c>
      <c r="L207" s="87">
        <v>-42.451163406096555</v>
      </c>
      <c r="M207" s="85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19295</v>
      </c>
      <c r="I208" s="70" t="s">
        <v>20569</v>
      </c>
      <c r="J208" s="71"/>
      <c r="K208" s="71">
        <v>32.439750619943752</v>
      </c>
      <c r="L208" s="88">
        <v>-42.482171110318802</v>
      </c>
      <c r="M208" s="85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20574</v>
      </c>
      <c r="J209" s="71"/>
      <c r="K209" s="71">
        <v>31.737738136448002</v>
      </c>
      <c r="L209" s="88">
        <v>-43.142888741844217</v>
      </c>
      <c r="M209" s="85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20500</v>
      </c>
      <c r="J210" s="70">
        <v>0</v>
      </c>
      <c r="K210" s="71">
        <v>55.491711498726218</v>
      </c>
      <c r="L210" s="87">
        <v>-43.263454282546626</v>
      </c>
      <c r="M210" s="85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20501</v>
      </c>
      <c r="J211" s="70">
        <v>0</v>
      </c>
      <c r="K211" s="71">
        <v>55.052943124899997</v>
      </c>
      <c r="L211" s="87">
        <v>-43.676412752030124</v>
      </c>
      <c r="M211" s="85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17197</v>
      </c>
      <c r="I212" s="70" t="s">
        <v>20505</v>
      </c>
      <c r="J212" s="70">
        <v>0</v>
      </c>
      <c r="K212" s="71">
        <v>54.691566244799994</v>
      </c>
      <c r="L212" s="87">
        <v>-44.016532168594836</v>
      </c>
      <c r="M212" s="85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20506</v>
      </c>
      <c r="J213" s="70">
        <v>0</v>
      </c>
      <c r="K213" s="71">
        <v>54.247298947508995</v>
      </c>
      <c r="L213" s="87">
        <v>-44.434666095456954</v>
      </c>
      <c r="M213" s="85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20584</v>
      </c>
      <c r="J214" s="71"/>
      <c r="K214" s="71">
        <v>30.287468526552004</v>
      </c>
      <c r="L214" s="88">
        <v>-44.507848374687505</v>
      </c>
      <c r="M214" s="85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16071</v>
      </c>
      <c r="I215" s="70" t="s">
        <v>20587</v>
      </c>
      <c r="J215" s="71"/>
      <c r="K215" s="71">
        <v>30.027787478786344</v>
      </c>
      <c r="L215" s="88">
        <v>-44.75225406670225</v>
      </c>
      <c r="M215" s="85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20588</v>
      </c>
      <c r="J216" s="71"/>
      <c r="K216" s="71">
        <v>30.023659223679999</v>
      </c>
      <c r="L216" s="88">
        <v>-44.756139483272925</v>
      </c>
      <c r="M216" s="85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16616</v>
      </c>
      <c r="I217" s="70" t="s">
        <v>20591</v>
      </c>
      <c r="J217" s="71"/>
      <c r="K217" s="71">
        <v>29.237329995543252</v>
      </c>
      <c r="L217" s="88">
        <v>-45.496214050931037</v>
      </c>
      <c r="M217" s="85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20596</v>
      </c>
      <c r="J218" s="71"/>
      <c r="K218" s="71">
        <v>28.484371279069116</v>
      </c>
      <c r="L218" s="88">
        <v>-46.204881078200813</v>
      </c>
      <c r="M218" s="85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16098</v>
      </c>
      <c r="I219" s="70" t="s">
        <v>20458</v>
      </c>
      <c r="J219" s="70">
        <v>0</v>
      </c>
      <c r="K219" s="71">
        <v>66.327865620793602</v>
      </c>
      <c r="L219" s="87">
        <v>-46.397250305134321</v>
      </c>
      <c r="M219" s="85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16552</v>
      </c>
      <c r="I220" s="70" t="s">
        <v>20510</v>
      </c>
      <c r="J220" s="70">
        <v>0</v>
      </c>
      <c r="K220" s="71">
        <v>52.105299297314161</v>
      </c>
      <c r="L220" s="87">
        <v>-46.45066576622856</v>
      </c>
      <c r="M220" s="85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20600</v>
      </c>
      <c r="J221" s="71"/>
      <c r="K221" s="71">
        <v>28.188961397360405</v>
      </c>
      <c r="L221" s="88">
        <v>-46.48291390804431</v>
      </c>
      <c r="M221" s="85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19114</v>
      </c>
      <c r="I222" s="70" t="s">
        <v>20511</v>
      </c>
      <c r="J222" s="70">
        <v>0</v>
      </c>
      <c r="K222" s="71">
        <v>51.868651662842097</v>
      </c>
      <c r="L222" s="87">
        <v>-46.673392951614034</v>
      </c>
      <c r="M222" s="85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20459</v>
      </c>
      <c r="J223" s="70">
        <v>0</v>
      </c>
      <c r="K223" s="71">
        <v>66.013804034059376</v>
      </c>
      <c r="L223" s="87">
        <v>-46.674363469899816</v>
      </c>
      <c r="M223" s="85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20603</v>
      </c>
      <c r="J224" s="71"/>
      <c r="K224" s="71">
        <v>27.876824351405691</v>
      </c>
      <c r="L224" s="88">
        <v>-46.776689951295801</v>
      </c>
      <c r="M224" s="85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20604</v>
      </c>
      <c r="J225" s="71"/>
      <c r="K225" s="71">
        <v>27.816871478250029</v>
      </c>
      <c r="L225" s="88">
        <v>-46.83311618485407</v>
      </c>
      <c r="M225" s="85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16379</v>
      </c>
      <c r="I226" s="70" t="s">
        <v>20611</v>
      </c>
      <c r="J226" s="71"/>
      <c r="K226" s="71">
        <v>27.155658330322581</v>
      </c>
      <c r="L226" s="88">
        <v>-47.455434441726965</v>
      </c>
      <c r="M226" s="85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20300</v>
      </c>
      <c r="J227" s="70">
        <v>0</v>
      </c>
      <c r="K227" s="71">
        <v>230.72211444129911</v>
      </c>
      <c r="L227" s="87">
        <v>-47.475396600093234</v>
      </c>
      <c r="M227" s="85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15952</v>
      </c>
      <c r="I228" s="70" t="s">
        <v>18652</v>
      </c>
      <c r="J228" s="70">
        <v>0</v>
      </c>
      <c r="K228" s="71">
        <v>50.469421589108066</v>
      </c>
      <c r="L228" s="87">
        <v>-47.990315373951944</v>
      </c>
      <c r="M228" s="85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20619</v>
      </c>
      <c r="J229" s="71"/>
      <c r="K229" s="71">
        <v>25.952411135396471</v>
      </c>
      <c r="L229" s="88">
        <v>-48.587902389892719</v>
      </c>
      <c r="M229" s="85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18653</v>
      </c>
      <c r="J230" s="70">
        <v>0</v>
      </c>
      <c r="K230" s="71">
        <v>49.811022431936252</v>
      </c>
      <c r="L230" s="87">
        <v>-48.609985168937179</v>
      </c>
      <c r="M230" s="85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20463</v>
      </c>
      <c r="J231" s="70">
        <v>0</v>
      </c>
      <c r="K231" s="71">
        <v>63.818657475151618</v>
      </c>
      <c r="L231" s="87">
        <v>-48.611257492465484</v>
      </c>
      <c r="M231" s="85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20464</v>
      </c>
      <c r="J232" s="70">
        <v>0</v>
      </c>
      <c r="K232" s="71">
        <v>63.413598973845865</v>
      </c>
      <c r="L232" s="87">
        <v>-48.968662052441147</v>
      </c>
      <c r="M232" s="85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20623</v>
      </c>
      <c r="J233" s="71"/>
      <c r="K233" s="71">
        <v>25.47630237045</v>
      </c>
      <c r="L233" s="88">
        <v>-49.036004756901157</v>
      </c>
      <c r="M233" s="85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19357</v>
      </c>
      <c r="I234" s="70" t="s">
        <v>20624</v>
      </c>
      <c r="J234" s="71"/>
      <c r="K234" s="71">
        <v>25.366977237565216</v>
      </c>
      <c r="L234" s="88">
        <v>-49.138898999616252</v>
      </c>
      <c r="M234" s="85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19326</v>
      </c>
      <c r="I235" s="70" t="s">
        <v>20626</v>
      </c>
      <c r="J235" s="71"/>
      <c r="K235" s="71">
        <v>25.184283934203044</v>
      </c>
      <c r="L235" s="88">
        <v>-49.310845638074767</v>
      </c>
      <c r="M235" s="85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19236</v>
      </c>
      <c r="I236" s="70" t="s">
        <v>20644</v>
      </c>
      <c r="J236" s="71"/>
      <c r="K236" s="71">
        <v>23.869999999999997</v>
      </c>
      <c r="L236" s="88">
        <v>-50.547818752618809</v>
      </c>
      <c r="M236" s="85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15857</v>
      </c>
      <c r="I237" s="70" t="s">
        <v>20645</v>
      </c>
      <c r="J237" s="71"/>
      <c r="K237" s="71">
        <v>23.864262723772999</v>
      </c>
      <c r="L237" s="88">
        <v>-50.553218542008928</v>
      </c>
      <c r="M237" s="85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16115</v>
      </c>
      <c r="I238" s="70" t="s">
        <v>20469</v>
      </c>
      <c r="J238" s="70">
        <v>0</v>
      </c>
      <c r="K238" s="71">
        <v>61.541556420588527</v>
      </c>
      <c r="L238" s="87">
        <v>-50.620464305315267</v>
      </c>
      <c r="M238" s="85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20649</v>
      </c>
      <c r="J239" s="71"/>
      <c r="K239" s="71">
        <v>23.779596592169771</v>
      </c>
      <c r="L239" s="88">
        <v>-50.632904312929611</v>
      </c>
      <c r="M239" s="85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16349</v>
      </c>
      <c r="I240" s="70" t="s">
        <v>20651</v>
      </c>
      <c r="J240" s="71"/>
      <c r="K240" s="71">
        <v>23.460539348845714</v>
      </c>
      <c r="L240" s="88">
        <v>-50.933193483116959</v>
      </c>
      <c r="M240" s="85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18654</v>
      </c>
      <c r="J241" s="70">
        <v>0</v>
      </c>
      <c r="K241" s="71">
        <v>47.077666347227392</v>
      </c>
      <c r="L241" s="87">
        <v>-51.182555601604342</v>
      </c>
      <c r="M241" s="85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18126</v>
      </c>
      <c r="I242" s="70" t="s">
        <v>20301</v>
      </c>
      <c r="J242" s="70">
        <v>0</v>
      </c>
      <c r="K242" s="71">
        <v>226.77982801029506</v>
      </c>
      <c r="L242" s="87">
        <v>-51.185783829273504</v>
      </c>
      <c r="M242" s="85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19258</v>
      </c>
      <c r="I243" s="70" t="s">
        <v>18655</v>
      </c>
      <c r="J243" s="70">
        <v>0</v>
      </c>
      <c r="K243" s="71">
        <v>47.056089006399986</v>
      </c>
      <c r="L243" s="87">
        <v>-51.202863687088957</v>
      </c>
      <c r="M243" s="85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19179</v>
      </c>
      <c r="I244" s="70" t="s">
        <v>20471</v>
      </c>
      <c r="J244" s="70">
        <v>0</v>
      </c>
      <c r="K244" s="71">
        <v>60.601388349000004</v>
      </c>
      <c r="L244" s="87">
        <v>-51.450024368481607</v>
      </c>
      <c r="M244" s="85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20657</v>
      </c>
      <c r="J245" s="71"/>
      <c r="K245" s="71">
        <v>22.804953314825003</v>
      </c>
      <c r="L245" s="88">
        <v>-51.550215632783512</v>
      </c>
      <c r="M245" s="85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19069</v>
      </c>
      <c r="I246" s="70" t="s">
        <v>20662</v>
      </c>
      <c r="J246" s="71"/>
      <c r="K246" s="71">
        <v>22.480653724234287</v>
      </c>
      <c r="L246" s="88">
        <v>-51.855438776868887</v>
      </c>
      <c r="M246" s="85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19166</v>
      </c>
      <c r="I247" s="70" t="s">
        <v>20474</v>
      </c>
      <c r="J247" s="70">
        <v>0</v>
      </c>
      <c r="K247" s="71">
        <v>59.70642445074072</v>
      </c>
      <c r="L247" s="87">
        <v>-52.239698396357454</v>
      </c>
      <c r="M247" s="85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18577</v>
      </c>
      <c r="I248" s="70" t="s">
        <v>20475</v>
      </c>
      <c r="J248" s="70">
        <v>0</v>
      </c>
      <c r="K248" s="71">
        <v>59.58832486412097</v>
      </c>
      <c r="L248" s="87">
        <v>-52.343903913963118</v>
      </c>
      <c r="M248" s="85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16343</v>
      </c>
      <c r="I249" s="70" t="s">
        <v>18656</v>
      </c>
      <c r="J249" s="70">
        <v>0</v>
      </c>
      <c r="K249" s="71">
        <v>44.998471443074152</v>
      </c>
      <c r="L249" s="87">
        <v>-53.139444923160333</v>
      </c>
      <c r="M249" s="85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19162</v>
      </c>
      <c r="I250" s="70" t="s">
        <v>20476</v>
      </c>
      <c r="J250" s="70">
        <v>0</v>
      </c>
      <c r="K250" s="71">
        <v>58.643915624200005</v>
      </c>
      <c r="L250" s="87">
        <v>-53.177206184481605</v>
      </c>
      <c r="M250" s="85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19063</v>
      </c>
      <c r="I251" s="70" t="s">
        <v>20479</v>
      </c>
      <c r="J251" s="70">
        <v>0</v>
      </c>
      <c r="K251" s="71">
        <v>58.440571351950368</v>
      </c>
      <c r="L251" s="87">
        <v>-53.356627601172463</v>
      </c>
      <c r="M251" s="85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19090</v>
      </c>
      <c r="I252" s="70" t="s">
        <v>20483</v>
      </c>
      <c r="J252" s="70">
        <v>0</v>
      </c>
      <c r="K252" s="71">
        <v>57.687403170898001</v>
      </c>
      <c r="L252" s="87">
        <v>-54.021187760924562</v>
      </c>
      <c r="M252" s="85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19125</v>
      </c>
      <c r="I253" s="70" t="s">
        <v>18657</v>
      </c>
      <c r="J253" s="70">
        <v>0</v>
      </c>
      <c r="K253" s="71">
        <v>43.103257195405796</v>
      </c>
      <c r="L253" s="87">
        <v>-54.92317597978937</v>
      </c>
      <c r="M253" s="85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19214</v>
      </c>
      <c r="I254" s="70" t="s">
        <v>18658</v>
      </c>
      <c r="J254" s="70">
        <v>0</v>
      </c>
      <c r="K254" s="71">
        <v>42.664651669807505</v>
      </c>
      <c r="L254" s="87">
        <v>-55.335981180352469</v>
      </c>
      <c r="M254" s="85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19146</v>
      </c>
      <c r="I255" s="70" t="s">
        <v>20487</v>
      </c>
      <c r="J255" s="70">
        <v>0</v>
      </c>
      <c r="K255" s="71">
        <v>56.067555961691212</v>
      </c>
      <c r="L255" s="87">
        <v>-55.450464710224665</v>
      </c>
      <c r="M255" s="85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19450</v>
      </c>
      <c r="I256" s="70" t="s">
        <v>18659</v>
      </c>
      <c r="J256" s="70">
        <v>0</v>
      </c>
      <c r="K256" s="71">
        <v>41.981428571428573</v>
      </c>
      <c r="L256" s="87">
        <v>-55.979014684709114</v>
      </c>
      <c r="M256" s="85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19410</v>
      </c>
      <c r="I257" s="70" t="s">
        <v>18660</v>
      </c>
      <c r="J257" s="70">
        <v>0</v>
      </c>
      <c r="K257" s="71">
        <v>41.772662765062499</v>
      </c>
      <c r="L257" s="87">
        <v>-56.17550014952424</v>
      </c>
      <c r="M257" s="85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20492</v>
      </c>
      <c r="J258" s="70">
        <v>0</v>
      </c>
      <c r="K258" s="71">
        <v>53.650859481120001</v>
      </c>
      <c r="L258" s="87">
        <v>-57.582843957787496</v>
      </c>
      <c r="M258" s="85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19072</v>
      </c>
      <c r="I259" s="70" t="s">
        <v>20303</v>
      </c>
      <c r="J259" s="70">
        <v>0</v>
      </c>
      <c r="K259" s="71">
        <v>219.09730787015349</v>
      </c>
      <c r="L259" s="87">
        <v>-58.41639101999499</v>
      </c>
      <c r="M259" s="85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18661</v>
      </c>
      <c r="J260" s="70">
        <v>0</v>
      </c>
      <c r="K260" s="71">
        <v>38.958571428571432</v>
      </c>
      <c r="L260" s="87">
        <v>-58.824056701515836</v>
      </c>
      <c r="M260" s="85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17476</v>
      </c>
      <c r="I261" s="70" t="s">
        <v>20495</v>
      </c>
      <c r="J261" s="70">
        <v>0</v>
      </c>
      <c r="K261" s="71">
        <v>52.116537884725453</v>
      </c>
      <c r="L261" s="87">
        <v>-58.936657131076799</v>
      </c>
      <c r="M261" s="85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18662</v>
      </c>
      <c r="J262" s="70">
        <v>0</v>
      </c>
      <c r="K262" s="71">
        <v>37.755748277465479</v>
      </c>
      <c r="L262" s="87">
        <v>-59.956125549615557</v>
      </c>
      <c r="M262" s="85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17702</v>
      </c>
      <c r="I263" s="70" t="s">
        <v>20499</v>
      </c>
      <c r="J263" s="70">
        <v>0</v>
      </c>
      <c r="K263" s="71">
        <v>50.245897685875001</v>
      </c>
      <c r="L263" s="87">
        <v>-60.587222012415431</v>
      </c>
      <c r="M263" s="85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19306</v>
      </c>
      <c r="I264" s="70" t="s">
        <v>20547</v>
      </c>
      <c r="J264" s="70">
        <v>0</v>
      </c>
      <c r="K264" s="71">
        <v>36.92578215708216</v>
      </c>
      <c r="L264" s="87">
        <v>-60.737270133505739</v>
      </c>
      <c r="M264" s="85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19452</v>
      </c>
      <c r="I265" s="70" t="s">
        <v>20549</v>
      </c>
      <c r="J265" s="70">
        <v>0</v>
      </c>
      <c r="K265" s="71">
        <v>36.659366480254548</v>
      </c>
      <c r="L265" s="87">
        <v>-60.988014299931727</v>
      </c>
      <c r="M265" s="85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17858</v>
      </c>
      <c r="I266" s="70" t="s">
        <v>20504</v>
      </c>
      <c r="J266" s="70">
        <v>0</v>
      </c>
      <c r="K266" s="71">
        <v>49.334235526956149</v>
      </c>
      <c r="L266" s="87">
        <v>-61.391629799696773</v>
      </c>
      <c r="M266" s="85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20550</v>
      </c>
      <c r="J267" s="70">
        <v>0</v>
      </c>
      <c r="K267" s="71">
        <v>36.142374210668734</v>
      </c>
      <c r="L267" s="87">
        <v>-61.4745952595419</v>
      </c>
      <c r="M267" s="85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20552</v>
      </c>
      <c r="J268" s="70">
        <v>0</v>
      </c>
      <c r="K268" s="71">
        <v>35.623995673340765</v>
      </c>
      <c r="L268" s="87">
        <v>-61.962480941732935</v>
      </c>
      <c r="M268" s="85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19615</v>
      </c>
      <c r="I269" s="70" t="s">
        <v>20553</v>
      </c>
      <c r="J269" s="70">
        <v>0</v>
      </c>
      <c r="K269" s="71">
        <v>35.059652567443749</v>
      </c>
      <c r="L269" s="87">
        <v>-62.493627394341885</v>
      </c>
      <c r="M269" s="85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18544</v>
      </c>
      <c r="I270" s="70" t="s">
        <v>20508</v>
      </c>
      <c r="J270" s="70">
        <v>0</v>
      </c>
      <c r="K270" s="71">
        <v>47.561925822239992</v>
      </c>
      <c r="L270" s="87">
        <v>-62.955432480328682</v>
      </c>
      <c r="M270" s="85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18400</v>
      </c>
      <c r="I271" s="70" t="s">
        <v>20509</v>
      </c>
      <c r="J271" s="70">
        <v>0</v>
      </c>
      <c r="K271" s="71">
        <v>47.041510082917917</v>
      </c>
      <c r="L271" s="87">
        <v>-63.414622838554038</v>
      </c>
      <c r="M271" s="85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17850</v>
      </c>
      <c r="I272" s="70" t="s">
        <v>20557</v>
      </c>
      <c r="J272" s="70">
        <v>0</v>
      </c>
      <c r="K272" s="71">
        <v>33.540743649107448</v>
      </c>
      <c r="L272" s="87">
        <v>-63.923188729246647</v>
      </c>
      <c r="M272" s="85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20558</v>
      </c>
      <c r="J273" s="70">
        <v>0</v>
      </c>
      <c r="K273" s="71">
        <v>33.500626929569997</v>
      </c>
      <c r="L273" s="87">
        <v>-63.960945641752481</v>
      </c>
      <c r="M273" s="85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20513</v>
      </c>
      <c r="J274" s="70">
        <v>0</v>
      </c>
      <c r="K274" s="71">
        <v>45.88</v>
      </c>
      <c r="L274" s="87">
        <v>-64.439484676422779</v>
      </c>
      <c r="M274" s="85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17746</v>
      </c>
      <c r="I275" s="70" t="s">
        <v>20561</v>
      </c>
      <c r="J275" s="70">
        <v>0</v>
      </c>
      <c r="K275" s="71">
        <v>32.930000000000007</v>
      </c>
      <c r="L275" s="87">
        <v>-64.498006281347756</v>
      </c>
      <c r="M275" s="85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16208</v>
      </c>
      <c r="I276" s="70" t="s">
        <v>20304</v>
      </c>
      <c r="J276" s="70">
        <v>0</v>
      </c>
      <c r="K276" s="71">
        <v>212.21475511935461</v>
      </c>
      <c r="L276" s="87">
        <v>-64.894087726629238</v>
      </c>
      <c r="M276" s="85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20514</v>
      </c>
      <c r="J277" s="70">
        <v>0</v>
      </c>
      <c r="K277" s="71">
        <v>44.620000000000005</v>
      </c>
      <c r="L277" s="87">
        <v>-65.551249382305144</v>
      </c>
      <c r="M277" s="85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19723</v>
      </c>
      <c r="I278" s="70" t="s">
        <v>20568</v>
      </c>
      <c r="J278" s="71"/>
      <c r="K278" s="71">
        <v>30.968345210879988</v>
      </c>
      <c r="L278" s="88">
        <v>-66.344269612284251</v>
      </c>
      <c r="M278" s="85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20518</v>
      </c>
      <c r="J279" s="70">
        <v>0</v>
      </c>
      <c r="K279" s="71">
        <v>43.550142683748412</v>
      </c>
      <c r="L279" s="87">
        <v>-66.495241131938897</v>
      </c>
      <c r="M279" s="85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20571</v>
      </c>
      <c r="J280" s="71"/>
      <c r="K280" s="71">
        <v>30.699869736842103</v>
      </c>
      <c r="L280" s="88">
        <v>-66.596952411378737</v>
      </c>
      <c r="M280" s="85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19119</v>
      </c>
      <c r="I281" s="70" t="s">
        <v>20519</v>
      </c>
      <c r="J281" s="70">
        <v>0</v>
      </c>
      <c r="K281" s="71">
        <v>43.056664519796001</v>
      </c>
      <c r="L281" s="87">
        <v>-66.930663041308662</v>
      </c>
      <c r="M281" s="85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19188</v>
      </c>
      <c r="I282" s="70" t="s">
        <v>20520</v>
      </c>
      <c r="J282" s="70">
        <v>0</v>
      </c>
      <c r="K282" s="71">
        <v>43.008322324049146</v>
      </c>
      <c r="L282" s="87">
        <v>-66.973317919908837</v>
      </c>
      <c r="M282" s="85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20521</v>
      </c>
      <c r="J283" s="70">
        <v>0</v>
      </c>
      <c r="K283" s="71">
        <v>42.7799634328629</v>
      </c>
      <c r="L283" s="87">
        <v>-67.17481105919083</v>
      </c>
      <c r="M283" s="85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20523</v>
      </c>
      <c r="J284" s="70">
        <v>0</v>
      </c>
      <c r="K284" s="71">
        <v>42.285759217882784</v>
      </c>
      <c r="L284" s="87">
        <v>-67.61087360182033</v>
      </c>
      <c r="M284" s="85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17766</v>
      </c>
      <c r="I285" s="70" t="s">
        <v>20524</v>
      </c>
      <c r="J285" s="70">
        <v>0</v>
      </c>
      <c r="K285" s="71">
        <v>41.994720161949999</v>
      </c>
      <c r="L285" s="87">
        <v>-67.867672768819858</v>
      </c>
      <c r="M285" s="85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20580</v>
      </c>
      <c r="J286" s="71"/>
      <c r="K286" s="71">
        <v>29.320386534574645</v>
      </c>
      <c r="L286" s="88">
        <v>-67.895289542924573</v>
      </c>
      <c r="M286" s="85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20525</v>
      </c>
      <c r="J287" s="70">
        <v>0</v>
      </c>
      <c r="K287" s="71">
        <v>41.710385959742851</v>
      </c>
      <c r="L287" s="87">
        <v>-68.118555888414392</v>
      </c>
      <c r="M287" s="85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19428</v>
      </c>
      <c r="I288" s="70" t="s">
        <v>20585</v>
      </c>
      <c r="J288" s="71"/>
      <c r="K288" s="71">
        <v>28.709748312312506</v>
      </c>
      <c r="L288" s="88">
        <v>-68.470007869759527</v>
      </c>
      <c r="M288" s="85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17668</v>
      </c>
      <c r="I289" s="70" t="s">
        <v>20592</v>
      </c>
      <c r="J289" s="71"/>
      <c r="K289" s="71">
        <v>27.740073360421054</v>
      </c>
      <c r="L289" s="88">
        <v>-69.382643118598537</v>
      </c>
      <c r="M289" s="85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20594</v>
      </c>
      <c r="J290" s="71"/>
      <c r="K290" s="71">
        <v>27.056343976226</v>
      </c>
      <c r="L290" s="88">
        <v>-70.026153127252712</v>
      </c>
      <c r="M290" s="85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20595</v>
      </c>
      <c r="J291" s="71"/>
      <c r="K291" s="71">
        <v>27.051976636862499</v>
      </c>
      <c r="L291" s="88">
        <v>-70.030263564300711</v>
      </c>
      <c r="M291" s="85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20605</v>
      </c>
      <c r="J292" s="71"/>
      <c r="K292" s="71">
        <v>26.205689528235297</v>
      </c>
      <c r="L292" s="88">
        <v>-70.826769078302789</v>
      </c>
      <c r="M292" s="85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16401</v>
      </c>
      <c r="I293" s="70" t="s">
        <v>20528</v>
      </c>
      <c r="J293" s="70">
        <v>0</v>
      </c>
      <c r="K293" s="71">
        <v>38.398571428571429</v>
      </c>
      <c r="L293" s="87">
        <v>-71.040745180624469</v>
      </c>
      <c r="M293" s="85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17473</v>
      </c>
      <c r="I294" s="70" t="s">
        <v>20529</v>
      </c>
      <c r="J294" s="70">
        <v>0</v>
      </c>
      <c r="K294" s="71">
        <v>38.256922874560004</v>
      </c>
      <c r="L294" s="87">
        <v>-71.165729198869855</v>
      </c>
      <c r="M294" s="85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20608</v>
      </c>
      <c r="J295" s="71"/>
      <c r="K295" s="71">
        <v>25.745771550219999</v>
      </c>
      <c r="L295" s="88">
        <v>-71.259633057611296</v>
      </c>
      <c r="M295" s="85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15870</v>
      </c>
      <c r="I296" s="70" t="s">
        <v>20530</v>
      </c>
      <c r="J296" s="70">
        <v>0</v>
      </c>
      <c r="K296" s="71">
        <v>37.804179221150001</v>
      </c>
      <c r="L296" s="87">
        <v>-71.565208893055143</v>
      </c>
      <c r="M296" s="85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19350</v>
      </c>
      <c r="I297" s="70" t="s">
        <v>20532</v>
      </c>
      <c r="J297" s="70">
        <v>0</v>
      </c>
      <c r="K297" s="71">
        <v>36.996479665994237</v>
      </c>
      <c r="L297" s="87">
        <v>-72.277884971133759</v>
      </c>
      <c r="M297" s="85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20625</v>
      </c>
      <c r="J298" s="71"/>
      <c r="K298" s="71">
        <v>23.868571428571428</v>
      </c>
      <c r="L298" s="88">
        <v>-73.0264096426923</v>
      </c>
      <c r="M298" s="85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20534</v>
      </c>
      <c r="J299" s="70">
        <v>0</v>
      </c>
      <c r="K299" s="71">
        <v>35.98351376631819</v>
      </c>
      <c r="L299" s="87">
        <v>-73.171678412024391</v>
      </c>
      <c r="M299" s="85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20628</v>
      </c>
      <c r="J300" s="71"/>
      <c r="K300" s="71">
        <v>23.508571428571436</v>
      </c>
      <c r="L300" s="88">
        <v>-73.36523317210407</v>
      </c>
      <c r="M300" s="85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15914</v>
      </c>
      <c r="I301" s="70" t="s">
        <v>20629</v>
      </c>
      <c r="J301" s="71"/>
      <c r="K301" s="71">
        <v>23.381329413132352</v>
      </c>
      <c r="L301" s="88">
        <v>-73.484990363105553</v>
      </c>
      <c r="M301" s="85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20633</v>
      </c>
      <c r="J302" s="71"/>
      <c r="K302" s="71">
        <v>23.075714285714291</v>
      </c>
      <c r="L302" s="88">
        <v>-73.772628130087256</v>
      </c>
      <c r="M302" s="85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19172</v>
      </c>
      <c r="I303" s="70" t="s">
        <v>20634</v>
      </c>
      <c r="J303" s="71"/>
      <c r="K303" s="71">
        <v>22.947966939397713</v>
      </c>
      <c r="L303" s="88">
        <v>-73.892860926620514</v>
      </c>
      <c r="M303" s="85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20635</v>
      </c>
      <c r="J304" s="71"/>
      <c r="K304" s="71">
        <v>22.894807523499999</v>
      </c>
      <c r="L304" s="88">
        <v>-73.942893318053649</v>
      </c>
      <c r="M304" s="85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20638</v>
      </c>
      <c r="J305" s="71"/>
      <c r="K305" s="71">
        <v>22.64</v>
      </c>
      <c r="L305" s="88">
        <v>-74.182712163700714</v>
      </c>
      <c r="M305" s="85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16274</v>
      </c>
      <c r="I306" s="70" t="s">
        <v>20640</v>
      </c>
      <c r="J306" s="71"/>
      <c r="K306" s="71">
        <v>22.46771687677003</v>
      </c>
      <c r="L306" s="88">
        <v>-74.34486098556421</v>
      </c>
      <c r="M306" s="85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19111</v>
      </c>
      <c r="I307" s="70" t="s">
        <v>20643</v>
      </c>
      <c r="J307" s="71"/>
      <c r="K307" s="71">
        <v>22.412012317390396</v>
      </c>
      <c r="L307" s="88">
        <v>-74.397288806156809</v>
      </c>
      <c r="M307" s="85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18219</v>
      </c>
      <c r="I308" s="70" t="s">
        <v>20536</v>
      </c>
      <c r="J308" s="70">
        <v>0</v>
      </c>
      <c r="K308" s="71">
        <v>34.588571428571427</v>
      </c>
      <c r="L308" s="87">
        <v>-74.402509886506834</v>
      </c>
      <c r="M308" s="85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19042</v>
      </c>
      <c r="I309" s="70" t="s">
        <v>20537</v>
      </c>
      <c r="J309" s="70">
        <v>0</v>
      </c>
      <c r="K309" s="71">
        <v>34.502442725821048</v>
      </c>
      <c r="L309" s="87">
        <v>-74.478505800698343</v>
      </c>
      <c r="M309" s="85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17698</v>
      </c>
      <c r="I310" s="70" t="s">
        <v>20646</v>
      </c>
      <c r="J310" s="71"/>
      <c r="K310" s="71">
        <v>22.311688676999999</v>
      </c>
      <c r="L310" s="88">
        <v>-74.491711055936008</v>
      </c>
      <c r="M310" s="85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20309</v>
      </c>
      <c r="J311" s="70">
        <v>0</v>
      </c>
      <c r="K311" s="71">
        <v>201.79071655066005</v>
      </c>
      <c r="L311" s="87">
        <v>-74.704947555988809</v>
      </c>
      <c r="M311" s="85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19094</v>
      </c>
      <c r="I312" s="70" t="s">
        <v>20653</v>
      </c>
      <c r="J312" s="71"/>
      <c r="K312" s="71">
        <v>21.951975250818649</v>
      </c>
      <c r="L312" s="88">
        <v>-74.830264868812577</v>
      </c>
      <c r="M312" s="85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16882</v>
      </c>
      <c r="I313" s="70" t="s">
        <v>20654</v>
      </c>
      <c r="J313" s="71"/>
      <c r="K313" s="71">
        <v>21.912857142857145</v>
      </c>
      <c r="L313" s="88">
        <v>-74.867081911599868</v>
      </c>
      <c r="M313" s="85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20538</v>
      </c>
      <c r="J314" s="70">
        <v>0</v>
      </c>
      <c r="K314" s="71">
        <v>33.888846506596764</v>
      </c>
      <c r="L314" s="87">
        <v>-75.019914229425638</v>
      </c>
      <c r="M314" s="85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20539</v>
      </c>
      <c r="J315" s="70">
        <v>0</v>
      </c>
      <c r="K315" s="71">
        <v>32.99</v>
      </c>
      <c r="L315" s="87">
        <v>-75.813014088187487</v>
      </c>
      <c r="M315" s="85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20541</v>
      </c>
      <c r="J316" s="70">
        <v>0</v>
      </c>
      <c r="K316" s="71">
        <v>32.423458036916273</v>
      </c>
      <c r="L316" s="87">
        <v>-76.312904055614311</v>
      </c>
      <c r="M316" s="85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20311</v>
      </c>
      <c r="J317" s="70">
        <v>0</v>
      </c>
      <c r="K317" s="71">
        <v>199.95672855269231</v>
      </c>
      <c r="L317" s="87">
        <v>-76.431053907017287</v>
      </c>
      <c r="M317" s="85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20542</v>
      </c>
      <c r="J318" s="70">
        <v>0</v>
      </c>
      <c r="K318" s="71">
        <v>31.509436431681493</v>
      </c>
      <c r="L318" s="87">
        <v>-77.119393707292062</v>
      </c>
      <c r="M318" s="85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18071</v>
      </c>
      <c r="I319" s="70" t="s">
        <v>20543</v>
      </c>
      <c r="J319" s="70">
        <v>0</v>
      </c>
      <c r="K319" s="71">
        <v>30.957227252945003</v>
      </c>
      <c r="L319" s="87">
        <v>-77.606637100294847</v>
      </c>
      <c r="M319" s="85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18116</v>
      </c>
      <c r="I320" s="70" t="s">
        <v>20544</v>
      </c>
      <c r="J320" s="70">
        <v>0</v>
      </c>
      <c r="K320" s="71">
        <v>30.7845857270007</v>
      </c>
      <c r="L320" s="87">
        <v>-77.758967858481</v>
      </c>
      <c r="M320" s="85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20545</v>
      </c>
      <c r="J321" s="70">
        <v>0</v>
      </c>
      <c r="K321" s="71">
        <v>30.504027722509441</v>
      </c>
      <c r="L321" s="87">
        <v>-78.006519038914462</v>
      </c>
      <c r="M321" s="85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20548</v>
      </c>
      <c r="J322" s="70">
        <v>0</v>
      </c>
      <c r="K322" s="71">
        <v>30.107803878825717</v>
      </c>
      <c r="L322" s="87">
        <v>-78.356128312753043</v>
      </c>
      <c r="M322" s="85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17773</v>
      </c>
      <c r="I323" s="70" t="s">
        <v>20551</v>
      </c>
      <c r="J323" s="70">
        <v>0</v>
      </c>
      <c r="K323" s="71">
        <v>29.005560663510639</v>
      </c>
      <c r="L323" s="87">
        <v>-79.32869585567812</v>
      </c>
      <c r="M323" s="85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18559</v>
      </c>
      <c r="I324" s="70" t="s">
        <v>20313</v>
      </c>
      <c r="J324" s="70">
        <v>0</v>
      </c>
      <c r="K324" s="71">
        <v>196.17761195146852</v>
      </c>
      <c r="L324" s="87">
        <v>-79.987869531698493</v>
      </c>
      <c r="M324" s="85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20556</v>
      </c>
      <c r="J325" s="70">
        <v>0</v>
      </c>
      <c r="K325" s="71">
        <v>27.860000000000003</v>
      </c>
      <c r="L325" s="87">
        <v>-80.339484676422785</v>
      </c>
      <c r="M325" s="85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19269</v>
      </c>
      <c r="I326" s="70" t="s">
        <v>20559</v>
      </c>
      <c r="J326" s="70">
        <v>0</v>
      </c>
      <c r="K326" s="71">
        <v>26.574533042867149</v>
      </c>
      <c r="L326" s="87">
        <v>-81.473720226834132</v>
      </c>
      <c r="M326" s="85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17968</v>
      </c>
      <c r="I327" s="70" t="s">
        <v>20560</v>
      </c>
      <c r="J327" s="70">
        <v>0</v>
      </c>
      <c r="K327" s="71">
        <v>26.257262693789535</v>
      </c>
      <c r="L327" s="87">
        <v>-81.753664652490841</v>
      </c>
      <c r="M327" s="85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19250</v>
      </c>
      <c r="I328" s="70" t="s">
        <v>20562</v>
      </c>
      <c r="J328" s="70">
        <v>0</v>
      </c>
      <c r="K328" s="71">
        <v>25.93507426025575</v>
      </c>
      <c r="L328" s="87">
        <v>-82.037948564432426</v>
      </c>
      <c r="M328" s="85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18663</v>
      </c>
      <c r="J329" s="70">
        <v>0</v>
      </c>
      <c r="K329" s="71">
        <v>25.469820437604799</v>
      </c>
      <c r="L329" s="87">
        <v>-82.448466643242085</v>
      </c>
      <c r="M329" s="85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20565</v>
      </c>
      <c r="J330" s="71"/>
      <c r="K330" s="71">
        <v>24.383456566784201</v>
      </c>
      <c r="L330" s="88">
        <v>-83.407022999848493</v>
      </c>
      <c r="M330" s="85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16913</v>
      </c>
      <c r="I331" s="70" t="s">
        <v>20572</v>
      </c>
      <c r="J331" s="71"/>
      <c r="K331" s="71">
        <v>23.538486496424905</v>
      </c>
      <c r="L331" s="88">
        <v>-84.152584826636115</v>
      </c>
      <c r="M331" s="85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18570</v>
      </c>
      <c r="I332" s="70" t="s">
        <v>20573</v>
      </c>
      <c r="J332" s="71"/>
      <c r="K332" s="71">
        <v>23.4</v>
      </c>
      <c r="L332" s="88">
        <v>-84.274778794069846</v>
      </c>
      <c r="M332" s="85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19310</v>
      </c>
      <c r="I333" s="70" t="s">
        <v>20576</v>
      </c>
      <c r="J333" s="71"/>
      <c r="K333" s="71">
        <v>23.012042104994002</v>
      </c>
      <c r="L333" s="88">
        <v>-84.617094583781025</v>
      </c>
      <c r="M333" s="85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19414</v>
      </c>
      <c r="I334" s="70" t="s">
        <v>20577</v>
      </c>
      <c r="J334" s="71"/>
      <c r="K334" s="71">
        <v>22.788705326139429</v>
      </c>
      <c r="L334" s="88">
        <v>-84.814156447476236</v>
      </c>
      <c r="M334" s="85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17925</v>
      </c>
      <c r="I335" s="70" t="s">
        <v>20581</v>
      </c>
      <c r="J335" s="71"/>
      <c r="K335" s="71">
        <v>22.1519819412425</v>
      </c>
      <c r="L335" s="88">
        <v>-85.375971198855879</v>
      </c>
      <c r="M335" s="85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19013</v>
      </c>
      <c r="I336" s="70" t="s">
        <v>20583</v>
      </c>
      <c r="J336" s="71"/>
      <c r="K336" s="71">
        <v>21.900000000000002</v>
      </c>
      <c r="L336" s="88">
        <v>-85.598308205834542</v>
      </c>
      <c r="M336" s="85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16399</v>
      </c>
      <c r="I337" s="70" t="s">
        <v>20586</v>
      </c>
      <c r="J337" s="71"/>
      <c r="K337" s="71">
        <v>21.407553009587282</v>
      </c>
      <c r="L337" s="88">
        <v>-86.032820256198718</v>
      </c>
      <c r="M337" s="85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20590</v>
      </c>
      <c r="J338" s="71"/>
      <c r="K338" s="71">
        <v>20.74271274781346</v>
      </c>
      <c r="L338" s="88">
        <v>-86.61944401658738</v>
      </c>
      <c r="M338" s="85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20597</v>
      </c>
      <c r="J339" s="71"/>
      <c r="K339" s="71">
        <v>19.685714285714283</v>
      </c>
      <c r="L339" s="88">
        <v>-87.552089718439603</v>
      </c>
      <c r="M339" s="85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20599</v>
      </c>
      <c r="J340" s="71"/>
      <c r="K340" s="71">
        <v>19.427546887423258</v>
      </c>
      <c r="L340" s="88">
        <v>-87.779884481637566</v>
      </c>
      <c r="M340" s="85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20602</v>
      </c>
      <c r="J341" s="71"/>
      <c r="K341" s="71">
        <v>19.195668112962601</v>
      </c>
      <c r="L341" s="88">
        <v>-87.984483400279316</v>
      </c>
      <c r="M341" s="85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20606</v>
      </c>
      <c r="J342" s="71"/>
      <c r="K342" s="71">
        <v>18.765384938530001</v>
      </c>
      <c r="L342" s="88">
        <v>-88.364145024778679</v>
      </c>
      <c r="M342" s="85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20609</v>
      </c>
      <c r="J343" s="71"/>
      <c r="K343" s="71">
        <v>18.331687480966941</v>
      </c>
      <c r="L343" s="88">
        <v>-88.746819252040197</v>
      </c>
      <c r="M343" s="85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17940</v>
      </c>
      <c r="I344" s="70" t="s">
        <v>20610</v>
      </c>
      <c r="J344" s="71"/>
      <c r="K344" s="71">
        <v>18.331428571428575</v>
      </c>
      <c r="L344" s="88">
        <v>-88.74704770163288</v>
      </c>
      <c r="M344" s="85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20613</v>
      </c>
      <c r="J345" s="71"/>
      <c r="K345" s="71">
        <v>18.194285714285716</v>
      </c>
      <c r="L345" s="88">
        <v>-88.868056104994224</v>
      </c>
      <c r="M345" s="85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20616</v>
      </c>
      <c r="J346" s="71"/>
      <c r="K346" s="71">
        <v>17.730000000000004</v>
      </c>
      <c r="L346" s="88">
        <v>-89.277719970540431</v>
      </c>
      <c r="M346" s="85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17328</v>
      </c>
      <c r="I347" s="70" t="s">
        <v>20318</v>
      </c>
      <c r="J347" s="70">
        <v>0</v>
      </c>
      <c r="K347" s="71">
        <v>186.282563115686</v>
      </c>
      <c r="L347" s="87">
        <v>-89.300856671258515</v>
      </c>
      <c r="M347" s="85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20621</v>
      </c>
      <c r="J348" s="71"/>
      <c r="K348" s="71">
        <v>16.68</v>
      </c>
      <c r="L348" s="88">
        <v>-90.204190558775736</v>
      </c>
      <c r="M348" s="85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20622</v>
      </c>
      <c r="J349" s="71"/>
      <c r="K349" s="71">
        <v>16.619999999999997</v>
      </c>
      <c r="L349" s="88">
        <v>-90.257131735246318</v>
      </c>
      <c r="M349" s="85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20630</v>
      </c>
      <c r="J350" s="71"/>
      <c r="K350" s="71">
        <v>15.78</v>
      </c>
      <c r="L350" s="88">
        <v>-90.998308205834547</v>
      </c>
      <c r="M350" s="85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18215</v>
      </c>
      <c r="I351" s="70" t="s">
        <v>20631</v>
      </c>
      <c r="J351" s="71"/>
      <c r="K351" s="71">
        <v>15.652857142857144</v>
      </c>
      <c r="L351" s="88">
        <v>-91.110493079784135</v>
      </c>
      <c r="M351" s="85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20632</v>
      </c>
      <c r="J352" s="71"/>
      <c r="K352" s="71">
        <v>15.620302620253399</v>
      </c>
      <c r="L352" s="88">
        <v>-91.139217658552141</v>
      </c>
      <c r="M352" s="85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17854</v>
      </c>
      <c r="I353" s="70" t="s">
        <v>20636</v>
      </c>
      <c r="J353" s="71"/>
      <c r="K353" s="71">
        <v>15.28</v>
      </c>
      <c r="L353" s="88">
        <v>-91.439484676422794</v>
      </c>
      <c r="M353" s="85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20637</v>
      </c>
      <c r="J354" s="71"/>
      <c r="K354" s="71">
        <v>15.1946284114</v>
      </c>
      <c r="L354" s="88">
        <v>-91.514812548716904</v>
      </c>
      <c r="M354" s="85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20639</v>
      </c>
      <c r="J355" s="71"/>
      <c r="K355" s="71">
        <v>15.001428571428571</v>
      </c>
      <c r="L355" s="88">
        <v>-91.685282995750526</v>
      </c>
      <c r="M355" s="85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15849</v>
      </c>
      <c r="I356" s="70" t="s">
        <v>20641</v>
      </c>
      <c r="J356" s="71"/>
      <c r="K356" s="71">
        <v>14.850000000000001</v>
      </c>
      <c r="L356" s="88">
        <v>-91.818896441128672</v>
      </c>
      <c r="M356" s="85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16245</v>
      </c>
      <c r="I357" s="70" t="s">
        <v>20650</v>
      </c>
      <c r="J357" s="71"/>
      <c r="K357" s="71">
        <v>14.487142857142858</v>
      </c>
      <c r="L357" s="88">
        <v>-92.13906450835556</v>
      </c>
      <c r="M357" s="85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19366</v>
      </c>
      <c r="I358" s="70" t="s">
        <v>20655</v>
      </c>
      <c r="J358" s="71"/>
      <c r="K358" s="71">
        <v>14.190000000000001</v>
      </c>
      <c r="L358" s="88">
        <v>-92.401249382305139</v>
      </c>
      <c r="M358" s="85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20656</v>
      </c>
      <c r="J359" s="71"/>
      <c r="K359" s="71">
        <v>13.77</v>
      </c>
      <c r="L359" s="88">
        <v>-92.77183761759926</v>
      </c>
      <c r="M359" s="85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20660</v>
      </c>
      <c r="J360" s="71"/>
      <c r="K360" s="71">
        <v>13.533194344715911</v>
      </c>
      <c r="L360" s="88">
        <v>-92.9807837840264</v>
      </c>
      <c r="M360" s="85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16722</v>
      </c>
      <c r="I361" s="70" t="s">
        <v>20661</v>
      </c>
      <c r="J361" s="71"/>
      <c r="K361" s="71">
        <v>13.357099612745142</v>
      </c>
      <c r="L361" s="88">
        <v>-93.136161488706492</v>
      </c>
      <c r="M361" s="85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20321</v>
      </c>
      <c r="J362" s="70">
        <v>0</v>
      </c>
      <c r="K362" s="71">
        <v>179.05641902916122</v>
      </c>
      <c r="L362" s="87">
        <v>-96.101933458575957</v>
      </c>
      <c r="M362" s="85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20440</v>
      </c>
      <c r="J363" s="70">
        <v>0</v>
      </c>
      <c r="K363" s="71">
        <v>70.180800448392333</v>
      </c>
      <c r="L363" s="87">
        <v>-198.5731038875349</v>
      </c>
      <c r="M363" s="85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20457</v>
      </c>
      <c r="J364" s="70">
        <v>0</v>
      </c>
      <c r="K364" s="71">
        <v>59.839241368802249</v>
      </c>
      <c r="L364" s="87">
        <v>-208.3063359624432</v>
      </c>
      <c r="M364" s="85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16300</v>
      </c>
      <c r="I365" s="70" t="s">
        <v>20473</v>
      </c>
      <c r="J365" s="70">
        <v>0</v>
      </c>
      <c r="K365" s="71">
        <v>53.362737976276883</v>
      </c>
      <c r="L365" s="87">
        <v>-214.40186856717298</v>
      </c>
      <c r="M365" s="85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19346</v>
      </c>
      <c r="I366" s="70" t="s">
        <v>20485</v>
      </c>
      <c r="J366" s="70">
        <v>0</v>
      </c>
      <c r="K366" s="71">
        <v>50.81868934170317</v>
      </c>
      <c r="L366" s="87">
        <v>-216.79626728206586</v>
      </c>
      <c r="M366" s="85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16124</v>
      </c>
      <c r="I367" s="70" t="s">
        <v>20516</v>
      </c>
      <c r="J367" s="70">
        <v>0</v>
      </c>
      <c r="K367" s="71">
        <v>38.939984411927995</v>
      </c>
      <c r="L367" s="87">
        <v>-227.97622486303075</v>
      </c>
      <c r="M367" s="85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20517</v>
      </c>
      <c r="J368" s="70">
        <v>0</v>
      </c>
      <c r="K368" s="71">
        <v>38.904079150400001</v>
      </c>
      <c r="L368" s="87">
        <v>-228.01001805035122</v>
      </c>
      <c r="M368" s="85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20522</v>
      </c>
      <c r="J369" s="70">
        <v>0</v>
      </c>
      <c r="K369" s="71">
        <v>37.09920353415982</v>
      </c>
      <c r="L369" s="87">
        <v>-229.70872451269491</v>
      </c>
      <c r="M369" s="85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20533</v>
      </c>
      <c r="J370" s="70">
        <v>0</v>
      </c>
      <c r="K370" s="71">
        <v>31.349815998875691</v>
      </c>
      <c r="L370" s="87">
        <v>-235.11991278119763</v>
      </c>
      <c r="M370" s="85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20540</v>
      </c>
      <c r="J371" s="70">
        <v>0</v>
      </c>
      <c r="K371" s="71">
        <v>28.175786038925946</v>
      </c>
      <c r="L371" s="87">
        <v>-238.10723509644444</v>
      </c>
      <c r="M371" s="85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17572</v>
      </c>
      <c r="I372" s="70" t="s">
        <v>20546</v>
      </c>
      <c r="J372" s="70">
        <v>0</v>
      </c>
      <c r="K372" s="71">
        <v>25.799439907447265</v>
      </c>
      <c r="L372" s="87">
        <v>-240.34379616136556</v>
      </c>
      <c r="M372" s="85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19289</v>
      </c>
      <c r="I373" s="70" t="s">
        <v>20554</v>
      </c>
      <c r="J373" s="70">
        <v>0</v>
      </c>
      <c r="K373" s="71">
        <v>23.501999999999995</v>
      </c>
      <c r="L373" s="87">
        <v>-242.50609254484533</v>
      </c>
      <c r="M373" s="85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20555</v>
      </c>
      <c r="J374" s="70">
        <v>0</v>
      </c>
      <c r="K374" s="71">
        <v>23.442554306594591</v>
      </c>
      <c r="L374" s="87">
        <v>-242.5620414327563</v>
      </c>
      <c r="M374" s="85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20564</v>
      </c>
      <c r="J375" s="70">
        <v>0</v>
      </c>
      <c r="K375" s="71">
        <v>20.735603990244691</v>
      </c>
      <c r="L375" s="87">
        <v>-245.1097593775562</v>
      </c>
      <c r="M375" s="85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20567</v>
      </c>
      <c r="J376" s="71"/>
      <c r="K376" s="71">
        <v>19.740243534925888</v>
      </c>
      <c r="L376" s="88">
        <v>-246.04656921785624</v>
      </c>
      <c r="M376" s="85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20570</v>
      </c>
      <c r="J377" s="71"/>
      <c r="K377" s="71">
        <v>19.531596743554903</v>
      </c>
      <c r="L377" s="88">
        <v>-246.24294266855836</v>
      </c>
      <c r="M377" s="85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19246</v>
      </c>
      <c r="I378" s="70" t="s">
        <v>20575</v>
      </c>
      <c r="J378" s="71"/>
      <c r="K378" s="71">
        <v>18.940317031185032</v>
      </c>
      <c r="L378" s="88">
        <v>-246.79944122137707</v>
      </c>
      <c r="M378" s="85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20578</v>
      </c>
      <c r="J379" s="71"/>
      <c r="K379" s="71">
        <v>18.639075577775444</v>
      </c>
      <c r="L379" s="88">
        <v>-247.08296258929198</v>
      </c>
      <c r="M379" s="85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15930</v>
      </c>
      <c r="I380" s="70" t="s">
        <v>20579</v>
      </c>
      <c r="J380" s="71"/>
      <c r="K380" s="71">
        <v>18.315012250049854</v>
      </c>
      <c r="L380" s="88">
        <v>-247.3879633683278</v>
      </c>
      <c r="M380" s="85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20582</v>
      </c>
      <c r="J381" s="71"/>
      <c r="K381" s="71">
        <v>17.952464037230001</v>
      </c>
      <c r="L381" s="88">
        <v>-247.72918521568766</v>
      </c>
      <c r="M381" s="85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20589</v>
      </c>
      <c r="J382" s="71"/>
      <c r="K382" s="71">
        <v>16.966679839450002</v>
      </c>
      <c r="L382" s="88">
        <v>-248.65698210771592</v>
      </c>
      <c r="M382" s="85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20593</v>
      </c>
      <c r="J383" s="71"/>
      <c r="K383" s="71">
        <v>16.397471236500003</v>
      </c>
      <c r="L383" s="88">
        <v>-249.19270785166884</v>
      </c>
      <c r="M383" s="85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20112</v>
      </c>
      <c r="I384" s="70" t="s">
        <v>20598</v>
      </c>
      <c r="J384" s="71"/>
      <c r="K384" s="71">
        <v>15.723879285426294</v>
      </c>
      <c r="L384" s="88">
        <v>-249.82667674679706</v>
      </c>
      <c r="M384" s="85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17430</v>
      </c>
      <c r="I385" s="70" t="s">
        <v>20601</v>
      </c>
      <c r="J385" s="71"/>
      <c r="K385" s="71">
        <v>15.454000000000004</v>
      </c>
      <c r="L385" s="88">
        <v>-250.08068078013946</v>
      </c>
      <c r="M385" s="85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19400</v>
      </c>
      <c r="I386" s="70" t="s">
        <v>20607</v>
      </c>
      <c r="J386" s="71"/>
      <c r="K386" s="71">
        <v>14.678857119040003</v>
      </c>
      <c r="L386" s="88">
        <v>-250.81022702104298</v>
      </c>
      <c r="M386" s="85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20612</v>
      </c>
      <c r="J387" s="71"/>
      <c r="K387" s="71">
        <v>14.389798542199998</v>
      </c>
      <c r="L387" s="88">
        <v>-251.08228215218651</v>
      </c>
      <c r="M387" s="85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20614</v>
      </c>
      <c r="J388" s="71"/>
      <c r="K388" s="71">
        <v>14.11</v>
      </c>
      <c r="L388" s="88">
        <v>-251.34562195661005</v>
      </c>
      <c r="M388" s="85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19201</v>
      </c>
      <c r="I389" s="70" t="s">
        <v>20615</v>
      </c>
      <c r="J389" s="71"/>
      <c r="K389" s="71">
        <v>14.009418929523811</v>
      </c>
      <c r="L389" s="88">
        <v>-251.44028649352879</v>
      </c>
      <c r="M389" s="85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19232</v>
      </c>
      <c r="I390" s="70" t="s">
        <v>20617</v>
      </c>
      <c r="J390" s="71"/>
      <c r="K390" s="71">
        <v>13.675999999999998</v>
      </c>
      <c r="L390" s="88">
        <v>-251.75409254484532</v>
      </c>
      <c r="M390" s="85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20618</v>
      </c>
      <c r="J391" s="71"/>
      <c r="K391" s="71">
        <v>13.271714285714285</v>
      </c>
      <c r="L391" s="88">
        <v>-252.134596746526</v>
      </c>
      <c r="M391" s="85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20620</v>
      </c>
      <c r="J392" s="71"/>
      <c r="K392" s="71">
        <v>13.046000000000001</v>
      </c>
      <c r="L392" s="88">
        <v>-252.34703372131591</v>
      </c>
      <c r="M392" s="85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20627</v>
      </c>
      <c r="J393" s="71"/>
      <c r="K393" s="71">
        <v>12.414185157476572</v>
      </c>
      <c r="L393" s="88">
        <v>-252.94168298486738</v>
      </c>
      <c r="M393" s="85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20642</v>
      </c>
      <c r="J394" s="71"/>
      <c r="K394" s="71">
        <v>11.211101414200003</v>
      </c>
      <c r="L394" s="88">
        <v>-254.0739970961865</v>
      </c>
      <c r="M394" s="85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20647</v>
      </c>
      <c r="J395" s="71"/>
      <c r="K395" s="71">
        <v>11.060770569942857</v>
      </c>
      <c r="L395" s="88">
        <v>-254.21548494960498</v>
      </c>
      <c r="M395" s="85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20648</v>
      </c>
      <c r="J396" s="71"/>
      <c r="K396" s="71">
        <v>11.056142910628571</v>
      </c>
      <c r="L396" s="88">
        <v>-254.21984039366549</v>
      </c>
      <c r="M396" s="85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16204</v>
      </c>
      <c r="I397" s="70" t="s">
        <v>20652</v>
      </c>
      <c r="J397" s="71"/>
      <c r="K397" s="71">
        <v>10.7326827022725</v>
      </c>
      <c r="L397" s="88">
        <v>-254.5242735309418</v>
      </c>
      <c r="M397" s="85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19446</v>
      </c>
      <c r="I398" s="70" t="s">
        <v>20658</v>
      </c>
      <c r="J398" s="71"/>
      <c r="K398" s="71">
        <v>10.06</v>
      </c>
      <c r="L398" s="88">
        <v>-255.1573866624924</v>
      </c>
      <c r="M398" s="85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19432</v>
      </c>
      <c r="I399" s="70" t="s">
        <v>20659</v>
      </c>
      <c r="J399" s="71"/>
      <c r="K399" s="71">
        <v>9.98</v>
      </c>
      <c r="L399" s="88">
        <v>-255.23268078013945</v>
      </c>
      <c r="M399" s="85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20663</v>
      </c>
      <c r="J400" s="71"/>
      <c r="K400" s="71">
        <v>9.6259999999999994</v>
      </c>
      <c r="L400" s="88">
        <v>-255.56585725072767</v>
      </c>
      <c r="M400" s="85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AA351"/>
  <sheetViews>
    <sheetView workbookViewId="0">
      <selection activeCell="Y23" sqref="Y23:AA3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13759</v>
      </c>
      <c r="L1" t="s">
        <v>19005</v>
      </c>
      <c r="M1" t="s">
        <v>19006</v>
      </c>
      <c r="N1" t="s">
        <v>15834</v>
      </c>
      <c r="S1" s="77" t="s">
        <v>10761</v>
      </c>
      <c r="T1" s="78" t="s">
        <v>10762</v>
      </c>
      <c r="U1" s="79" t="s">
        <v>19004</v>
      </c>
    </row>
    <row r="2" spans="1:21" x14ac:dyDescent="0.25">
      <c r="A2" t="s">
        <v>14608</v>
      </c>
      <c r="B2" t="s">
        <v>474</v>
      </c>
      <c r="C2" t="s">
        <v>346</v>
      </c>
      <c r="D2" t="s">
        <v>20430</v>
      </c>
      <c r="E2" s="90">
        <v>98.48</v>
      </c>
      <c r="F2" s="90">
        <v>-35.659999999999982</v>
      </c>
      <c r="G2" s="90">
        <v>-2.0976470588235285</v>
      </c>
      <c r="H2" s="90">
        <v>100.57764705882353</v>
      </c>
      <c r="I2" s="90">
        <v>-33.562352941176457</v>
      </c>
      <c r="J2" s="90">
        <v>-1.974256055363321</v>
      </c>
      <c r="K2">
        <f>_xlfn.XLOOKUP(Free_Agents[[#This Row],[Player]],$T$2:$T$21,$U$2:$U$21)</f>
        <v>16</v>
      </c>
      <c r="L2" s="55">
        <f>MAX(Free_Agents[[#This Row],[MG VARG]]*'Full Roster'!$AF$29,0)+1</f>
        <v>1</v>
      </c>
      <c r="M2" s="55">
        <f>MAX(Free_Agents[[#This Row],[MG VARG]]*$Q$11,0)+1</f>
        <v>823.64794383149479</v>
      </c>
      <c r="N2" s="56"/>
      <c r="P2" t="s">
        <v>11084</v>
      </c>
      <c r="Q2" s="35">
        <f>'Full Roster'!AF33</f>
        <v>9</v>
      </c>
      <c r="S2" s="82" t="s">
        <v>443</v>
      </c>
      <c r="T2" s="82" t="s">
        <v>9396</v>
      </c>
      <c r="U2" s="83">
        <v>1</v>
      </c>
    </row>
    <row r="3" spans="1:21" x14ac:dyDescent="0.25">
      <c r="A3" t="s">
        <v>2531</v>
      </c>
      <c r="B3" t="s">
        <v>688</v>
      </c>
      <c r="C3" t="s">
        <v>346</v>
      </c>
      <c r="D3" t="s">
        <v>20467</v>
      </c>
      <c r="E3" s="90">
        <v>72.06</v>
      </c>
      <c r="F3" s="90">
        <v>-62.079999999999984</v>
      </c>
      <c r="G3" s="90">
        <v>-3.6517647058823521</v>
      </c>
      <c r="H3" s="90">
        <v>75.711764705882359</v>
      </c>
      <c r="I3" s="90">
        <v>-58.428235294117627</v>
      </c>
      <c r="J3" s="90">
        <v>-3.4369550173010368</v>
      </c>
      <c r="K3" t="e">
        <f>_xlfn.XLOOKUP(Free_Agents[[#This Row],[Player]],$T$2:$T$21,$U$2:$U$21)</f>
        <v>#N/A</v>
      </c>
      <c r="L3" s="55">
        <f>MAX(Free_Agents[[#This Row],[MG VARG]]*'Full Roster'!$AF$29,0)+1</f>
        <v>1</v>
      </c>
      <c r="M3" s="55">
        <f>MAX(Free_Agents[[#This Row],[MG VARG]]*$Q$11,0)+1</f>
        <v>1433.1364092276838</v>
      </c>
      <c r="N3" s="56">
        <v>22</v>
      </c>
      <c r="P3" t="s">
        <v>11018</v>
      </c>
      <c r="Q3" s="24">
        <f>'Full Roster'!AF34</f>
        <v>383</v>
      </c>
      <c r="S3" s="80" t="s">
        <v>1188</v>
      </c>
      <c r="T3" s="80" t="s">
        <v>19003</v>
      </c>
      <c r="U3" s="81">
        <v>2</v>
      </c>
    </row>
    <row r="4" spans="1:21" x14ac:dyDescent="0.25">
      <c r="A4" t="s">
        <v>19013</v>
      </c>
      <c r="B4" t="s">
        <v>413</v>
      </c>
      <c r="C4" t="s">
        <v>447</v>
      </c>
      <c r="D4" t="s">
        <v>20577</v>
      </c>
      <c r="E4" s="90">
        <v>23.860000000000003</v>
      </c>
      <c r="F4" s="90">
        <v>-105.30000000000003</v>
      </c>
      <c r="G4" s="90">
        <v>-6.1941176470588246</v>
      </c>
      <c r="H4" s="90">
        <v>36.248235294117649</v>
      </c>
      <c r="I4" s="90">
        <v>-92.911764705882376</v>
      </c>
      <c r="J4" s="90">
        <v>-5.4653979238754342</v>
      </c>
      <c r="K4" t="e">
        <f>_xlfn.XLOOKUP(Free_Agents[[#This Row],[Player]],$T$2:$T$21,$U$2:$U$21)</f>
        <v>#N/A</v>
      </c>
      <c r="L4" s="55">
        <f>MAX(Free_Agents[[#This Row],[MG VARG]]*'Full Roster'!$AF$29,0)+1</f>
        <v>1</v>
      </c>
      <c r="M4" s="55">
        <f>MAX(Free_Agents[[#This Row],[MG VARG]]*$Q$11,0)+1</f>
        <v>2278.3633400200629</v>
      </c>
      <c r="N4" s="56">
        <v>76</v>
      </c>
      <c r="P4" t="s">
        <v>11019</v>
      </c>
      <c r="Q4" s="29">
        <f>'Full Roster'!AF35</f>
        <v>22.011863505783705</v>
      </c>
      <c r="S4" s="82" t="s">
        <v>4639</v>
      </c>
      <c r="T4" s="82" t="s">
        <v>7419</v>
      </c>
      <c r="U4" s="83">
        <v>3</v>
      </c>
    </row>
    <row r="5" spans="1:21" x14ac:dyDescent="0.25">
      <c r="A5" t="s">
        <v>15014</v>
      </c>
      <c r="B5" t="s">
        <v>564</v>
      </c>
      <c r="C5" t="s">
        <v>319</v>
      </c>
      <c r="D5" t="s">
        <v>20596</v>
      </c>
      <c r="E5" s="90">
        <v>37.68</v>
      </c>
      <c r="F5" s="90">
        <v>-59.170000000000009</v>
      </c>
      <c r="G5" s="90">
        <v>-3.480588235294118</v>
      </c>
      <c r="H5" s="90">
        <v>41.160588235294114</v>
      </c>
      <c r="I5" s="90">
        <v>-55.689411764705895</v>
      </c>
      <c r="J5" s="90">
        <v>-3.2758477508650525</v>
      </c>
      <c r="K5" t="e">
        <f>_xlfn.XLOOKUP(Free_Agents[[#This Row],[Player]],$T$2:$T$21,$U$2:$U$21)</f>
        <v>#N/A</v>
      </c>
      <c r="L5" s="55">
        <f>MAX(Free_Agents[[#This Row],[MG VARG]]*'Full Roster'!$AF$29,0)+1</f>
        <v>1</v>
      </c>
      <c r="M5" s="55">
        <f>MAX(Free_Agents[[#This Row],[MG VARG]]*$Q$11,0)+1</f>
        <v>1366.0050150451368</v>
      </c>
      <c r="N5" s="56">
        <v>47</v>
      </c>
      <c r="P5" t="s">
        <v>11085</v>
      </c>
      <c r="Q5" s="54">
        <f>'Full Roster'!AF36</f>
        <v>0.53405641910721979</v>
      </c>
      <c r="S5" s="80" t="s">
        <v>1520</v>
      </c>
      <c r="T5" s="80" t="s">
        <v>15029</v>
      </c>
      <c r="U5" s="81">
        <v>4</v>
      </c>
    </row>
    <row r="6" spans="1:21" x14ac:dyDescent="0.25">
      <c r="A6" t="s">
        <v>21413</v>
      </c>
      <c r="B6" t="s">
        <v>440</v>
      </c>
      <c r="C6" t="s">
        <v>309</v>
      </c>
      <c r="D6" t="s">
        <v>20285</v>
      </c>
      <c r="E6" s="90">
        <v>286.67</v>
      </c>
      <c r="F6" s="90">
        <v>9.76400000000001</v>
      </c>
      <c r="G6" s="90">
        <v>0.57435294117647118</v>
      </c>
      <c r="H6" s="90">
        <v>286.09564705882354</v>
      </c>
      <c r="I6" s="90">
        <v>9.1896470588235388</v>
      </c>
      <c r="J6" s="90">
        <v>0.54056747404844341</v>
      </c>
      <c r="K6" t="e">
        <f>_xlfn.XLOOKUP(Free_Agents[[#This Row],[Player]],$T$2:$T$21,$U$2:$U$21)</f>
        <v>#N/A</v>
      </c>
      <c r="L6" s="55">
        <f>MAX(Free_Agents[[#This Row],[MG VARG]]*'Full Roster'!$AF$29,0)+1</f>
        <v>8.7564927249191093</v>
      </c>
      <c r="M6" s="55">
        <f>MAX(Free_Agents[[#This Row],[MG VARG]]*$Q$11,0)+1</f>
        <v>1</v>
      </c>
      <c r="N6" s="56">
        <v>14</v>
      </c>
      <c r="S6" s="82" t="s">
        <v>948</v>
      </c>
      <c r="T6" s="82" t="s">
        <v>6689</v>
      </c>
      <c r="U6" s="83">
        <v>5</v>
      </c>
    </row>
    <row r="7" spans="1:21" x14ac:dyDescent="0.25">
      <c r="A7" t="s">
        <v>7495</v>
      </c>
      <c r="B7" t="s">
        <v>1359</v>
      </c>
      <c r="C7" t="s">
        <v>346</v>
      </c>
      <c r="D7" t="s">
        <v>20827</v>
      </c>
      <c r="E7" s="90">
        <v>0</v>
      </c>
      <c r="F7" s="90">
        <v>-134.13999999999999</v>
      </c>
      <c r="G7" s="90">
        <v>-7.8905882352941168</v>
      </c>
      <c r="H7" s="90">
        <v>7.8905882352941168</v>
      </c>
      <c r="I7" s="90">
        <v>-126.24941176470587</v>
      </c>
      <c r="J7" s="90">
        <v>-7.4264359861591691</v>
      </c>
      <c r="K7" t="e">
        <f>_xlfn.XLOOKUP(Free_Agents[[#This Row],[Player]],$T$2:$T$21,$U$2:$U$21)</f>
        <v>#N/A</v>
      </c>
      <c r="L7" s="55">
        <f>MAX(Free_Agents[[#This Row],[MG VARG]]*'Full Roster'!$AF$29,0)+1</f>
        <v>1</v>
      </c>
      <c r="M7" s="55">
        <f>MAX(Free_Agents[[#This Row],[MG VARG]]*$Q$11,0)+1</f>
        <v>3095.5035105315969</v>
      </c>
      <c r="N7" s="56">
        <v>28</v>
      </c>
      <c r="P7" t="s">
        <v>11088</v>
      </c>
      <c r="Q7" s="25">
        <f>SUMIFS(Free_Agents[MG VARG],Free_Agents[MG VARG],"&gt;0",Free_Agents[Actual],"")</f>
        <v>1.1039446366781998</v>
      </c>
      <c r="S7" s="80" t="s">
        <v>3054</v>
      </c>
      <c r="T7" s="80" t="s">
        <v>2704</v>
      </c>
      <c r="U7" s="81">
        <v>6</v>
      </c>
    </row>
    <row r="8" spans="1:21" x14ac:dyDescent="0.25">
      <c r="A8" t="s">
        <v>21415</v>
      </c>
      <c r="B8" t="s">
        <v>14060</v>
      </c>
      <c r="C8" t="s">
        <v>319</v>
      </c>
      <c r="D8" t="s">
        <v>20451</v>
      </c>
      <c r="E8" s="90">
        <v>87.19</v>
      </c>
      <c r="F8" s="90">
        <v>-9.6600000000000108</v>
      </c>
      <c r="G8" s="90">
        <v>-0.56823529411764773</v>
      </c>
      <c r="H8" s="90">
        <v>87.758235294117654</v>
      </c>
      <c r="I8" s="90">
        <v>-9.0917647058823547</v>
      </c>
      <c r="J8" s="90">
        <v>-0.53480968858131495</v>
      </c>
      <c r="K8" t="e">
        <f>_xlfn.XLOOKUP(Free_Agents[[#This Row],[Player]],$T$2:$T$21,$U$2:$U$21)</f>
        <v>#N/A</v>
      </c>
      <c r="L8" s="55">
        <f>MAX(Free_Agents[[#This Row],[MG VARG]]*'Full Roster'!$AF$29,0)+1</f>
        <v>1</v>
      </c>
      <c r="M8" s="55">
        <f>MAX(Free_Agents[[#This Row],[MG VARG]]*$Q$11,0)+1</f>
        <v>223.84854563691093</v>
      </c>
      <c r="N8" s="56">
        <v>80</v>
      </c>
      <c r="P8" t="s">
        <v>15836</v>
      </c>
      <c r="Q8">
        <f>COUNTIF(Free_Agents[Actual],"&gt;0")</f>
        <v>24</v>
      </c>
      <c r="S8" s="82" t="s">
        <v>21381</v>
      </c>
      <c r="T8" s="82" t="s">
        <v>7506</v>
      </c>
      <c r="U8" s="83">
        <v>7</v>
      </c>
    </row>
    <row r="9" spans="1:21" x14ac:dyDescent="0.25">
      <c r="A9" t="s">
        <v>18178</v>
      </c>
      <c r="B9" t="s">
        <v>484</v>
      </c>
      <c r="C9" t="s">
        <v>346</v>
      </c>
      <c r="D9" t="s">
        <v>20798</v>
      </c>
      <c r="E9" s="90">
        <v>0</v>
      </c>
      <c r="F9" s="90">
        <v>-134.13999999999999</v>
      </c>
      <c r="G9" s="90">
        <v>-7.8905882352941168</v>
      </c>
      <c r="H9" s="90">
        <v>7.8905882352941168</v>
      </c>
      <c r="I9" s="90">
        <v>-126.24941176470587</v>
      </c>
      <c r="J9" s="90">
        <v>-7.4264359861591691</v>
      </c>
      <c r="K9" t="e">
        <f>_xlfn.XLOOKUP(Free_Agents[[#This Row],[Player]],$T$2:$T$21,$U$2:$U$21)</f>
        <v>#N/A</v>
      </c>
      <c r="L9" s="55">
        <f>MAX(Free_Agents[[#This Row],[MG VARG]]*'Full Roster'!$AF$29,0)+1</f>
        <v>1</v>
      </c>
      <c r="M9" s="55">
        <f>MAX(Free_Agents[[#This Row],[MG VARG]]*$Q$11,0)+1</f>
        <v>3095.5035105315969</v>
      </c>
      <c r="N9" s="56">
        <v>13</v>
      </c>
      <c r="P9" t="s">
        <v>15837</v>
      </c>
      <c r="Q9">
        <f>Q2-Q8</f>
        <v>-15</v>
      </c>
      <c r="S9" s="80" t="s">
        <v>19002</v>
      </c>
      <c r="T9" s="80" t="s">
        <v>4233</v>
      </c>
      <c r="U9" s="81">
        <v>8</v>
      </c>
    </row>
    <row r="10" spans="1:21" x14ac:dyDescent="0.25">
      <c r="A10" t="s">
        <v>21417</v>
      </c>
      <c r="B10" t="s">
        <v>688</v>
      </c>
      <c r="C10" t="s">
        <v>319</v>
      </c>
      <c r="D10" t="s">
        <v>20712</v>
      </c>
      <c r="E10" s="90">
        <v>17.8</v>
      </c>
      <c r="F10" s="90">
        <v>-79.050000000000011</v>
      </c>
      <c r="G10" s="90">
        <v>-4.6500000000000004</v>
      </c>
      <c r="H10" s="90">
        <v>22.450000000000003</v>
      </c>
      <c r="I10" s="90">
        <v>-74.400000000000006</v>
      </c>
      <c r="J10" s="90">
        <v>-4.3764705882352946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1824.620862587765</v>
      </c>
      <c r="N10" s="56"/>
      <c r="P10" t="s">
        <v>15835</v>
      </c>
      <c r="Q10" s="55">
        <f>Q3-SUMIF(Free_Agents[Actual],"&gt;0",Free_Agents[Actual])-Q8</f>
        <v>-460</v>
      </c>
      <c r="S10" s="82" t="s">
        <v>733</v>
      </c>
      <c r="T10" s="82" t="s">
        <v>15278</v>
      </c>
      <c r="U10" s="83">
        <v>9</v>
      </c>
    </row>
    <row r="11" spans="1:21" x14ac:dyDescent="0.25">
      <c r="A11" t="s">
        <v>16722</v>
      </c>
      <c r="C11" t="s">
        <v>447</v>
      </c>
      <c r="D11" t="s">
        <v>20880</v>
      </c>
      <c r="E11" s="90">
        <v>0</v>
      </c>
      <c r="F11" s="90">
        <v>-129.16000000000003</v>
      </c>
      <c r="G11" s="90">
        <v>-7.5976470588235312</v>
      </c>
      <c r="H11" s="90">
        <v>15.195294117647062</v>
      </c>
      <c r="I11" s="90">
        <v>-113.96470588235296</v>
      </c>
      <c r="J11" s="90">
        <v>-6.7038062283737032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2794.3926780341048</v>
      </c>
      <c r="N11" s="56">
        <v>3</v>
      </c>
      <c r="P11" t="s">
        <v>15838</v>
      </c>
      <c r="Q11" s="55">
        <f>Q10/Q7</f>
        <v>-416.68756268806453</v>
      </c>
      <c r="S11" s="80" t="s">
        <v>640</v>
      </c>
      <c r="T11" s="80" t="s">
        <v>9850</v>
      </c>
      <c r="U11" s="81">
        <v>10</v>
      </c>
    </row>
    <row r="12" spans="1:21" x14ac:dyDescent="0.25">
      <c r="A12" t="s">
        <v>5023</v>
      </c>
      <c r="B12" t="s">
        <v>1185</v>
      </c>
      <c r="C12" t="s">
        <v>447</v>
      </c>
      <c r="D12" t="s">
        <v>20518</v>
      </c>
      <c r="E12" s="90">
        <v>49.440000000000005</v>
      </c>
      <c r="F12" s="90">
        <v>-79.720000000000027</v>
      </c>
      <c r="G12" s="90">
        <v>-4.6894117647058842</v>
      </c>
      <c r="H12" s="90">
        <v>58.818823529411773</v>
      </c>
      <c r="I12" s="90">
        <v>-70.341176470588252</v>
      </c>
      <c r="J12" s="90">
        <v>-4.1377162629757791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1725.1349047141441</v>
      </c>
      <c r="N12" s="56">
        <v>67</v>
      </c>
      <c r="S12" s="82" t="s">
        <v>443</v>
      </c>
      <c r="T12" s="82" t="s">
        <v>9168</v>
      </c>
      <c r="U12" s="83">
        <v>11</v>
      </c>
    </row>
    <row r="13" spans="1:21" x14ac:dyDescent="0.25">
      <c r="A13" t="s">
        <v>21419</v>
      </c>
      <c r="B13" t="s">
        <v>1185</v>
      </c>
      <c r="C13" t="s">
        <v>319</v>
      </c>
      <c r="D13" t="s">
        <v>20717</v>
      </c>
      <c r="E13" s="90">
        <v>17.600000000000001</v>
      </c>
      <c r="F13" s="90">
        <v>-79.25</v>
      </c>
      <c r="G13" s="90">
        <v>-4.6617647058823533</v>
      </c>
      <c r="H13" s="90">
        <v>22.261764705882356</v>
      </c>
      <c r="I13" s="90">
        <v>-74.588235294117652</v>
      </c>
      <c r="J13" s="90">
        <v>-4.3875432525951563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1829.2347041123387</v>
      </c>
      <c r="N13" s="56">
        <v>61</v>
      </c>
      <c r="S13" s="80" t="s">
        <v>1188</v>
      </c>
      <c r="T13" s="80" t="s">
        <v>19003</v>
      </c>
      <c r="U13" s="81">
        <v>12</v>
      </c>
    </row>
    <row r="14" spans="1:21" x14ac:dyDescent="0.25">
      <c r="A14" t="s">
        <v>9312</v>
      </c>
      <c r="C14" t="s">
        <v>319</v>
      </c>
      <c r="D14" t="s">
        <v>20752</v>
      </c>
      <c r="E14" s="90">
        <v>0</v>
      </c>
      <c r="F14" s="90">
        <v>-96.850000000000009</v>
      </c>
      <c r="G14" s="90">
        <v>-5.697058823529412</v>
      </c>
      <c r="H14" s="90">
        <v>5.697058823529412</v>
      </c>
      <c r="I14" s="90">
        <v>-91.152941176470591</v>
      </c>
      <c r="J14" s="90">
        <v>-5.3619377162629762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2235.2527582748266</v>
      </c>
      <c r="N14" s="56">
        <v>61</v>
      </c>
      <c r="S14" s="82" t="s">
        <v>4639</v>
      </c>
      <c r="T14" s="82" t="s">
        <v>5126</v>
      </c>
      <c r="U14" s="83">
        <v>13</v>
      </c>
    </row>
    <row r="15" spans="1:21" x14ac:dyDescent="0.25">
      <c r="A15" t="s">
        <v>17958</v>
      </c>
      <c r="B15" t="s">
        <v>14060</v>
      </c>
      <c r="C15" t="s">
        <v>319</v>
      </c>
      <c r="D15" t="s">
        <v>20725</v>
      </c>
      <c r="E15" s="90">
        <v>16.100000000000001</v>
      </c>
      <c r="F15" s="90">
        <v>-80.75</v>
      </c>
      <c r="G15" s="90">
        <v>-4.75</v>
      </c>
      <c r="H15" s="90">
        <v>20.85</v>
      </c>
      <c r="I15" s="90">
        <v>-76</v>
      </c>
      <c r="J15" s="90">
        <v>-4.4705882352941178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1863.8385155466415</v>
      </c>
      <c r="N15" s="56">
        <v>57</v>
      </c>
      <c r="S15" s="80" t="s">
        <v>1520</v>
      </c>
      <c r="T15" s="80" t="s">
        <v>9781</v>
      </c>
      <c r="U15" s="81">
        <v>14</v>
      </c>
    </row>
    <row r="16" spans="1:21" x14ac:dyDescent="0.25">
      <c r="A16" t="s">
        <v>21421</v>
      </c>
      <c r="B16" t="s">
        <v>484</v>
      </c>
      <c r="C16" t="s">
        <v>309</v>
      </c>
      <c r="D16" t="s">
        <v>20318</v>
      </c>
      <c r="E16" s="90">
        <v>172.93799999999999</v>
      </c>
      <c r="F16" s="90">
        <v>-103.96800000000002</v>
      </c>
      <c r="G16" s="90">
        <v>-6.1157647058823539</v>
      </c>
      <c r="H16" s="90">
        <v>179.05376470588234</v>
      </c>
      <c r="I16" s="90">
        <v>-97.852235294117662</v>
      </c>
      <c r="J16" s="90">
        <v>-5.7560138408304509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2399.4593781344056</v>
      </c>
      <c r="N16" s="56"/>
      <c r="S16" s="82" t="s">
        <v>948</v>
      </c>
      <c r="T16" s="82" t="s">
        <v>6522</v>
      </c>
      <c r="U16" s="83">
        <v>15</v>
      </c>
    </row>
    <row r="17" spans="1:27" x14ac:dyDescent="0.25">
      <c r="A17" t="s">
        <v>6137</v>
      </c>
      <c r="B17" t="s">
        <v>301</v>
      </c>
      <c r="C17" t="s">
        <v>346</v>
      </c>
      <c r="D17" t="s">
        <v>20796</v>
      </c>
      <c r="E17" s="90">
        <v>0</v>
      </c>
      <c r="F17" s="90">
        <v>-134.13999999999999</v>
      </c>
      <c r="G17" s="90">
        <v>-7.8905882352941168</v>
      </c>
      <c r="H17" s="90">
        <v>7.8905882352941168</v>
      </c>
      <c r="I17" s="90">
        <v>-126.24941176470587</v>
      </c>
      <c r="J17" s="90">
        <v>-7.4264359861591691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3095.5035105315969</v>
      </c>
      <c r="N17" s="56">
        <v>63</v>
      </c>
      <c r="S17" s="80" t="s">
        <v>3054</v>
      </c>
      <c r="T17" s="80" t="s">
        <v>14608</v>
      </c>
      <c r="U17" s="81">
        <v>16</v>
      </c>
    </row>
    <row r="18" spans="1:27" x14ac:dyDescent="0.25">
      <c r="A18" t="s">
        <v>19069</v>
      </c>
      <c r="B18" t="s">
        <v>338</v>
      </c>
      <c r="C18" t="s">
        <v>319</v>
      </c>
      <c r="D18" t="s">
        <v>20588</v>
      </c>
      <c r="E18" s="90">
        <v>41.09</v>
      </c>
      <c r="F18" s="90">
        <v>-55.760000000000005</v>
      </c>
      <c r="G18" s="90">
        <v>-3.2800000000000002</v>
      </c>
      <c r="H18" s="90">
        <v>44.370000000000005</v>
      </c>
      <c r="I18" s="90">
        <v>-52.480000000000004</v>
      </c>
      <c r="J18" s="90">
        <v>-3.0870588235294121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1287.3390170511545</v>
      </c>
      <c r="N18" s="56">
        <v>6</v>
      </c>
      <c r="S18" s="82" t="s">
        <v>21381</v>
      </c>
      <c r="T18" s="82" t="s">
        <v>6161</v>
      </c>
      <c r="U18" s="83">
        <v>17</v>
      </c>
    </row>
    <row r="19" spans="1:27" x14ac:dyDescent="0.25">
      <c r="A19" t="s">
        <v>8730</v>
      </c>
      <c r="B19" t="s">
        <v>333</v>
      </c>
      <c r="C19" t="s">
        <v>346</v>
      </c>
      <c r="D19" t="s">
        <v>18654</v>
      </c>
      <c r="E19" s="90">
        <v>52.38</v>
      </c>
      <c r="F19" s="90">
        <v>-81.759999999999991</v>
      </c>
      <c r="G19" s="90">
        <v>-4.8094117647058816</v>
      </c>
      <c r="H19" s="90">
        <v>57.189411764705888</v>
      </c>
      <c r="I19" s="90">
        <v>-76.950588235294106</v>
      </c>
      <c r="J19" s="90">
        <v>-4.5265051903114184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1887.1384152457385</v>
      </c>
      <c r="N19" s="56">
        <v>1</v>
      </c>
      <c r="S19" s="80" t="s">
        <v>19002</v>
      </c>
      <c r="T19" s="80" t="s">
        <v>5524</v>
      </c>
      <c r="U19" s="81">
        <v>18</v>
      </c>
    </row>
    <row r="20" spans="1:27" x14ac:dyDescent="0.25">
      <c r="A20" t="s">
        <v>16389</v>
      </c>
      <c r="B20" t="s">
        <v>440</v>
      </c>
      <c r="C20" t="s">
        <v>319</v>
      </c>
      <c r="D20" t="s">
        <v>20732</v>
      </c>
      <c r="E20" s="90">
        <v>14.9</v>
      </c>
      <c r="F20" s="90">
        <v>-81.95</v>
      </c>
      <c r="G20" s="90">
        <v>-4.8205882352941174</v>
      </c>
      <c r="H20" s="90">
        <v>19.720588235294116</v>
      </c>
      <c r="I20" s="90">
        <v>-77.129411764705893</v>
      </c>
      <c r="J20" s="90">
        <v>-4.5370242214532874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1891.521564694084</v>
      </c>
      <c r="N20" s="56">
        <v>17</v>
      </c>
      <c r="S20" s="82" t="s">
        <v>733</v>
      </c>
      <c r="T20" s="82" t="s">
        <v>5400</v>
      </c>
      <c r="U20" s="83">
        <v>19</v>
      </c>
    </row>
    <row r="21" spans="1:27" x14ac:dyDescent="0.25">
      <c r="A21" t="s">
        <v>15371</v>
      </c>
      <c r="B21" t="s">
        <v>413</v>
      </c>
      <c r="C21" t="s">
        <v>346</v>
      </c>
      <c r="D21" t="s">
        <v>20764</v>
      </c>
      <c r="E21" s="90">
        <v>13.6</v>
      </c>
      <c r="F21" s="90">
        <v>-120.53999999999999</v>
      </c>
      <c r="G21" s="90">
        <v>-7.090588235294117</v>
      </c>
      <c r="H21" s="90">
        <v>20.690588235294115</v>
      </c>
      <c r="I21" s="90">
        <v>-113.44941176470587</v>
      </c>
      <c r="J21" s="90">
        <v>-6.6734948096885809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2781.762286860584</v>
      </c>
      <c r="N21" s="56">
        <v>51</v>
      </c>
      <c r="S21" s="80" t="s">
        <v>640</v>
      </c>
      <c r="T21" s="80" t="s">
        <v>9411</v>
      </c>
      <c r="U21" s="84">
        <v>20</v>
      </c>
    </row>
    <row r="22" spans="1:27" x14ac:dyDescent="0.25">
      <c r="A22" t="s">
        <v>10179</v>
      </c>
      <c r="B22" t="s">
        <v>638</v>
      </c>
      <c r="C22" t="s">
        <v>319</v>
      </c>
      <c r="D22" t="s">
        <v>20624</v>
      </c>
      <c r="E22" s="90">
        <v>32.28</v>
      </c>
      <c r="F22" s="90">
        <v>-64.570000000000007</v>
      </c>
      <c r="G22" s="90">
        <v>-3.7982352941176476</v>
      </c>
      <c r="H22" s="90">
        <v>36.078235294117647</v>
      </c>
      <c r="I22" s="90">
        <v>-60.771764705882362</v>
      </c>
      <c r="J22" s="90">
        <v>-3.5748096885813152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1490.5787362086273</v>
      </c>
      <c r="N22" s="56">
        <v>52</v>
      </c>
    </row>
    <row r="23" spans="1:27" x14ac:dyDescent="0.25">
      <c r="A23" t="s">
        <v>21423</v>
      </c>
      <c r="B23" t="s">
        <v>407</v>
      </c>
      <c r="C23" t="s">
        <v>346</v>
      </c>
      <c r="D23" t="s">
        <v>20480</v>
      </c>
      <c r="E23" s="90">
        <v>66.14</v>
      </c>
      <c r="F23" s="90">
        <v>-67.999999999999986</v>
      </c>
      <c r="G23" s="90">
        <v>-3.9999999999999991</v>
      </c>
      <c r="H23" s="90">
        <v>70.14</v>
      </c>
      <c r="I23" s="90">
        <v>-63.999999999999986</v>
      </c>
      <c r="J23" s="90">
        <v>-3.7647058823529402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1569.7061183550661</v>
      </c>
      <c r="N23" s="56">
        <v>31</v>
      </c>
      <c r="Y23" s="76" t="s">
        <v>262</v>
      </c>
      <c r="Z23" t="s">
        <v>14816</v>
      </c>
      <c r="AA23" s="91">
        <v>1</v>
      </c>
    </row>
    <row r="24" spans="1:27" x14ac:dyDescent="0.25">
      <c r="A24" t="s">
        <v>15066</v>
      </c>
      <c r="B24" t="s">
        <v>906</v>
      </c>
      <c r="C24" t="s">
        <v>346</v>
      </c>
      <c r="D24" t="s">
        <v>20481</v>
      </c>
      <c r="E24" s="90">
        <v>65.800000000000011</v>
      </c>
      <c r="F24" s="90">
        <v>-68.339999999999975</v>
      </c>
      <c r="G24" s="90">
        <v>-4.0199999999999987</v>
      </c>
      <c r="H24" s="90">
        <v>69.820000000000007</v>
      </c>
      <c r="I24" s="90">
        <v>-64.319999999999979</v>
      </c>
      <c r="J24" s="90">
        <v>-3.7835294117647047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1577.5496489468412</v>
      </c>
      <c r="N24" s="56">
        <v>32</v>
      </c>
      <c r="Y24" s="76" t="s">
        <v>262</v>
      </c>
      <c r="Z24" t="s">
        <v>7363</v>
      </c>
      <c r="AA24" s="91">
        <v>1</v>
      </c>
    </row>
    <row r="25" spans="1:27" x14ac:dyDescent="0.25">
      <c r="A25" t="s">
        <v>21425</v>
      </c>
      <c r="B25" t="s">
        <v>484</v>
      </c>
      <c r="C25" t="s">
        <v>346</v>
      </c>
      <c r="D25" t="s">
        <v>20500</v>
      </c>
      <c r="E25" s="90">
        <v>62.070000000000007</v>
      </c>
      <c r="F25" s="90">
        <v>-72.069999999999979</v>
      </c>
      <c r="G25" s="90">
        <v>-4.2394117647058813</v>
      </c>
      <c r="H25" s="90">
        <v>66.309411764705885</v>
      </c>
      <c r="I25" s="90">
        <v>-67.830588235294101</v>
      </c>
      <c r="J25" s="90">
        <v>-3.9900346020761237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1663.5977933801414</v>
      </c>
      <c r="N25" s="56">
        <v>8</v>
      </c>
    </row>
    <row r="26" spans="1:27" x14ac:dyDescent="0.25">
      <c r="A26" t="s">
        <v>2077</v>
      </c>
      <c r="B26" t="s">
        <v>338</v>
      </c>
      <c r="C26" t="s">
        <v>346</v>
      </c>
      <c r="D26" t="s">
        <v>20505</v>
      </c>
      <c r="E26" s="90">
        <v>60.540000000000006</v>
      </c>
      <c r="F26" s="90">
        <v>-73.59999999999998</v>
      </c>
      <c r="G26" s="90">
        <v>-4.3294117647058812</v>
      </c>
      <c r="H26" s="90">
        <v>64.869411764705887</v>
      </c>
      <c r="I26" s="90">
        <v>-69.270588235294099</v>
      </c>
      <c r="J26" s="90">
        <v>-4.0747404844290642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1698.8936810431301</v>
      </c>
      <c r="N26" s="56">
        <v>10</v>
      </c>
      <c r="Y26" s="92" t="s">
        <v>265</v>
      </c>
      <c r="Z26" t="s">
        <v>731</v>
      </c>
      <c r="AA26" s="91">
        <v>1</v>
      </c>
    </row>
    <row r="27" spans="1:27" x14ac:dyDescent="0.25">
      <c r="A27" t="s">
        <v>21427</v>
      </c>
      <c r="B27" t="s">
        <v>701</v>
      </c>
      <c r="C27" t="s">
        <v>447</v>
      </c>
      <c r="D27" t="s">
        <v>20529</v>
      </c>
      <c r="E27" s="90">
        <v>37.760000000000005</v>
      </c>
      <c r="F27" s="90">
        <v>-91.40000000000002</v>
      </c>
      <c r="G27" s="90">
        <v>-5.3764705882352954</v>
      </c>
      <c r="H27" s="90">
        <v>48.512941176470591</v>
      </c>
      <c r="I27" s="90">
        <v>-80.647058823529434</v>
      </c>
      <c r="J27" s="90">
        <v>-4.7439446366782017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1977.7427281845557</v>
      </c>
      <c r="N27" s="56"/>
      <c r="Y27" s="92" t="s">
        <v>265</v>
      </c>
      <c r="Z27" t="s">
        <v>16124</v>
      </c>
      <c r="AA27" s="91">
        <v>1</v>
      </c>
    </row>
    <row r="28" spans="1:27" x14ac:dyDescent="0.25">
      <c r="A28" t="s">
        <v>17921</v>
      </c>
      <c r="B28" t="s">
        <v>440</v>
      </c>
      <c r="C28" t="s">
        <v>319</v>
      </c>
      <c r="D28" t="s">
        <v>20715</v>
      </c>
      <c r="E28" s="90">
        <v>17.700000000000003</v>
      </c>
      <c r="F28" s="90">
        <v>-79.150000000000006</v>
      </c>
      <c r="G28" s="90">
        <v>-4.6558823529411768</v>
      </c>
      <c r="H28" s="90">
        <v>22.35588235294118</v>
      </c>
      <c r="I28" s="90">
        <v>-74.494117647058829</v>
      </c>
      <c r="J28" s="90">
        <v>-4.3820069204152254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1826.9277833500519</v>
      </c>
      <c r="N28" s="56">
        <v>4</v>
      </c>
      <c r="S28" t="s">
        <v>733</v>
      </c>
      <c r="T28">
        <v>6</v>
      </c>
      <c r="U28">
        <v>2</v>
      </c>
      <c r="Y28" s="92" t="s">
        <v>265</v>
      </c>
      <c r="Z28" t="s">
        <v>4479</v>
      </c>
      <c r="AA28" s="91">
        <v>1</v>
      </c>
    </row>
    <row r="29" spans="1:27" x14ac:dyDescent="0.25">
      <c r="A29" t="s">
        <v>16252</v>
      </c>
      <c r="C29" t="s">
        <v>447</v>
      </c>
      <c r="D29" t="s">
        <v>20860</v>
      </c>
      <c r="E29" s="90">
        <v>0</v>
      </c>
      <c r="F29" s="90">
        <v>-129.16000000000003</v>
      </c>
      <c r="G29" s="90">
        <v>-7.5976470588235312</v>
      </c>
      <c r="H29" s="90">
        <v>15.195294117647062</v>
      </c>
      <c r="I29" s="90">
        <v>-113.96470588235296</v>
      </c>
      <c r="J29" s="90">
        <v>-6.7038062283737032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2794.3926780341048</v>
      </c>
      <c r="N29" s="56"/>
      <c r="S29" t="s">
        <v>1188</v>
      </c>
      <c r="T29">
        <v>6</v>
      </c>
      <c r="U29">
        <v>6</v>
      </c>
      <c r="Y29" s="92" t="s">
        <v>265</v>
      </c>
      <c r="Z29" t="s">
        <v>15374</v>
      </c>
      <c r="AA29" s="91">
        <v>4</v>
      </c>
    </row>
    <row r="30" spans="1:27" x14ac:dyDescent="0.25">
      <c r="A30" t="s">
        <v>21429</v>
      </c>
      <c r="B30" t="s">
        <v>516</v>
      </c>
      <c r="C30" t="s">
        <v>447</v>
      </c>
      <c r="D30" t="s">
        <v>20520</v>
      </c>
      <c r="E30" s="90">
        <v>42.39</v>
      </c>
      <c r="F30" s="90">
        <v>-86.770000000000024</v>
      </c>
      <c r="G30" s="90">
        <v>-5.1041176470588248</v>
      </c>
      <c r="H30" s="90">
        <v>52.598235294117657</v>
      </c>
      <c r="I30" s="90">
        <v>-76.561764705882368</v>
      </c>
      <c r="J30" s="90">
        <v>-4.5036332179930803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1877.6079488465414</v>
      </c>
      <c r="N30" s="56"/>
      <c r="S30" t="s">
        <v>1520</v>
      </c>
      <c r="T30">
        <v>5</v>
      </c>
      <c r="U30">
        <v>9</v>
      </c>
      <c r="Y30" s="92" t="s">
        <v>265</v>
      </c>
      <c r="Z30" t="s">
        <v>19310</v>
      </c>
      <c r="AA30" s="91">
        <v>1</v>
      </c>
    </row>
    <row r="31" spans="1:27" x14ac:dyDescent="0.25">
      <c r="A31" t="s">
        <v>15367</v>
      </c>
      <c r="B31" t="s">
        <v>304</v>
      </c>
      <c r="C31" t="s">
        <v>319</v>
      </c>
      <c r="D31" t="s">
        <v>20736</v>
      </c>
      <c r="E31" s="90">
        <v>12.61</v>
      </c>
      <c r="F31" s="90">
        <v>-84.240000000000009</v>
      </c>
      <c r="G31" s="90">
        <v>-4.9552941176470595</v>
      </c>
      <c r="H31" s="90">
        <v>17.565294117647056</v>
      </c>
      <c r="I31" s="90">
        <v>-79.284705882352952</v>
      </c>
      <c r="J31" s="90">
        <v>-4.6638062283737032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1944.3500501504532</v>
      </c>
      <c r="N31" s="56"/>
    </row>
    <row r="32" spans="1:27" x14ac:dyDescent="0.25">
      <c r="A32" t="s">
        <v>834</v>
      </c>
      <c r="C32" t="s">
        <v>346</v>
      </c>
      <c r="D32" t="s">
        <v>20797</v>
      </c>
      <c r="E32" s="90">
        <v>0</v>
      </c>
      <c r="F32" s="90">
        <v>-134.13999999999999</v>
      </c>
      <c r="G32" s="90">
        <v>-7.8905882352941168</v>
      </c>
      <c r="H32" s="90">
        <v>7.8905882352941168</v>
      </c>
      <c r="I32" s="90">
        <v>-126.24941176470587</v>
      </c>
      <c r="J32" s="90">
        <v>-7.4264359861591691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3095.5035105315969</v>
      </c>
      <c r="N32" s="56"/>
    </row>
    <row r="33" spans="1:27" x14ac:dyDescent="0.25">
      <c r="A33" t="s">
        <v>6418</v>
      </c>
      <c r="B33" t="s">
        <v>546</v>
      </c>
      <c r="C33" t="s">
        <v>319</v>
      </c>
      <c r="D33" t="s">
        <v>20750</v>
      </c>
      <c r="E33" s="90">
        <v>0</v>
      </c>
      <c r="F33" s="90">
        <v>-96.850000000000009</v>
      </c>
      <c r="G33" s="90">
        <v>-5.697058823529412</v>
      </c>
      <c r="H33" s="90">
        <v>5.697058823529412</v>
      </c>
      <c r="I33" s="90">
        <v>-91.152941176470591</v>
      </c>
      <c r="J33" s="90">
        <v>-5.3619377162629762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2235.2527582748266</v>
      </c>
      <c r="N33" s="56"/>
    </row>
    <row r="34" spans="1:27" x14ac:dyDescent="0.25">
      <c r="A34" t="s">
        <v>11031</v>
      </c>
      <c r="B34" t="s">
        <v>385</v>
      </c>
      <c r="C34" t="s">
        <v>319</v>
      </c>
      <c r="D34" t="s">
        <v>20742</v>
      </c>
      <c r="E34" s="90">
        <v>10.51</v>
      </c>
      <c r="F34" s="90">
        <v>-86.34</v>
      </c>
      <c r="G34" s="90">
        <v>-5.078823529411765</v>
      </c>
      <c r="H34" s="90">
        <v>15.588823529411764</v>
      </c>
      <c r="I34" s="90">
        <v>-81.261176470588239</v>
      </c>
      <c r="J34" s="90">
        <v>-4.780069204152249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1992.795386158477</v>
      </c>
      <c r="N34" s="56"/>
      <c r="Y34" s="76" t="s">
        <v>267</v>
      </c>
      <c r="Z34" t="s">
        <v>21383</v>
      </c>
      <c r="AA34" s="91">
        <v>1</v>
      </c>
    </row>
    <row r="35" spans="1:27" x14ac:dyDescent="0.25">
      <c r="A35" t="s">
        <v>18105</v>
      </c>
      <c r="B35" t="s">
        <v>530</v>
      </c>
      <c r="C35" t="s">
        <v>346</v>
      </c>
      <c r="D35" t="s">
        <v>20831</v>
      </c>
      <c r="E35" s="90">
        <v>0</v>
      </c>
      <c r="F35" s="90">
        <v>-134.13999999999999</v>
      </c>
      <c r="G35" s="90">
        <v>-7.8905882352941168</v>
      </c>
      <c r="H35" s="90">
        <v>7.8905882352941168</v>
      </c>
      <c r="I35" s="90">
        <v>-126.24941176470587</v>
      </c>
      <c r="J35" s="90">
        <v>-7.4264359861591691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3095.5035105315969</v>
      </c>
      <c r="N35" s="56"/>
      <c r="Y35" s="76" t="s">
        <v>267</v>
      </c>
      <c r="Z35" t="s">
        <v>6548</v>
      </c>
      <c r="AA35" s="91">
        <v>1</v>
      </c>
    </row>
    <row r="36" spans="1:27" x14ac:dyDescent="0.25">
      <c r="A36" t="s">
        <v>2498</v>
      </c>
      <c r="B36" t="s">
        <v>715</v>
      </c>
      <c r="C36" t="s">
        <v>346</v>
      </c>
      <c r="D36" t="s">
        <v>20848</v>
      </c>
      <c r="E36" s="90">
        <v>0</v>
      </c>
      <c r="F36" s="90">
        <v>-134.13999999999999</v>
      </c>
      <c r="G36" s="90">
        <v>-7.8905882352941168</v>
      </c>
      <c r="H36" s="90">
        <v>7.8905882352941168</v>
      </c>
      <c r="I36" s="90">
        <v>-126.24941176470587</v>
      </c>
      <c r="J36" s="90">
        <v>-7.4264359861591691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3095.5035105315969</v>
      </c>
      <c r="N36" s="56"/>
      <c r="Y36" s="76" t="s">
        <v>267</v>
      </c>
      <c r="Z36" t="s">
        <v>6597</v>
      </c>
      <c r="AA36" s="91">
        <v>1</v>
      </c>
    </row>
    <row r="37" spans="1:27" x14ac:dyDescent="0.25">
      <c r="A37" t="s">
        <v>8064</v>
      </c>
      <c r="B37" t="s">
        <v>338</v>
      </c>
      <c r="C37" t="s">
        <v>346</v>
      </c>
      <c r="D37" t="s">
        <v>20761</v>
      </c>
      <c r="E37" s="90">
        <v>15.88</v>
      </c>
      <c r="F37" s="90">
        <v>-118.25999999999999</v>
      </c>
      <c r="G37" s="90">
        <v>-6.9564705882352937</v>
      </c>
      <c r="H37" s="90">
        <v>22.836470588235294</v>
      </c>
      <c r="I37" s="90">
        <v>-111.30352941176469</v>
      </c>
      <c r="J37" s="90">
        <v>-6.5472664359861579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2729.1644934804431</v>
      </c>
      <c r="N37" s="56"/>
      <c r="Y37" s="76" t="s">
        <v>267</v>
      </c>
      <c r="Z37" t="s">
        <v>1283</v>
      </c>
      <c r="AA37" s="91">
        <v>1</v>
      </c>
    </row>
    <row r="38" spans="1:27" x14ac:dyDescent="0.25">
      <c r="A38" t="s">
        <v>8720</v>
      </c>
      <c r="B38" t="s">
        <v>304</v>
      </c>
      <c r="C38" t="s">
        <v>309</v>
      </c>
      <c r="D38" t="s">
        <v>20895</v>
      </c>
      <c r="E38" s="90">
        <v>0</v>
      </c>
      <c r="F38" s="90">
        <v>-276.90600000000001</v>
      </c>
      <c r="G38" s="90">
        <v>-16.288588235294117</v>
      </c>
      <c r="H38" s="90">
        <v>16.288588235294117</v>
      </c>
      <c r="I38" s="90">
        <v>-260.61741176470588</v>
      </c>
      <c r="J38" s="90">
        <v>-15.33043598615917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6389.0020060180595</v>
      </c>
      <c r="N38" s="56"/>
    </row>
    <row r="39" spans="1:27" x14ac:dyDescent="0.25">
      <c r="A39" t="s">
        <v>16208</v>
      </c>
      <c r="B39" t="s">
        <v>901</v>
      </c>
      <c r="C39" t="s">
        <v>309</v>
      </c>
      <c r="D39" t="s">
        <v>20612</v>
      </c>
      <c r="E39" s="90">
        <v>21.060000000000002</v>
      </c>
      <c r="F39" s="90">
        <v>-255.846</v>
      </c>
      <c r="G39" s="90">
        <v>-15.049764705882353</v>
      </c>
      <c r="H39" s="90">
        <v>36.109764705882355</v>
      </c>
      <c r="I39" s="90">
        <v>-240.79623529411765</v>
      </c>
      <c r="J39" s="90">
        <v>-14.164484429065745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5903.1644934804463</v>
      </c>
      <c r="N39" s="56"/>
    </row>
    <row r="40" spans="1:27" x14ac:dyDescent="0.25">
      <c r="A40" t="s">
        <v>1916</v>
      </c>
      <c r="B40" t="s">
        <v>385</v>
      </c>
      <c r="C40" t="s">
        <v>346</v>
      </c>
      <c r="D40" t="s">
        <v>20781</v>
      </c>
      <c r="E40" s="90">
        <v>6.57</v>
      </c>
      <c r="F40" s="90">
        <v>-127.57</v>
      </c>
      <c r="G40" s="90">
        <v>-7.5041176470588233</v>
      </c>
      <c r="H40" s="90">
        <v>14.074117647058824</v>
      </c>
      <c r="I40" s="90">
        <v>-120.06588235294116</v>
      </c>
      <c r="J40" s="90">
        <v>-7.0626989619377154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2943.9388164493503</v>
      </c>
      <c r="N40" s="56"/>
    </row>
    <row r="41" spans="1:27" x14ac:dyDescent="0.25">
      <c r="A41" t="s">
        <v>17814</v>
      </c>
      <c r="B41" t="s">
        <v>474</v>
      </c>
      <c r="C41" t="s">
        <v>447</v>
      </c>
      <c r="D41" t="s">
        <v>20661</v>
      </c>
      <c r="E41" s="90">
        <v>7.11</v>
      </c>
      <c r="F41" s="90">
        <v>-122.05000000000003</v>
      </c>
      <c r="G41" s="90">
        <v>-7.1794117647058835</v>
      </c>
      <c r="H41" s="90">
        <v>21.468823529411768</v>
      </c>
      <c r="I41" s="90">
        <v>-107.69117647058826</v>
      </c>
      <c r="J41" s="90">
        <v>-6.3347750865051919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2640.6219909729216</v>
      </c>
      <c r="N41" s="56"/>
    </row>
    <row r="42" spans="1:27" x14ac:dyDescent="0.25">
      <c r="A42" t="s">
        <v>14490</v>
      </c>
      <c r="C42" t="s">
        <v>447</v>
      </c>
      <c r="D42" t="s">
        <v>20873</v>
      </c>
      <c r="E42" s="90">
        <v>0</v>
      </c>
      <c r="F42" s="90">
        <v>-129.16000000000003</v>
      </c>
      <c r="G42" s="90">
        <v>-7.5976470588235312</v>
      </c>
      <c r="H42" s="90">
        <v>15.195294117647062</v>
      </c>
      <c r="I42" s="90">
        <v>-113.96470588235296</v>
      </c>
      <c r="J42" s="90">
        <v>-6.7038062283737032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2794.3926780341048</v>
      </c>
      <c r="N42" s="56"/>
    </row>
    <row r="43" spans="1:27" x14ac:dyDescent="0.25">
      <c r="A43" t="s">
        <v>9944</v>
      </c>
      <c r="C43" t="s">
        <v>447</v>
      </c>
      <c r="D43" t="s">
        <v>20876</v>
      </c>
      <c r="E43" s="90">
        <v>0</v>
      </c>
      <c r="F43" s="90">
        <v>-129.16000000000003</v>
      </c>
      <c r="G43" s="90">
        <v>-7.5976470588235312</v>
      </c>
      <c r="H43" s="90">
        <v>15.195294117647062</v>
      </c>
      <c r="I43" s="90">
        <v>-113.96470588235296</v>
      </c>
      <c r="J43" s="90">
        <v>-6.7038062283737032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2794.3926780341048</v>
      </c>
      <c r="N43" s="56"/>
    </row>
    <row r="44" spans="1:27" x14ac:dyDescent="0.25">
      <c r="A44" t="s">
        <v>19584</v>
      </c>
      <c r="B44" t="s">
        <v>888</v>
      </c>
      <c r="C44" t="s">
        <v>309</v>
      </c>
      <c r="D44" t="s">
        <v>20598</v>
      </c>
      <c r="E44" s="90">
        <v>21.592000000000002</v>
      </c>
      <c r="F44" s="90">
        <v>-255.31399999999999</v>
      </c>
      <c r="G44" s="90">
        <v>-15.018470588235294</v>
      </c>
      <c r="H44" s="90">
        <v>36.610470588235295</v>
      </c>
      <c r="I44" s="90">
        <v>-240.2955294117647</v>
      </c>
      <c r="J44" s="90">
        <v>-14.135031141868511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5890.8916750250801</v>
      </c>
      <c r="N44" s="56"/>
    </row>
    <row r="45" spans="1:27" x14ac:dyDescent="0.25">
      <c r="A45" t="s">
        <v>4577</v>
      </c>
      <c r="B45" t="s">
        <v>638</v>
      </c>
      <c r="C45" t="s">
        <v>309</v>
      </c>
      <c r="D45" t="s">
        <v>20888</v>
      </c>
      <c r="E45" s="90">
        <v>0</v>
      </c>
      <c r="F45" s="90">
        <v>-276.90600000000001</v>
      </c>
      <c r="G45" s="90">
        <v>-16.288588235294117</v>
      </c>
      <c r="H45" s="90">
        <v>16.288588235294117</v>
      </c>
      <c r="I45" s="90">
        <v>-260.61741176470588</v>
      </c>
      <c r="J45" s="90">
        <v>-15.33043598615917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6389.0020060180595</v>
      </c>
      <c r="N45" s="56"/>
    </row>
    <row r="46" spans="1:27" x14ac:dyDescent="0.25">
      <c r="A46" t="s">
        <v>9665</v>
      </c>
      <c r="B46" t="s">
        <v>440</v>
      </c>
      <c r="C46" t="s">
        <v>309</v>
      </c>
      <c r="D46" t="s">
        <v>20575</v>
      </c>
      <c r="E46" s="90">
        <v>23.218</v>
      </c>
      <c r="F46" s="90">
        <v>-253.68800000000002</v>
      </c>
      <c r="G46" s="90">
        <v>-14.922823529411765</v>
      </c>
      <c r="H46" s="90">
        <v>38.140823529411762</v>
      </c>
      <c r="I46" s="90">
        <v>-238.76517647058824</v>
      </c>
      <c r="J46" s="90">
        <v>-14.045010380622838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5853.3811434302961</v>
      </c>
      <c r="N46" s="56"/>
    </row>
    <row r="47" spans="1:27" x14ac:dyDescent="0.25">
      <c r="A47" t="s">
        <v>3695</v>
      </c>
      <c r="B47" t="s">
        <v>484</v>
      </c>
      <c r="C47" t="s">
        <v>309</v>
      </c>
      <c r="D47" t="s">
        <v>20485</v>
      </c>
      <c r="E47" s="90">
        <v>53.358000000000004</v>
      </c>
      <c r="F47" s="90">
        <v>-223.548</v>
      </c>
      <c r="G47" s="90">
        <v>-13.149882352941177</v>
      </c>
      <c r="H47" s="90">
        <v>66.507882352941181</v>
      </c>
      <c r="I47" s="90">
        <v>-210.39811764705883</v>
      </c>
      <c r="J47" s="90">
        <v>-12.376359861591695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5158.0752256770347</v>
      </c>
      <c r="N47" s="56"/>
    </row>
    <row r="48" spans="1:27" x14ac:dyDescent="0.25">
      <c r="A48" t="s">
        <v>6298</v>
      </c>
      <c r="B48" t="s">
        <v>546</v>
      </c>
      <c r="C48" t="s">
        <v>309</v>
      </c>
      <c r="D48" t="s">
        <v>20554</v>
      </c>
      <c r="E48" s="90">
        <v>29.349999999999998</v>
      </c>
      <c r="F48" s="90">
        <v>-247.55600000000001</v>
      </c>
      <c r="G48" s="90">
        <v>-14.562117647058825</v>
      </c>
      <c r="H48" s="90">
        <v>43.912117647058821</v>
      </c>
      <c r="I48" s="90">
        <v>-232.99388235294117</v>
      </c>
      <c r="J48" s="90">
        <v>-13.70552249134948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5711.9207622868653</v>
      </c>
      <c r="N48" s="56"/>
    </row>
    <row r="49" spans="1:14" x14ac:dyDescent="0.25">
      <c r="A49" t="s">
        <v>19645</v>
      </c>
      <c r="B49" t="s">
        <v>363</v>
      </c>
      <c r="C49" t="s">
        <v>346</v>
      </c>
      <c r="D49" t="s">
        <v>20851</v>
      </c>
      <c r="E49" s="90">
        <v>0</v>
      </c>
      <c r="F49" s="90">
        <v>-134.13999999999999</v>
      </c>
      <c r="G49" s="90">
        <v>-7.8905882352941168</v>
      </c>
      <c r="H49" s="90">
        <v>7.8905882352941168</v>
      </c>
      <c r="I49" s="90">
        <v>-126.24941176470587</v>
      </c>
      <c r="J49" s="90">
        <v>-7.4264359861591691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3095.5035105315969</v>
      </c>
      <c r="N49" s="56"/>
    </row>
    <row r="50" spans="1:14" x14ac:dyDescent="0.25">
      <c r="A50" t="s">
        <v>21431</v>
      </c>
      <c r="B50" t="s">
        <v>739</v>
      </c>
      <c r="C50" t="s">
        <v>346</v>
      </c>
      <c r="D50" t="s">
        <v>20635</v>
      </c>
      <c r="E50" s="90">
        <v>19.27</v>
      </c>
      <c r="F50" s="90">
        <v>-114.86999999999999</v>
      </c>
      <c r="G50" s="90">
        <v>-6.7570588235294116</v>
      </c>
      <c r="H50" s="90">
        <v>26.027058823529412</v>
      </c>
      <c r="I50" s="90">
        <v>-108.11294117647057</v>
      </c>
      <c r="J50" s="90">
        <v>-6.3595847750865042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2650.9598796389187</v>
      </c>
      <c r="N50" s="56"/>
    </row>
    <row r="51" spans="1:14" x14ac:dyDescent="0.25">
      <c r="A51" t="s">
        <v>1887</v>
      </c>
      <c r="B51" t="s">
        <v>369</v>
      </c>
      <c r="C51" t="s">
        <v>346</v>
      </c>
      <c r="D51" t="s">
        <v>18658</v>
      </c>
      <c r="E51" s="90">
        <v>49.08</v>
      </c>
      <c r="F51" s="90">
        <v>-85.059999999999988</v>
      </c>
      <c r="G51" s="90">
        <v>-5.0035294117647053</v>
      </c>
      <c r="H51" s="90">
        <v>54.083529411764701</v>
      </c>
      <c r="I51" s="90">
        <v>-80.056470588235285</v>
      </c>
      <c r="J51" s="90">
        <v>-4.7092041522491348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1963.266800401205</v>
      </c>
      <c r="N51" s="56"/>
    </row>
    <row r="52" spans="1:14" x14ac:dyDescent="0.25">
      <c r="A52" t="s">
        <v>21433</v>
      </c>
      <c r="B52" t="s">
        <v>338</v>
      </c>
      <c r="C52" t="s">
        <v>319</v>
      </c>
      <c r="D52" t="s">
        <v>20735</v>
      </c>
      <c r="E52" s="90">
        <v>12.72</v>
      </c>
      <c r="F52" s="90">
        <v>-84.13000000000001</v>
      </c>
      <c r="G52" s="90">
        <v>-4.9488235294117651</v>
      </c>
      <c r="H52" s="90">
        <v>17.668823529411767</v>
      </c>
      <c r="I52" s="90">
        <v>-79.181176470588241</v>
      </c>
      <c r="J52" s="90">
        <v>-4.6577162629757787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1941.8124373119374</v>
      </c>
      <c r="N52" s="56"/>
    </row>
    <row r="53" spans="1:14" x14ac:dyDescent="0.25">
      <c r="A53" t="s">
        <v>8448</v>
      </c>
      <c r="B53" t="s">
        <v>1359</v>
      </c>
      <c r="C53" t="s">
        <v>346</v>
      </c>
      <c r="D53" t="s">
        <v>20465</v>
      </c>
      <c r="E53" s="90">
        <v>73.800000000000011</v>
      </c>
      <c r="F53" s="90">
        <v>-60.339999999999975</v>
      </c>
      <c r="G53" s="90">
        <v>-3.5494117647058809</v>
      </c>
      <c r="H53" s="90">
        <v>77.349411764705891</v>
      </c>
      <c r="I53" s="90">
        <v>-56.790588235294095</v>
      </c>
      <c r="J53" s="90">
        <v>-3.3406228373702409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1392.9959879638923</v>
      </c>
      <c r="N53" s="56"/>
    </row>
    <row r="54" spans="1:14" x14ac:dyDescent="0.25">
      <c r="A54" t="s">
        <v>16797</v>
      </c>
      <c r="B54" t="s">
        <v>715</v>
      </c>
      <c r="C54" t="s">
        <v>319</v>
      </c>
      <c r="D54" t="s">
        <v>20758</v>
      </c>
      <c r="E54" s="90">
        <v>0</v>
      </c>
      <c r="F54" s="90">
        <v>-96.850000000000009</v>
      </c>
      <c r="G54" s="90">
        <v>-5.697058823529412</v>
      </c>
      <c r="H54" s="90">
        <v>5.697058823529412</v>
      </c>
      <c r="I54" s="90">
        <v>-91.152941176470591</v>
      </c>
      <c r="J54" s="90">
        <v>-5.3619377162629762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2235.2527582748266</v>
      </c>
      <c r="N54" s="56"/>
    </row>
    <row r="55" spans="1:14" x14ac:dyDescent="0.25">
      <c r="A55" t="s">
        <v>14419</v>
      </c>
      <c r="B55" t="s">
        <v>484</v>
      </c>
      <c r="C55" t="s">
        <v>346</v>
      </c>
      <c r="D55" t="s">
        <v>20780</v>
      </c>
      <c r="E55" s="90">
        <v>6.94</v>
      </c>
      <c r="F55" s="90">
        <v>-127.19999999999999</v>
      </c>
      <c r="G55" s="90">
        <v>-7.4823529411764698</v>
      </c>
      <c r="H55" s="90">
        <v>14.42235294117647</v>
      </c>
      <c r="I55" s="90">
        <v>-119.71764705882352</v>
      </c>
      <c r="J55" s="90">
        <v>-7.0422145328719719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2935.4032096288888</v>
      </c>
      <c r="N55" s="56"/>
    </row>
    <row r="56" spans="1:14" x14ac:dyDescent="0.25">
      <c r="A56" t="s">
        <v>19087</v>
      </c>
      <c r="B56" t="s">
        <v>888</v>
      </c>
      <c r="C56" t="s">
        <v>346</v>
      </c>
      <c r="D56" t="s">
        <v>20767</v>
      </c>
      <c r="E56" s="90">
        <v>11.660000000000002</v>
      </c>
      <c r="F56" s="90">
        <v>-122.47999999999999</v>
      </c>
      <c r="G56" s="90">
        <v>-7.2047058823529406</v>
      </c>
      <c r="H56" s="90">
        <v>18.864705882352943</v>
      </c>
      <c r="I56" s="90">
        <v>-115.27529411764704</v>
      </c>
      <c r="J56" s="90">
        <v>-6.7808996539792377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2826.5165496489485</v>
      </c>
      <c r="N56" s="56"/>
    </row>
    <row r="57" spans="1:14" x14ac:dyDescent="0.25">
      <c r="A57" t="s">
        <v>9287</v>
      </c>
      <c r="B57" t="s">
        <v>888</v>
      </c>
      <c r="C57" t="s">
        <v>447</v>
      </c>
      <c r="D57" t="s">
        <v>20855</v>
      </c>
      <c r="E57" s="90">
        <v>5.8800000000000008</v>
      </c>
      <c r="F57" s="90">
        <v>-123.28000000000003</v>
      </c>
      <c r="G57" s="90">
        <v>-7.2517647058823549</v>
      </c>
      <c r="H57" s="90">
        <v>20.383529411764712</v>
      </c>
      <c r="I57" s="90">
        <v>-108.77647058823531</v>
      </c>
      <c r="J57" s="90">
        <v>-6.3986159169550181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2667.2236710130414</v>
      </c>
      <c r="N57" s="56"/>
    </row>
    <row r="58" spans="1:14" x14ac:dyDescent="0.25">
      <c r="A58" t="s">
        <v>21435</v>
      </c>
      <c r="B58" t="s">
        <v>888</v>
      </c>
      <c r="C58" t="s">
        <v>309</v>
      </c>
      <c r="D58" t="s">
        <v>20288</v>
      </c>
      <c r="E58" s="90">
        <v>276.90600000000001</v>
      </c>
      <c r="F58" s="90">
        <v>0</v>
      </c>
      <c r="G58" s="90">
        <v>0</v>
      </c>
      <c r="H58" s="90">
        <v>276.90600000000001</v>
      </c>
      <c r="I58" s="90">
        <v>0</v>
      </c>
      <c r="J58" s="90">
        <v>0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17473</v>
      </c>
      <c r="B59" t="s">
        <v>739</v>
      </c>
      <c r="C59" t="s">
        <v>447</v>
      </c>
      <c r="D59" t="s">
        <v>18663</v>
      </c>
      <c r="E59" s="90">
        <v>25.560000000000002</v>
      </c>
      <c r="F59" s="90">
        <v>-103.60000000000002</v>
      </c>
      <c r="G59" s="90">
        <v>-6.094117647058825</v>
      </c>
      <c r="H59" s="90">
        <v>37.748235294117649</v>
      </c>
      <c r="I59" s="90">
        <v>-91.411764705882376</v>
      </c>
      <c r="J59" s="90">
        <v>-5.3771626297577866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2241.5967903711157</v>
      </c>
      <c r="N59" s="56"/>
    </row>
    <row r="60" spans="1:14" x14ac:dyDescent="0.25">
      <c r="A60" t="s">
        <v>7808</v>
      </c>
      <c r="B60" t="s">
        <v>338</v>
      </c>
      <c r="C60" t="s">
        <v>447</v>
      </c>
      <c r="D60" t="s">
        <v>20904</v>
      </c>
      <c r="E60" s="90">
        <v>0</v>
      </c>
      <c r="F60" s="90">
        <v>-129.16000000000003</v>
      </c>
      <c r="G60" s="90">
        <v>-7.5976470588235312</v>
      </c>
      <c r="H60" s="90">
        <v>15.195294117647062</v>
      </c>
      <c r="I60" s="90">
        <v>-113.96470588235296</v>
      </c>
      <c r="J60" s="90">
        <v>-6.7038062283737032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2794.3926780341048</v>
      </c>
      <c r="N60" s="56"/>
    </row>
    <row r="61" spans="1:14" x14ac:dyDescent="0.25">
      <c r="A61" t="s">
        <v>17968</v>
      </c>
      <c r="B61" t="s">
        <v>868</v>
      </c>
      <c r="C61" t="s">
        <v>447</v>
      </c>
      <c r="D61" t="s">
        <v>20639</v>
      </c>
      <c r="E61" s="90">
        <v>10.17</v>
      </c>
      <c r="F61" s="90">
        <v>-118.99000000000002</v>
      </c>
      <c r="G61" s="90">
        <v>-6.9994117647058838</v>
      </c>
      <c r="H61" s="90">
        <v>24.168823529411767</v>
      </c>
      <c r="I61" s="90">
        <v>-104.99117647058826</v>
      </c>
      <c r="J61" s="90">
        <v>-6.1759515570934269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2574.442201604817</v>
      </c>
      <c r="N61" s="56"/>
    </row>
    <row r="62" spans="1:14" x14ac:dyDescent="0.25">
      <c r="A62" t="s">
        <v>18396</v>
      </c>
      <c r="B62" t="s">
        <v>350</v>
      </c>
      <c r="C62" t="s">
        <v>346</v>
      </c>
      <c r="D62" t="s">
        <v>20834</v>
      </c>
      <c r="E62" s="90">
        <v>0</v>
      </c>
      <c r="F62" s="90">
        <v>-134.13999999999999</v>
      </c>
      <c r="G62" s="90">
        <v>-7.8905882352941168</v>
      </c>
      <c r="H62" s="90">
        <v>7.8905882352941168</v>
      </c>
      <c r="I62" s="90">
        <v>-126.24941176470587</v>
      </c>
      <c r="J62" s="90">
        <v>-7.4264359861591691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3095.5035105315969</v>
      </c>
      <c r="N62" s="56"/>
    </row>
    <row r="63" spans="1:14" x14ac:dyDescent="0.25">
      <c r="A63" t="s">
        <v>15881</v>
      </c>
      <c r="B63" t="s">
        <v>868</v>
      </c>
      <c r="C63" t="s">
        <v>346</v>
      </c>
      <c r="D63" t="s">
        <v>20774</v>
      </c>
      <c r="E63" s="90">
        <v>9.59</v>
      </c>
      <c r="F63" s="90">
        <v>-124.54999999999998</v>
      </c>
      <c r="G63" s="90">
        <v>-7.326470588235293</v>
      </c>
      <c r="H63" s="90">
        <v>16.916470588235292</v>
      </c>
      <c r="I63" s="90">
        <v>-117.2235294117647</v>
      </c>
      <c r="J63" s="90">
        <v>-6.8955017301038062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2874.2698094282873</v>
      </c>
      <c r="N63" s="56"/>
    </row>
    <row r="64" spans="1:14" x14ac:dyDescent="0.25">
      <c r="A64" t="s">
        <v>8587</v>
      </c>
      <c r="C64" t="s">
        <v>447</v>
      </c>
      <c r="D64" t="s">
        <v>20883</v>
      </c>
      <c r="E64" s="90">
        <v>0</v>
      </c>
      <c r="F64" s="90">
        <v>-129.16000000000003</v>
      </c>
      <c r="G64" s="90">
        <v>-7.5976470588235312</v>
      </c>
      <c r="H64" s="90">
        <v>15.195294117647062</v>
      </c>
      <c r="I64" s="90">
        <v>-113.96470588235296</v>
      </c>
      <c r="J64" s="90">
        <v>-6.7038062283737032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2794.3926780341048</v>
      </c>
      <c r="N64" s="56"/>
    </row>
    <row r="65" spans="1:14" x14ac:dyDescent="0.25">
      <c r="A65" t="s">
        <v>4246</v>
      </c>
      <c r="B65" t="s">
        <v>516</v>
      </c>
      <c r="C65" t="s">
        <v>319</v>
      </c>
      <c r="D65" t="s">
        <v>20756</v>
      </c>
      <c r="E65" s="90">
        <v>0</v>
      </c>
      <c r="F65" s="90">
        <v>-96.850000000000009</v>
      </c>
      <c r="G65" s="90">
        <v>-5.697058823529412</v>
      </c>
      <c r="H65" s="90">
        <v>5.697058823529412</v>
      </c>
      <c r="I65" s="90">
        <v>-91.152941176470591</v>
      </c>
      <c r="J65" s="90">
        <v>-5.3619377162629762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2235.2527582748266</v>
      </c>
      <c r="N65" s="56"/>
    </row>
    <row r="66" spans="1:14" x14ac:dyDescent="0.25">
      <c r="A66" t="s">
        <v>8692</v>
      </c>
      <c r="B66" t="s">
        <v>312</v>
      </c>
      <c r="C66" t="s">
        <v>346</v>
      </c>
      <c r="D66" t="s">
        <v>20815</v>
      </c>
      <c r="E66" s="90">
        <v>0</v>
      </c>
      <c r="F66" s="90">
        <v>-134.13999999999999</v>
      </c>
      <c r="G66" s="90">
        <v>-7.8905882352941168</v>
      </c>
      <c r="H66" s="90">
        <v>7.8905882352941168</v>
      </c>
      <c r="I66" s="90">
        <v>-126.24941176470587</v>
      </c>
      <c r="J66" s="90">
        <v>-7.4264359861591691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3095.5035105315969</v>
      </c>
      <c r="N66" s="56"/>
    </row>
    <row r="67" spans="1:14" x14ac:dyDescent="0.25">
      <c r="A67" t="s">
        <v>18530</v>
      </c>
      <c r="B67" t="s">
        <v>333</v>
      </c>
      <c r="C67" t="s">
        <v>319</v>
      </c>
      <c r="D67" t="s">
        <v>20726</v>
      </c>
      <c r="E67" s="90">
        <v>16.100000000000001</v>
      </c>
      <c r="F67" s="90">
        <v>-80.75</v>
      </c>
      <c r="G67" s="90">
        <v>-4.75</v>
      </c>
      <c r="H67" s="90">
        <v>20.85</v>
      </c>
      <c r="I67" s="90">
        <v>-76</v>
      </c>
      <c r="J67" s="90">
        <v>-4.4705882352941178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1863.8385155466415</v>
      </c>
      <c r="N67" s="56"/>
    </row>
    <row r="68" spans="1:14" x14ac:dyDescent="0.25">
      <c r="A68" t="s">
        <v>8848</v>
      </c>
      <c r="B68" t="s">
        <v>474</v>
      </c>
      <c r="C68" t="s">
        <v>346</v>
      </c>
      <c r="D68" t="s">
        <v>20653</v>
      </c>
      <c r="E68" s="90">
        <v>16.32</v>
      </c>
      <c r="F68" s="90">
        <v>-117.82</v>
      </c>
      <c r="G68" s="90">
        <v>-6.9305882352941168</v>
      </c>
      <c r="H68" s="90">
        <v>23.250588235294117</v>
      </c>
      <c r="I68" s="90">
        <v>-110.88941176470587</v>
      </c>
      <c r="J68" s="90">
        <v>-6.5229065743944625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2719.0140421263809</v>
      </c>
      <c r="N68" s="56"/>
    </row>
    <row r="69" spans="1:14" x14ac:dyDescent="0.25">
      <c r="A69" t="s">
        <v>14257</v>
      </c>
      <c r="B69" t="s">
        <v>14060</v>
      </c>
      <c r="C69" t="s">
        <v>319</v>
      </c>
      <c r="D69" t="s">
        <v>20749</v>
      </c>
      <c r="E69" s="90">
        <v>0</v>
      </c>
      <c r="F69" s="90">
        <v>-96.850000000000009</v>
      </c>
      <c r="G69" s="90">
        <v>-5.697058823529412</v>
      </c>
      <c r="H69" s="90">
        <v>5.697058823529412</v>
      </c>
      <c r="I69" s="90">
        <v>-91.152941176470591</v>
      </c>
      <c r="J69" s="90">
        <v>-5.3619377162629762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2235.2527582748266</v>
      </c>
      <c r="N69" s="56"/>
    </row>
    <row r="70" spans="1:14" x14ac:dyDescent="0.25">
      <c r="A70" t="s">
        <v>19675</v>
      </c>
      <c r="B70" t="s">
        <v>739</v>
      </c>
      <c r="C70" t="s">
        <v>319</v>
      </c>
      <c r="D70" t="s">
        <v>20746</v>
      </c>
      <c r="E70" s="90">
        <v>5.85</v>
      </c>
      <c r="F70" s="90">
        <v>-91.000000000000014</v>
      </c>
      <c r="G70" s="90">
        <v>-5.3529411764705888</v>
      </c>
      <c r="H70" s="90">
        <v>11.202941176470588</v>
      </c>
      <c r="I70" s="90">
        <v>-85.64705882352942</v>
      </c>
      <c r="J70" s="90">
        <v>-5.038062283737025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2100.297893681045</v>
      </c>
      <c r="N70" s="56"/>
    </row>
    <row r="71" spans="1:14" x14ac:dyDescent="0.25">
      <c r="A71" t="s">
        <v>17800</v>
      </c>
      <c r="B71" t="s">
        <v>304</v>
      </c>
      <c r="C71" t="s">
        <v>319</v>
      </c>
      <c r="D71" t="s">
        <v>20743</v>
      </c>
      <c r="E71" s="90">
        <v>9.43</v>
      </c>
      <c r="F71" s="90">
        <v>-87.420000000000016</v>
      </c>
      <c r="G71" s="90">
        <v>-5.1423529411764717</v>
      </c>
      <c r="H71" s="90">
        <v>14.572352941176471</v>
      </c>
      <c r="I71" s="90">
        <v>-82.277647058823533</v>
      </c>
      <c r="J71" s="90">
        <v>-4.8398615916955023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2017.7101303911754</v>
      </c>
      <c r="N71" s="56"/>
    </row>
    <row r="72" spans="1:14" x14ac:dyDescent="0.25">
      <c r="A72" t="s">
        <v>547</v>
      </c>
      <c r="B72" t="s">
        <v>906</v>
      </c>
      <c r="C72" t="s">
        <v>319</v>
      </c>
      <c r="D72" t="s">
        <v>20695</v>
      </c>
      <c r="E72" s="90">
        <v>22.4</v>
      </c>
      <c r="F72" s="90">
        <v>-74.450000000000017</v>
      </c>
      <c r="G72" s="90">
        <v>-4.3794117647058837</v>
      </c>
      <c r="H72" s="90">
        <v>26.779411764705884</v>
      </c>
      <c r="I72" s="90">
        <v>-70.070588235294125</v>
      </c>
      <c r="J72" s="90">
        <v>-4.1217993079584776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1718.5025075225692</v>
      </c>
      <c r="N72" s="56"/>
    </row>
    <row r="73" spans="1:14" x14ac:dyDescent="0.25">
      <c r="A73" t="s">
        <v>17668</v>
      </c>
      <c r="B73" t="s">
        <v>363</v>
      </c>
      <c r="C73" t="s">
        <v>346</v>
      </c>
      <c r="D73" t="s">
        <v>20805</v>
      </c>
      <c r="E73" s="90">
        <v>0</v>
      </c>
      <c r="F73" s="90">
        <v>-134.13999999999999</v>
      </c>
      <c r="G73" s="90">
        <v>-7.8905882352941168</v>
      </c>
      <c r="H73" s="90">
        <v>7.8905882352941168</v>
      </c>
      <c r="I73" s="90">
        <v>-126.24941176470587</v>
      </c>
      <c r="J73" s="90">
        <v>-7.4264359861591691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3095.5035105315969</v>
      </c>
      <c r="N73" s="56"/>
    </row>
    <row r="74" spans="1:14" x14ac:dyDescent="0.25">
      <c r="A74" t="s">
        <v>21437</v>
      </c>
      <c r="B74" t="s">
        <v>301</v>
      </c>
      <c r="C74" t="s">
        <v>319</v>
      </c>
      <c r="D74" t="s">
        <v>20729</v>
      </c>
      <c r="E74" s="90">
        <v>15.540000000000003</v>
      </c>
      <c r="F74" s="90">
        <v>-81.31</v>
      </c>
      <c r="G74" s="90">
        <v>-4.7829411764705885</v>
      </c>
      <c r="H74" s="90">
        <v>20.322941176470593</v>
      </c>
      <c r="I74" s="90">
        <v>-76.527058823529416</v>
      </c>
      <c r="J74" s="90">
        <v>-4.5015916955017303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1876.7572718154479</v>
      </c>
      <c r="N74" s="56"/>
    </row>
    <row r="75" spans="1:14" x14ac:dyDescent="0.25">
      <c r="A75" t="s">
        <v>14768</v>
      </c>
      <c r="B75" t="s">
        <v>906</v>
      </c>
      <c r="C75" t="s">
        <v>346</v>
      </c>
      <c r="D75" t="s">
        <v>18655</v>
      </c>
      <c r="E75" s="90">
        <v>52.29</v>
      </c>
      <c r="F75" s="90">
        <v>-81.849999999999994</v>
      </c>
      <c r="G75" s="90">
        <v>-4.8147058823529409</v>
      </c>
      <c r="H75" s="90">
        <v>57.104705882352938</v>
      </c>
      <c r="I75" s="90">
        <v>-77.035294117647055</v>
      </c>
      <c r="J75" s="90">
        <v>-4.5314878892733566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1889.2146439317969</v>
      </c>
      <c r="N75" s="56"/>
    </row>
    <row r="76" spans="1:14" x14ac:dyDescent="0.25">
      <c r="A76" t="s">
        <v>18618</v>
      </c>
      <c r="B76" t="s">
        <v>1359</v>
      </c>
      <c r="C76" t="s">
        <v>319</v>
      </c>
      <c r="D76" t="s">
        <v>20741</v>
      </c>
      <c r="E76" s="90">
        <v>10.77</v>
      </c>
      <c r="F76" s="90">
        <v>-86.080000000000013</v>
      </c>
      <c r="G76" s="90">
        <v>-5.0635294117647067</v>
      </c>
      <c r="H76" s="90">
        <v>15.833529411764706</v>
      </c>
      <c r="I76" s="90">
        <v>-81.016470588235308</v>
      </c>
      <c r="J76" s="90">
        <v>-4.76567474048443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1986.7973921765315</v>
      </c>
      <c r="N76" s="56"/>
    </row>
    <row r="77" spans="1:14" x14ac:dyDescent="0.25">
      <c r="A77" t="s">
        <v>14494</v>
      </c>
      <c r="B77" t="s">
        <v>901</v>
      </c>
      <c r="C77" t="s">
        <v>319</v>
      </c>
      <c r="D77" t="s">
        <v>20730</v>
      </c>
      <c r="E77" s="90">
        <v>15.5</v>
      </c>
      <c r="F77" s="90">
        <v>-81.350000000000009</v>
      </c>
      <c r="G77" s="90">
        <v>-4.7852941176470596</v>
      </c>
      <c r="H77" s="90">
        <v>20.285294117647059</v>
      </c>
      <c r="I77" s="90">
        <v>-76.564705882352953</v>
      </c>
      <c r="J77" s="90">
        <v>-4.503806228373703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1877.6800401203629</v>
      </c>
      <c r="N77" s="56"/>
    </row>
    <row r="78" spans="1:14" x14ac:dyDescent="0.25">
      <c r="A78" t="s">
        <v>3946</v>
      </c>
      <c r="B78" t="s">
        <v>333</v>
      </c>
      <c r="C78" t="s">
        <v>309</v>
      </c>
      <c r="D78" t="s">
        <v>20579</v>
      </c>
      <c r="E78" s="90">
        <v>23.125999999999998</v>
      </c>
      <c r="F78" s="90">
        <v>-253.78</v>
      </c>
      <c r="G78" s="90">
        <v>-14.928235294117647</v>
      </c>
      <c r="H78" s="90">
        <v>38.054235294117646</v>
      </c>
      <c r="I78" s="90">
        <v>-238.85176470588237</v>
      </c>
      <c r="J78" s="90">
        <v>-14.050103806228375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5855.5035105316001</v>
      </c>
      <c r="N78" s="56"/>
    </row>
    <row r="79" spans="1:14" x14ac:dyDescent="0.25">
      <c r="A79" t="s">
        <v>1555</v>
      </c>
      <c r="B79" t="s">
        <v>701</v>
      </c>
      <c r="C79" t="s">
        <v>447</v>
      </c>
      <c r="D79" t="s">
        <v>20508</v>
      </c>
      <c r="E79" s="90">
        <v>58.150000000000006</v>
      </c>
      <c r="F79" s="90">
        <v>-71.010000000000019</v>
      </c>
      <c r="G79" s="90">
        <v>-4.1770588235294133</v>
      </c>
      <c r="H79" s="90">
        <v>66.504117647058834</v>
      </c>
      <c r="I79" s="90">
        <v>-62.655882352941191</v>
      </c>
      <c r="J79" s="90">
        <v>-3.6856401384083055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1536.7604062186576</v>
      </c>
      <c r="N79" s="56"/>
    </row>
    <row r="80" spans="1:14" x14ac:dyDescent="0.25">
      <c r="A80" t="s">
        <v>10193</v>
      </c>
      <c r="B80" t="s">
        <v>296</v>
      </c>
      <c r="C80" t="s">
        <v>319</v>
      </c>
      <c r="D80" t="s">
        <v>20649</v>
      </c>
      <c r="E80" s="90">
        <v>29.07</v>
      </c>
      <c r="F80" s="90">
        <v>-67.78</v>
      </c>
      <c r="G80" s="90">
        <v>-3.987058823529412</v>
      </c>
      <c r="H80" s="90">
        <v>33.05705882352941</v>
      </c>
      <c r="I80" s="90">
        <v>-63.792941176470599</v>
      </c>
      <c r="J80" s="90">
        <v>-3.7525259515570939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1564.6308926780355</v>
      </c>
      <c r="N80" s="56"/>
    </row>
    <row r="81" spans="1:14" x14ac:dyDescent="0.25">
      <c r="A81" t="s">
        <v>15857</v>
      </c>
      <c r="B81" t="s">
        <v>301</v>
      </c>
      <c r="C81" t="s">
        <v>319</v>
      </c>
      <c r="D81" t="s">
        <v>20591</v>
      </c>
      <c r="E81" s="90">
        <v>40.58</v>
      </c>
      <c r="F81" s="90">
        <v>-56.27000000000001</v>
      </c>
      <c r="G81" s="90">
        <v>-3.3100000000000005</v>
      </c>
      <c r="H81" s="90">
        <v>43.889999999999993</v>
      </c>
      <c r="I81" s="90">
        <v>-52.960000000000015</v>
      </c>
      <c r="J81" s="90">
        <v>-3.1152941176470597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1299.1043129388179</v>
      </c>
      <c r="N81" s="56"/>
    </row>
    <row r="82" spans="1:14" x14ac:dyDescent="0.25">
      <c r="A82" t="s">
        <v>21438</v>
      </c>
      <c r="B82" t="s">
        <v>301</v>
      </c>
      <c r="C82" t="s">
        <v>346</v>
      </c>
      <c r="D82" t="s">
        <v>20777</v>
      </c>
      <c r="E82" s="90">
        <v>8.8099999999999987</v>
      </c>
      <c r="F82" s="90">
        <v>-125.32999999999998</v>
      </c>
      <c r="G82" s="90">
        <v>-7.3723529411764694</v>
      </c>
      <c r="H82" s="90">
        <v>16.182352941176468</v>
      </c>
      <c r="I82" s="90">
        <v>-117.95764705882351</v>
      </c>
      <c r="J82" s="90">
        <v>-6.9386851211072651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2892.2637913741241</v>
      </c>
      <c r="N82" s="56"/>
    </row>
    <row r="83" spans="1:14" x14ac:dyDescent="0.25">
      <c r="A83" t="s">
        <v>19723</v>
      </c>
      <c r="B83" t="s">
        <v>715</v>
      </c>
      <c r="C83" t="s">
        <v>346</v>
      </c>
      <c r="D83" t="s">
        <v>20843</v>
      </c>
      <c r="E83" s="90">
        <v>0</v>
      </c>
      <c r="F83" s="90">
        <v>-134.13999999999999</v>
      </c>
      <c r="G83" s="90">
        <v>-7.8905882352941168</v>
      </c>
      <c r="H83" s="90">
        <v>7.8905882352941168</v>
      </c>
      <c r="I83" s="90">
        <v>-126.24941176470587</v>
      </c>
      <c r="J83" s="90">
        <v>-7.4264359861591691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3095.5035105315969</v>
      </c>
      <c r="N83" s="56"/>
    </row>
    <row r="84" spans="1:14" x14ac:dyDescent="0.25">
      <c r="A84" t="s">
        <v>21440</v>
      </c>
      <c r="B84" t="s">
        <v>296</v>
      </c>
      <c r="C84" t="s">
        <v>346</v>
      </c>
      <c r="D84" t="s">
        <v>20628</v>
      </c>
      <c r="E84" s="90">
        <v>22.150000000000002</v>
      </c>
      <c r="F84" s="90">
        <v>-111.98999999999998</v>
      </c>
      <c r="G84" s="90">
        <v>-6.5876470588235279</v>
      </c>
      <c r="H84" s="90">
        <v>28.73764705882353</v>
      </c>
      <c r="I84" s="90">
        <v>-105.40235294117646</v>
      </c>
      <c r="J84" s="90">
        <v>-6.2001384083044977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2584.5205616850571</v>
      </c>
      <c r="N84" s="56"/>
    </row>
    <row r="85" spans="1:14" x14ac:dyDescent="0.25">
      <c r="A85" t="s">
        <v>17258</v>
      </c>
      <c r="B85" t="s">
        <v>516</v>
      </c>
      <c r="C85" t="s">
        <v>346</v>
      </c>
      <c r="D85" t="s">
        <v>18661</v>
      </c>
      <c r="E85" s="90">
        <v>43.17</v>
      </c>
      <c r="F85" s="90">
        <v>-90.969999999999985</v>
      </c>
      <c r="G85" s="90">
        <v>-5.3511764705882348</v>
      </c>
      <c r="H85" s="90">
        <v>48.521176470588237</v>
      </c>
      <c r="I85" s="90">
        <v>-85.618823529411742</v>
      </c>
      <c r="J85" s="90">
        <v>-5.0364013840830433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2099.6058174523582</v>
      </c>
      <c r="N85" s="56"/>
    </row>
    <row r="86" spans="1:14" x14ac:dyDescent="0.25">
      <c r="A86" t="s">
        <v>16336</v>
      </c>
      <c r="B86" t="s">
        <v>296</v>
      </c>
      <c r="C86" t="s">
        <v>447</v>
      </c>
      <c r="D86" t="s">
        <v>20875</v>
      </c>
      <c r="E86" s="90">
        <v>0</v>
      </c>
      <c r="F86" s="90">
        <v>-129.16000000000003</v>
      </c>
      <c r="G86" s="90">
        <v>-7.5976470588235312</v>
      </c>
      <c r="H86" s="90">
        <v>15.195294117647062</v>
      </c>
      <c r="I86" s="90">
        <v>-113.96470588235296</v>
      </c>
      <c r="J86" s="90">
        <v>-6.7038062283737032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2794.3926780341048</v>
      </c>
      <c r="N86" s="56"/>
    </row>
    <row r="87" spans="1:14" x14ac:dyDescent="0.25">
      <c r="A87" t="s">
        <v>15914</v>
      </c>
      <c r="B87" t="s">
        <v>901</v>
      </c>
      <c r="C87" t="s">
        <v>346</v>
      </c>
      <c r="D87" t="s">
        <v>20804</v>
      </c>
      <c r="E87" s="90">
        <v>0</v>
      </c>
      <c r="F87" s="90">
        <v>-134.13999999999999</v>
      </c>
      <c r="G87" s="90">
        <v>-7.8905882352941168</v>
      </c>
      <c r="H87" s="90">
        <v>7.8905882352941168</v>
      </c>
      <c r="I87" s="90">
        <v>-126.24941176470587</v>
      </c>
      <c r="J87" s="90">
        <v>-7.4264359861591691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3095.5035105315969</v>
      </c>
      <c r="N87" s="56"/>
    </row>
    <row r="88" spans="1:14" x14ac:dyDescent="0.25">
      <c r="A88" t="s">
        <v>21442</v>
      </c>
      <c r="B88" t="s">
        <v>301</v>
      </c>
      <c r="C88" t="s">
        <v>346</v>
      </c>
      <c r="D88" t="s">
        <v>20439</v>
      </c>
      <c r="E88" s="90">
        <v>87.85</v>
      </c>
      <c r="F88" s="90">
        <v>-46.289999999999992</v>
      </c>
      <c r="G88" s="90">
        <v>-2.722941176470588</v>
      </c>
      <c r="H88" s="90">
        <v>90.572941176470579</v>
      </c>
      <c r="I88" s="90">
        <v>-43.567058823529408</v>
      </c>
      <c r="J88" s="90">
        <v>-2.562768166089965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1068.8736208625885</v>
      </c>
      <c r="N88" s="56"/>
    </row>
    <row r="89" spans="1:14" x14ac:dyDescent="0.25">
      <c r="A89" t="s">
        <v>18487</v>
      </c>
      <c r="B89" t="s">
        <v>440</v>
      </c>
      <c r="C89" t="s">
        <v>319</v>
      </c>
      <c r="D89" t="s">
        <v>20713</v>
      </c>
      <c r="E89" s="90">
        <v>17.8</v>
      </c>
      <c r="F89" s="90">
        <v>-79.050000000000011</v>
      </c>
      <c r="G89" s="90">
        <v>-4.6500000000000004</v>
      </c>
      <c r="H89" s="90">
        <v>22.450000000000003</v>
      </c>
      <c r="I89" s="90">
        <v>-74.400000000000006</v>
      </c>
      <c r="J89" s="90">
        <v>-4.3764705882352946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1824.620862587765</v>
      </c>
      <c r="N89" s="56"/>
    </row>
    <row r="90" spans="1:14" x14ac:dyDescent="0.25">
      <c r="A90" t="s">
        <v>4582</v>
      </c>
      <c r="B90" t="s">
        <v>516</v>
      </c>
      <c r="C90" t="s">
        <v>319</v>
      </c>
      <c r="D90" t="s">
        <v>20569</v>
      </c>
      <c r="E90" s="90">
        <v>45.7</v>
      </c>
      <c r="F90" s="90">
        <v>-51.150000000000006</v>
      </c>
      <c r="G90" s="90">
        <v>-3.0088235294117651</v>
      </c>
      <c r="H90" s="90">
        <v>48.708823529411767</v>
      </c>
      <c r="I90" s="90">
        <v>-48.141176470588242</v>
      </c>
      <c r="J90" s="90">
        <v>-2.8318339100346024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1180.9899699097302</v>
      </c>
      <c r="N90" s="56"/>
    </row>
    <row r="91" spans="1:14" x14ac:dyDescent="0.25">
      <c r="A91" t="s">
        <v>2418</v>
      </c>
      <c r="B91" t="s">
        <v>638</v>
      </c>
      <c r="C91" t="s">
        <v>447</v>
      </c>
      <c r="D91" t="s">
        <v>20630</v>
      </c>
      <c r="E91" s="90">
        <v>13.75</v>
      </c>
      <c r="F91" s="90">
        <v>-115.41000000000003</v>
      </c>
      <c r="G91" s="90">
        <v>-6.7888235294117658</v>
      </c>
      <c r="H91" s="90">
        <v>27.327647058823533</v>
      </c>
      <c r="I91" s="90">
        <v>-101.8323529411765</v>
      </c>
      <c r="J91" s="90">
        <v>-5.9901384083044995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2497.0161735205643</v>
      </c>
      <c r="N91" s="56"/>
    </row>
    <row r="92" spans="1:14" x14ac:dyDescent="0.25">
      <c r="A92" t="s">
        <v>21444</v>
      </c>
      <c r="B92" t="s">
        <v>868</v>
      </c>
      <c r="C92" t="s">
        <v>319</v>
      </c>
      <c r="D92" t="s">
        <v>20600</v>
      </c>
      <c r="E92" s="90">
        <v>36.5</v>
      </c>
      <c r="F92" s="90">
        <v>-60.350000000000009</v>
      </c>
      <c r="G92" s="90">
        <v>-3.5500000000000007</v>
      </c>
      <c r="H92" s="90">
        <v>40.049999999999997</v>
      </c>
      <c r="I92" s="90">
        <v>-56.800000000000011</v>
      </c>
      <c r="J92" s="90">
        <v>-3.3411764705882359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1393.2266800401217</v>
      </c>
      <c r="N92" s="56"/>
    </row>
    <row r="93" spans="1:14" x14ac:dyDescent="0.25">
      <c r="A93" t="s">
        <v>8010</v>
      </c>
      <c r="B93" t="s">
        <v>530</v>
      </c>
      <c r="C93" t="s">
        <v>346</v>
      </c>
      <c r="D93" t="s">
        <v>20846</v>
      </c>
      <c r="E93" s="90">
        <v>0</v>
      </c>
      <c r="F93" s="90">
        <v>-134.13999999999999</v>
      </c>
      <c r="G93" s="90">
        <v>-7.8905882352941168</v>
      </c>
      <c r="H93" s="90">
        <v>7.8905882352941168</v>
      </c>
      <c r="I93" s="90">
        <v>-126.24941176470587</v>
      </c>
      <c r="J93" s="90">
        <v>-7.4264359861591691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3095.5035105315969</v>
      </c>
      <c r="N93" s="56"/>
    </row>
    <row r="94" spans="1:14" x14ac:dyDescent="0.25">
      <c r="A94" t="s">
        <v>3791</v>
      </c>
      <c r="C94" t="s">
        <v>346</v>
      </c>
      <c r="D94" t="s">
        <v>20799</v>
      </c>
      <c r="E94" s="90">
        <v>0</v>
      </c>
      <c r="F94" s="90">
        <v>-134.13999999999999</v>
      </c>
      <c r="G94" s="90">
        <v>-7.8905882352941168</v>
      </c>
      <c r="H94" s="90">
        <v>7.8905882352941168</v>
      </c>
      <c r="I94" s="90">
        <v>-126.24941176470587</v>
      </c>
      <c r="J94" s="90">
        <v>-7.4264359861591691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3095.5035105315969</v>
      </c>
      <c r="N94" s="56"/>
    </row>
    <row r="95" spans="1:14" x14ac:dyDescent="0.25">
      <c r="A95" t="s">
        <v>4038</v>
      </c>
      <c r="B95" t="s">
        <v>484</v>
      </c>
      <c r="C95" t="s">
        <v>319</v>
      </c>
      <c r="D95" t="s">
        <v>20657</v>
      </c>
      <c r="E95" s="90">
        <v>26.880000000000003</v>
      </c>
      <c r="F95" s="90">
        <v>-69.97</v>
      </c>
      <c r="G95" s="90">
        <v>-4.1158823529411768</v>
      </c>
      <c r="H95" s="90">
        <v>30.99588235294118</v>
      </c>
      <c r="I95" s="90">
        <v>-65.854117647058828</v>
      </c>
      <c r="J95" s="90">
        <v>-3.8737716262975783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1615.1524573721179</v>
      </c>
      <c r="N95" s="56"/>
    </row>
    <row r="96" spans="1:14" x14ac:dyDescent="0.25">
      <c r="A96" t="s">
        <v>18439</v>
      </c>
      <c r="B96" t="s">
        <v>363</v>
      </c>
      <c r="C96" t="s">
        <v>346</v>
      </c>
      <c r="D96" t="s">
        <v>20640</v>
      </c>
      <c r="E96" s="90">
        <v>18.150000000000002</v>
      </c>
      <c r="F96" s="90">
        <v>-115.98999999999998</v>
      </c>
      <c r="G96" s="90">
        <v>-6.8229411764705867</v>
      </c>
      <c r="H96" s="90">
        <v>24.972941176470592</v>
      </c>
      <c r="I96" s="90">
        <v>-109.1670588235294</v>
      </c>
      <c r="J96" s="90">
        <v>-6.4215916955017294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2676.7973921765315</v>
      </c>
      <c r="N96" s="56"/>
    </row>
    <row r="97" spans="1:14" x14ac:dyDescent="0.25">
      <c r="A97" t="s">
        <v>10308</v>
      </c>
      <c r="B97" t="s">
        <v>638</v>
      </c>
      <c r="C97" t="s">
        <v>346</v>
      </c>
      <c r="D97" t="s">
        <v>20646</v>
      </c>
      <c r="E97" s="90">
        <v>17.46</v>
      </c>
      <c r="F97" s="90">
        <v>-116.67999999999998</v>
      </c>
      <c r="G97" s="90">
        <v>-6.8635294117647048</v>
      </c>
      <c r="H97" s="90">
        <v>24.323529411764707</v>
      </c>
      <c r="I97" s="90">
        <v>-109.81647058823528</v>
      </c>
      <c r="J97" s="90">
        <v>-6.4597923875432519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2692.7151454363106</v>
      </c>
      <c r="N97" s="56"/>
    </row>
    <row r="98" spans="1:14" x14ac:dyDescent="0.25">
      <c r="A98" t="s">
        <v>19149</v>
      </c>
      <c r="B98" t="s">
        <v>701</v>
      </c>
      <c r="C98" t="s">
        <v>346</v>
      </c>
      <c r="D98" t="s">
        <v>20810</v>
      </c>
      <c r="E98" s="90">
        <v>0</v>
      </c>
      <c r="F98" s="90">
        <v>-134.13999999999999</v>
      </c>
      <c r="G98" s="90">
        <v>-7.8905882352941168</v>
      </c>
      <c r="H98" s="90">
        <v>7.8905882352941168</v>
      </c>
      <c r="I98" s="90">
        <v>-126.24941176470587</v>
      </c>
      <c r="J98" s="90">
        <v>-7.4264359861591691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3095.5035105315969</v>
      </c>
      <c r="N98" s="56"/>
    </row>
    <row r="99" spans="1:14" x14ac:dyDescent="0.25">
      <c r="A99" t="s">
        <v>21446</v>
      </c>
      <c r="B99" t="s">
        <v>701</v>
      </c>
      <c r="C99" t="s">
        <v>346</v>
      </c>
      <c r="D99" t="s">
        <v>20418</v>
      </c>
      <c r="E99" s="90">
        <v>108.86000000000001</v>
      </c>
      <c r="F99" s="90">
        <v>-25.279999999999973</v>
      </c>
      <c r="G99" s="90">
        <v>-1.4870588235294102</v>
      </c>
      <c r="H99" s="90">
        <v>110.34705882352942</v>
      </c>
      <c r="I99" s="90">
        <v>-23.792941176470563</v>
      </c>
      <c r="J99" s="90">
        <v>-1.3995847750865038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584.18956870611828</v>
      </c>
      <c r="N99" s="56"/>
    </row>
    <row r="100" spans="1:14" x14ac:dyDescent="0.25">
      <c r="A100" t="s">
        <v>21448</v>
      </c>
      <c r="B100" t="s">
        <v>868</v>
      </c>
      <c r="C100" t="s">
        <v>346</v>
      </c>
      <c r="D100" t="s">
        <v>20438</v>
      </c>
      <c r="E100" s="90">
        <v>88.139999999999986</v>
      </c>
      <c r="F100" s="90">
        <v>-46</v>
      </c>
      <c r="G100" s="90">
        <v>-2.7058823529411766</v>
      </c>
      <c r="H100" s="90">
        <v>90.84588235294116</v>
      </c>
      <c r="I100" s="90">
        <v>-43.294117647058826</v>
      </c>
      <c r="J100" s="90">
        <v>-2.546712802768166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1062.1835506519567</v>
      </c>
      <c r="N100" s="56"/>
    </row>
    <row r="101" spans="1:14" x14ac:dyDescent="0.25">
      <c r="A101" t="s">
        <v>4338</v>
      </c>
      <c r="B101" t="s">
        <v>546</v>
      </c>
      <c r="C101" t="s">
        <v>319</v>
      </c>
      <c r="D101" t="s">
        <v>20757</v>
      </c>
      <c r="E101" s="90">
        <v>0</v>
      </c>
      <c r="F101" s="90">
        <v>-96.850000000000009</v>
      </c>
      <c r="G101" s="90">
        <v>-5.697058823529412</v>
      </c>
      <c r="H101" s="90">
        <v>5.697058823529412</v>
      </c>
      <c r="I101" s="90">
        <v>-91.152941176470591</v>
      </c>
      <c r="J101" s="90">
        <v>-5.3619377162629762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2235.2527582748266</v>
      </c>
      <c r="N101" s="56"/>
    </row>
    <row r="102" spans="1:14" x14ac:dyDescent="0.25">
      <c r="A102" t="s">
        <v>9797</v>
      </c>
      <c r="B102" t="s">
        <v>1359</v>
      </c>
      <c r="C102" t="s">
        <v>309</v>
      </c>
      <c r="D102" t="s">
        <v>20516</v>
      </c>
      <c r="E102" s="90">
        <v>44.506</v>
      </c>
      <c r="F102" s="90">
        <v>-232.4</v>
      </c>
      <c r="G102" s="90">
        <v>-13.670588235294119</v>
      </c>
      <c r="H102" s="90">
        <v>58.176588235294119</v>
      </c>
      <c r="I102" s="90">
        <v>-218.7294117647059</v>
      </c>
      <c r="J102" s="90">
        <v>-12.866435986159171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5362.2838515546691</v>
      </c>
      <c r="N102" s="56"/>
    </row>
    <row r="103" spans="1:14" x14ac:dyDescent="0.25">
      <c r="A103" t="s">
        <v>3983</v>
      </c>
      <c r="B103" t="s">
        <v>516</v>
      </c>
      <c r="C103" t="s">
        <v>309</v>
      </c>
      <c r="D103" t="s">
        <v>20642</v>
      </c>
      <c r="E103" s="90">
        <v>19.632000000000001</v>
      </c>
      <c r="F103" s="90">
        <v>-257.274</v>
      </c>
      <c r="G103" s="90">
        <v>-15.133764705882353</v>
      </c>
      <c r="H103" s="90">
        <v>34.765764705882354</v>
      </c>
      <c r="I103" s="90">
        <v>-242.14023529411764</v>
      </c>
      <c r="J103" s="90">
        <v>-14.243543252595156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5936.1073219659029</v>
      </c>
      <c r="N103" s="56"/>
    </row>
    <row r="104" spans="1:14" x14ac:dyDescent="0.25">
      <c r="A104" t="s">
        <v>9637</v>
      </c>
      <c r="B104" t="s">
        <v>14060</v>
      </c>
      <c r="C104" t="s">
        <v>309</v>
      </c>
      <c r="D104" t="s">
        <v>20321</v>
      </c>
      <c r="E104" s="90">
        <v>146.95200000000003</v>
      </c>
      <c r="F104" s="90">
        <v>-129.95399999999998</v>
      </c>
      <c r="G104" s="90">
        <v>-7.6443529411764697</v>
      </c>
      <c r="H104" s="90">
        <v>154.59635294117652</v>
      </c>
      <c r="I104" s="90">
        <v>-122.30964705882349</v>
      </c>
      <c r="J104" s="90">
        <v>-7.1946851211072635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2998.9358074222682</v>
      </c>
      <c r="N104" s="56"/>
    </row>
    <row r="105" spans="1:14" x14ac:dyDescent="0.25">
      <c r="A105" t="s">
        <v>21450</v>
      </c>
      <c r="B105" t="s">
        <v>369</v>
      </c>
      <c r="C105" t="s">
        <v>309</v>
      </c>
      <c r="D105" t="s">
        <v>20658</v>
      </c>
      <c r="E105" s="90">
        <v>9.56</v>
      </c>
      <c r="F105" s="90">
        <v>-267.346</v>
      </c>
      <c r="G105" s="90">
        <v>-15.726235294117647</v>
      </c>
      <c r="H105" s="90">
        <v>25.286235294117645</v>
      </c>
      <c r="I105" s="90">
        <v>-251.61976470588235</v>
      </c>
      <c r="J105" s="90">
        <v>-14.801162629757785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6168.4603811434354</v>
      </c>
      <c r="N105" s="56"/>
    </row>
    <row r="106" spans="1:14" x14ac:dyDescent="0.25">
      <c r="A106" t="s">
        <v>18326</v>
      </c>
      <c r="B106" t="s">
        <v>546</v>
      </c>
      <c r="C106" t="s">
        <v>309</v>
      </c>
      <c r="D106" t="s">
        <v>20896</v>
      </c>
      <c r="E106" s="90">
        <v>0</v>
      </c>
      <c r="F106" s="90">
        <v>-276.90600000000001</v>
      </c>
      <c r="G106" s="90">
        <v>-16.288588235294117</v>
      </c>
      <c r="H106" s="90">
        <v>16.288588235294117</v>
      </c>
      <c r="I106" s="90">
        <v>-260.61741176470588</v>
      </c>
      <c r="J106" s="90">
        <v>-15.33043598615917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6389.0020060180595</v>
      </c>
      <c r="N106" s="56"/>
    </row>
    <row r="107" spans="1:14" x14ac:dyDescent="0.25">
      <c r="A107" t="s">
        <v>19769</v>
      </c>
      <c r="B107" t="s">
        <v>338</v>
      </c>
      <c r="C107" t="s">
        <v>319</v>
      </c>
      <c r="D107" t="s">
        <v>20728</v>
      </c>
      <c r="E107" s="90">
        <v>15.600000000000001</v>
      </c>
      <c r="F107" s="90">
        <v>-81.25</v>
      </c>
      <c r="G107" s="90">
        <v>-4.7794117647058822</v>
      </c>
      <c r="H107" s="90">
        <v>20.379411764705885</v>
      </c>
      <c r="I107" s="90">
        <v>-76.470588235294116</v>
      </c>
      <c r="J107" s="90">
        <v>-4.4982698961937713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1875.3731193580757</v>
      </c>
      <c r="N107" s="56"/>
    </row>
    <row r="108" spans="1:14" x14ac:dyDescent="0.25">
      <c r="A108" t="s">
        <v>19157</v>
      </c>
      <c r="B108" t="s">
        <v>546</v>
      </c>
      <c r="C108" t="s">
        <v>319</v>
      </c>
      <c r="D108" t="s">
        <v>20697</v>
      </c>
      <c r="E108" s="90">
        <v>21.78</v>
      </c>
      <c r="F108" s="90">
        <v>-75.070000000000007</v>
      </c>
      <c r="G108" s="90">
        <v>-4.4158823529411766</v>
      </c>
      <c r="H108" s="90">
        <v>26.195882352941176</v>
      </c>
      <c r="I108" s="90">
        <v>-70.654117647058825</v>
      </c>
      <c r="J108" s="90">
        <v>-4.1561245674740483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1732.8054162487476</v>
      </c>
      <c r="N108" s="56"/>
    </row>
    <row r="109" spans="1:14" x14ac:dyDescent="0.25">
      <c r="A109" t="s">
        <v>21452</v>
      </c>
      <c r="B109" t="s">
        <v>484</v>
      </c>
      <c r="C109" t="s">
        <v>346</v>
      </c>
      <c r="D109" t="s">
        <v>20762</v>
      </c>
      <c r="E109" s="90">
        <v>14.99</v>
      </c>
      <c r="F109" s="90">
        <v>-119.14999999999999</v>
      </c>
      <c r="G109" s="90">
        <v>-7.0088235294117638</v>
      </c>
      <c r="H109" s="90">
        <v>21.998823529411766</v>
      </c>
      <c r="I109" s="90">
        <v>-112.14117647058822</v>
      </c>
      <c r="J109" s="90">
        <v>-6.5965397923875422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2749.6960882647963</v>
      </c>
      <c r="N109" s="56"/>
    </row>
    <row r="110" spans="1:14" x14ac:dyDescent="0.25">
      <c r="A110" t="s">
        <v>18058</v>
      </c>
      <c r="B110" t="s">
        <v>413</v>
      </c>
      <c r="C110" t="s">
        <v>346</v>
      </c>
      <c r="D110" t="s">
        <v>20790</v>
      </c>
      <c r="E110" s="90">
        <v>0</v>
      </c>
      <c r="F110" s="90">
        <v>-134.13999999999999</v>
      </c>
      <c r="G110" s="90">
        <v>-7.8905882352941168</v>
      </c>
      <c r="H110" s="90">
        <v>7.8905882352941168</v>
      </c>
      <c r="I110" s="90">
        <v>-126.24941176470587</v>
      </c>
      <c r="J110" s="90">
        <v>-7.4264359861591691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3095.5035105315969</v>
      </c>
      <c r="N110" s="56"/>
    </row>
    <row r="111" spans="1:14" x14ac:dyDescent="0.25">
      <c r="A111" t="s">
        <v>9023</v>
      </c>
      <c r="B111" t="s">
        <v>304</v>
      </c>
      <c r="C111" t="s">
        <v>309</v>
      </c>
      <c r="D111" t="s">
        <v>20564</v>
      </c>
      <c r="E111" s="90">
        <v>25.116</v>
      </c>
      <c r="F111" s="90">
        <v>-251.79000000000002</v>
      </c>
      <c r="G111" s="90">
        <v>-14.811176470588236</v>
      </c>
      <c r="H111" s="90">
        <v>39.927176470588236</v>
      </c>
      <c r="I111" s="90">
        <v>-236.97882352941178</v>
      </c>
      <c r="J111" s="90">
        <v>-13.939930795847753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5809.5957873620919</v>
      </c>
      <c r="N111" s="56"/>
    </row>
    <row r="112" spans="1:14" x14ac:dyDescent="0.25">
      <c r="A112" t="s">
        <v>18219</v>
      </c>
      <c r="B112" t="s">
        <v>546</v>
      </c>
      <c r="C112" t="s">
        <v>447</v>
      </c>
      <c r="D112" t="s">
        <v>20539</v>
      </c>
      <c r="E112" s="90">
        <v>29.900000000000002</v>
      </c>
      <c r="F112" s="90">
        <v>-99.260000000000019</v>
      </c>
      <c r="G112" s="90">
        <v>-5.8388235294117656</v>
      </c>
      <c r="H112" s="90">
        <v>41.577647058823537</v>
      </c>
      <c r="I112" s="90">
        <v>-87.582352941176481</v>
      </c>
      <c r="J112" s="90">
        <v>-5.1519031141868519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2147.7339518555686</v>
      </c>
      <c r="N112" s="56"/>
    </row>
    <row r="113" spans="1:14" x14ac:dyDescent="0.25">
      <c r="A113" t="s">
        <v>3413</v>
      </c>
      <c r="B113" t="s">
        <v>312</v>
      </c>
      <c r="C113" t="s">
        <v>346</v>
      </c>
      <c r="D113" t="s">
        <v>20772</v>
      </c>
      <c r="E113" s="90">
        <v>10.23</v>
      </c>
      <c r="F113" s="90">
        <v>-123.90999999999998</v>
      </c>
      <c r="G113" s="90">
        <v>-7.288823529411764</v>
      </c>
      <c r="H113" s="90">
        <v>17.518823529411765</v>
      </c>
      <c r="I113" s="90">
        <v>-116.62117647058822</v>
      </c>
      <c r="J113" s="90">
        <v>-6.8600692041522482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2859.505516549651</v>
      </c>
      <c r="N113" s="56"/>
    </row>
    <row r="114" spans="1:14" x14ac:dyDescent="0.25">
      <c r="A114" t="s">
        <v>21454</v>
      </c>
      <c r="B114" t="s">
        <v>413</v>
      </c>
      <c r="C114" t="s">
        <v>319</v>
      </c>
      <c r="D114" t="s">
        <v>20723</v>
      </c>
      <c r="E114" s="90">
        <v>16.5</v>
      </c>
      <c r="F114" s="90">
        <v>-80.350000000000009</v>
      </c>
      <c r="G114" s="90">
        <v>-4.7264705882352942</v>
      </c>
      <c r="H114" s="90">
        <v>21.226470588235294</v>
      </c>
      <c r="I114" s="90">
        <v>-75.623529411764707</v>
      </c>
      <c r="J114" s="90">
        <v>-4.4484429065743942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1854.6108324974939</v>
      </c>
      <c r="N114" s="56"/>
    </row>
    <row r="115" spans="1:14" x14ac:dyDescent="0.25">
      <c r="A115" t="s">
        <v>10472</v>
      </c>
      <c r="B115" t="s">
        <v>385</v>
      </c>
      <c r="C115" t="s">
        <v>346</v>
      </c>
      <c r="D115" t="s">
        <v>20482</v>
      </c>
      <c r="E115" s="90">
        <v>63.760000000000005</v>
      </c>
      <c r="F115" s="90">
        <v>-70.379999999999981</v>
      </c>
      <c r="G115" s="90">
        <v>-4.1399999999999988</v>
      </c>
      <c r="H115" s="90">
        <v>67.900000000000006</v>
      </c>
      <c r="I115" s="90">
        <v>-66.239999999999981</v>
      </c>
      <c r="J115" s="90">
        <v>-3.8964705882352928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1624.6108324974932</v>
      </c>
      <c r="N115" s="56"/>
    </row>
    <row r="116" spans="1:14" x14ac:dyDescent="0.25">
      <c r="A116" t="s">
        <v>3269</v>
      </c>
      <c r="B116" t="s">
        <v>868</v>
      </c>
      <c r="C116" t="s">
        <v>319</v>
      </c>
      <c r="D116" t="s">
        <v>20709</v>
      </c>
      <c r="E116" s="90">
        <v>18.490000000000002</v>
      </c>
      <c r="F116" s="90">
        <v>-78.360000000000014</v>
      </c>
      <c r="G116" s="90">
        <v>-4.6094117647058832</v>
      </c>
      <c r="H116" s="90">
        <v>23.099411764705884</v>
      </c>
      <c r="I116" s="90">
        <v>-73.750588235294117</v>
      </c>
      <c r="J116" s="90">
        <v>-4.338269896193772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1808.7031093279857</v>
      </c>
      <c r="N116" s="56"/>
    </row>
    <row r="117" spans="1:14" x14ac:dyDescent="0.25">
      <c r="A117" t="s">
        <v>9841</v>
      </c>
      <c r="B117" t="s">
        <v>350</v>
      </c>
      <c r="C117" t="s">
        <v>309</v>
      </c>
      <c r="D117" t="s">
        <v>20899</v>
      </c>
      <c r="E117" s="90">
        <v>0</v>
      </c>
      <c r="F117" s="90">
        <v>-276.90600000000001</v>
      </c>
      <c r="G117" s="90">
        <v>-16.288588235294117</v>
      </c>
      <c r="H117" s="90">
        <v>16.288588235294117</v>
      </c>
      <c r="I117" s="90">
        <v>-260.61741176470588</v>
      </c>
      <c r="J117" s="90">
        <v>-15.33043598615917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6389.0020060180595</v>
      </c>
      <c r="N117" s="56"/>
    </row>
    <row r="118" spans="1:14" x14ac:dyDescent="0.25">
      <c r="A118" t="s">
        <v>21456</v>
      </c>
      <c r="B118" t="s">
        <v>564</v>
      </c>
      <c r="C118" t="s">
        <v>346</v>
      </c>
      <c r="D118" t="s">
        <v>20769</v>
      </c>
      <c r="E118" s="90">
        <v>11.55</v>
      </c>
      <c r="F118" s="90">
        <v>-122.58999999999999</v>
      </c>
      <c r="G118" s="90">
        <v>-7.2111764705882351</v>
      </c>
      <c r="H118" s="90">
        <v>18.761176470588236</v>
      </c>
      <c r="I118" s="90">
        <v>-115.37882352941175</v>
      </c>
      <c r="J118" s="90">
        <v>-6.7869896193771613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2829.0541624874641</v>
      </c>
      <c r="N118" s="56"/>
    </row>
    <row r="119" spans="1:14" x14ac:dyDescent="0.25">
      <c r="A119" t="s">
        <v>14900</v>
      </c>
      <c r="B119" t="s">
        <v>338</v>
      </c>
      <c r="C119" t="s">
        <v>447</v>
      </c>
      <c r="D119" t="s">
        <v>20859</v>
      </c>
      <c r="E119" s="90">
        <v>0</v>
      </c>
      <c r="F119" s="90">
        <v>-129.16000000000003</v>
      </c>
      <c r="G119" s="90">
        <v>-7.5976470588235312</v>
      </c>
      <c r="H119" s="90">
        <v>15.195294117647062</v>
      </c>
      <c r="I119" s="90">
        <v>-113.96470588235296</v>
      </c>
      <c r="J119" s="90">
        <v>-6.7038062283737032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2794.3926780341048</v>
      </c>
      <c r="N119" s="56"/>
    </row>
    <row r="120" spans="1:14" x14ac:dyDescent="0.25">
      <c r="A120" t="s">
        <v>19172</v>
      </c>
      <c r="B120" t="s">
        <v>688</v>
      </c>
      <c r="C120" t="s">
        <v>346</v>
      </c>
      <c r="D120" t="s">
        <v>20795</v>
      </c>
      <c r="E120" s="90">
        <v>0</v>
      </c>
      <c r="F120" s="90">
        <v>-134.13999999999999</v>
      </c>
      <c r="G120" s="90">
        <v>-7.8905882352941168</v>
      </c>
      <c r="H120" s="90">
        <v>7.8905882352941168</v>
      </c>
      <c r="I120" s="90">
        <v>-126.24941176470587</v>
      </c>
      <c r="J120" s="90">
        <v>-7.4264359861591691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3095.5035105315969</v>
      </c>
      <c r="N120" s="56"/>
    </row>
    <row r="121" spans="1:14" x14ac:dyDescent="0.25">
      <c r="A121" t="s">
        <v>2882</v>
      </c>
      <c r="B121" t="s">
        <v>484</v>
      </c>
      <c r="C121" t="s">
        <v>346</v>
      </c>
      <c r="D121" t="s">
        <v>20422</v>
      </c>
      <c r="E121" s="90">
        <v>105.12000000000002</v>
      </c>
      <c r="F121" s="90">
        <v>-29.019999999999968</v>
      </c>
      <c r="G121" s="90">
        <v>-1.70705882352941</v>
      </c>
      <c r="H121" s="90">
        <v>106.82705882352943</v>
      </c>
      <c r="I121" s="90">
        <v>-27.312941176470559</v>
      </c>
      <c r="J121" s="90">
        <v>-1.6066435986159153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670.46840521564684</v>
      </c>
      <c r="N121" s="56"/>
    </row>
    <row r="122" spans="1:14" x14ac:dyDescent="0.25">
      <c r="A122" t="s">
        <v>16049</v>
      </c>
      <c r="B122" t="s">
        <v>701</v>
      </c>
      <c r="C122" t="s">
        <v>319</v>
      </c>
      <c r="D122" t="s">
        <v>20753</v>
      </c>
      <c r="E122" s="90">
        <v>0</v>
      </c>
      <c r="F122" s="90">
        <v>-96.850000000000009</v>
      </c>
      <c r="G122" s="90">
        <v>-5.697058823529412</v>
      </c>
      <c r="H122" s="90">
        <v>5.697058823529412</v>
      </c>
      <c r="I122" s="90">
        <v>-91.152941176470591</v>
      </c>
      <c r="J122" s="90">
        <v>-5.3619377162629762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2235.2527582748266</v>
      </c>
      <c r="N122" s="56"/>
    </row>
    <row r="123" spans="1:14" x14ac:dyDescent="0.25">
      <c r="A123" t="s">
        <v>21458</v>
      </c>
      <c r="B123" t="s">
        <v>474</v>
      </c>
      <c r="C123" t="s">
        <v>447</v>
      </c>
      <c r="D123" t="s">
        <v>20572</v>
      </c>
      <c r="E123" s="90">
        <v>24.430000000000003</v>
      </c>
      <c r="F123" s="90">
        <v>-104.73000000000002</v>
      </c>
      <c r="G123" s="90">
        <v>-6.160588235294119</v>
      </c>
      <c r="H123" s="90">
        <v>36.751176470588241</v>
      </c>
      <c r="I123" s="90">
        <v>-92.408823529411791</v>
      </c>
      <c r="J123" s="90">
        <v>-5.4358131487889292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2266.0357321965926</v>
      </c>
      <c r="N123" s="56"/>
    </row>
    <row r="124" spans="1:14" x14ac:dyDescent="0.25">
      <c r="A124" t="s">
        <v>8191</v>
      </c>
      <c r="B124" t="s">
        <v>516</v>
      </c>
      <c r="C124" t="s">
        <v>346</v>
      </c>
      <c r="D124" t="s">
        <v>20643</v>
      </c>
      <c r="E124" s="90">
        <v>17.630000000000003</v>
      </c>
      <c r="F124" s="90">
        <v>-116.50999999999999</v>
      </c>
      <c r="G124" s="90">
        <v>-6.853529411764705</v>
      </c>
      <c r="H124" s="90">
        <v>24.483529411764707</v>
      </c>
      <c r="I124" s="90">
        <v>-109.65647058823528</v>
      </c>
      <c r="J124" s="90">
        <v>-6.4503806228373692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2688.7933801404229</v>
      </c>
      <c r="N124" s="56"/>
    </row>
    <row r="125" spans="1:14" x14ac:dyDescent="0.25">
      <c r="A125" t="s">
        <v>14449</v>
      </c>
      <c r="B125" t="s">
        <v>474</v>
      </c>
      <c r="C125" t="s">
        <v>319</v>
      </c>
      <c r="D125" t="s">
        <v>20739</v>
      </c>
      <c r="E125" s="90">
        <v>12.079999999999998</v>
      </c>
      <c r="F125" s="90">
        <v>-84.77000000000001</v>
      </c>
      <c r="G125" s="90">
        <v>-4.9864705882352949</v>
      </c>
      <c r="H125" s="90">
        <v>17.066470588235291</v>
      </c>
      <c r="I125" s="90">
        <v>-79.783529411764718</v>
      </c>
      <c r="J125" s="90">
        <v>-4.6931487889273367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1956.5767301905737</v>
      </c>
      <c r="N125" s="56"/>
    </row>
    <row r="126" spans="1:14" x14ac:dyDescent="0.25">
      <c r="A126" t="s">
        <v>7827</v>
      </c>
      <c r="B126" t="s">
        <v>739</v>
      </c>
      <c r="C126" t="s">
        <v>447</v>
      </c>
      <c r="D126" t="s">
        <v>20528</v>
      </c>
      <c r="E126" s="90">
        <v>38.29</v>
      </c>
      <c r="F126" s="90">
        <v>-90.870000000000033</v>
      </c>
      <c r="G126" s="90">
        <v>-5.345294117647061</v>
      </c>
      <c r="H126" s="90">
        <v>48.980588235294121</v>
      </c>
      <c r="I126" s="90">
        <v>-80.179411764705904</v>
      </c>
      <c r="J126" s="90">
        <v>-4.7164359861591709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1966.2802156469429</v>
      </c>
      <c r="N126" s="56"/>
    </row>
    <row r="127" spans="1:14" x14ac:dyDescent="0.25">
      <c r="A127" t="s">
        <v>16539</v>
      </c>
      <c r="B127" t="s">
        <v>440</v>
      </c>
      <c r="C127" t="s">
        <v>346</v>
      </c>
      <c r="D127" t="s">
        <v>20819</v>
      </c>
      <c r="E127" s="90">
        <v>0</v>
      </c>
      <c r="F127" s="90">
        <v>-134.13999999999999</v>
      </c>
      <c r="G127" s="90">
        <v>-7.8905882352941168</v>
      </c>
      <c r="H127" s="90">
        <v>7.8905882352941168</v>
      </c>
      <c r="I127" s="90">
        <v>-126.24941176470587</v>
      </c>
      <c r="J127" s="90">
        <v>-7.4264359861591691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3095.5035105315969</v>
      </c>
      <c r="N127" s="56"/>
    </row>
    <row r="128" spans="1:14" x14ac:dyDescent="0.25">
      <c r="A128" t="s">
        <v>16032</v>
      </c>
      <c r="B128" t="s">
        <v>304</v>
      </c>
      <c r="C128" t="s">
        <v>346</v>
      </c>
      <c r="D128" t="s">
        <v>20822</v>
      </c>
      <c r="E128" s="90">
        <v>0</v>
      </c>
      <c r="F128" s="90">
        <v>-134.13999999999999</v>
      </c>
      <c r="G128" s="90">
        <v>-7.8905882352941168</v>
      </c>
      <c r="H128" s="90">
        <v>7.8905882352941168</v>
      </c>
      <c r="I128" s="90">
        <v>-126.24941176470587</v>
      </c>
      <c r="J128" s="90">
        <v>-7.4264359861591691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3095.5035105315969</v>
      </c>
      <c r="N128" s="56"/>
    </row>
    <row r="129" spans="1:14" x14ac:dyDescent="0.25">
      <c r="A129" t="s">
        <v>18535</v>
      </c>
      <c r="B129" t="s">
        <v>301</v>
      </c>
      <c r="C129" t="s">
        <v>319</v>
      </c>
      <c r="D129" t="s">
        <v>20626</v>
      </c>
      <c r="E129" s="90">
        <v>31.62</v>
      </c>
      <c r="F129" s="90">
        <v>-65.23</v>
      </c>
      <c r="G129" s="90">
        <v>-3.8370588235294121</v>
      </c>
      <c r="H129" s="90">
        <v>35.457058823529415</v>
      </c>
      <c r="I129" s="90">
        <v>-61.392941176470593</v>
      </c>
      <c r="J129" s="90">
        <v>-3.6113494809688582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1505.8044132397204</v>
      </c>
      <c r="N129" s="56"/>
    </row>
    <row r="130" spans="1:14" x14ac:dyDescent="0.25">
      <c r="A130" t="s">
        <v>6755</v>
      </c>
      <c r="B130" t="s">
        <v>868</v>
      </c>
      <c r="C130" t="s">
        <v>346</v>
      </c>
      <c r="D130" t="s">
        <v>20771</v>
      </c>
      <c r="E130" s="90">
        <v>10.340000000000002</v>
      </c>
      <c r="F130" s="90">
        <v>-123.79999999999998</v>
      </c>
      <c r="G130" s="90">
        <v>-7.2823529411764696</v>
      </c>
      <c r="H130" s="90">
        <v>17.622352941176473</v>
      </c>
      <c r="I130" s="90">
        <v>-116.51764705882351</v>
      </c>
      <c r="J130" s="90">
        <v>-6.8539792387543246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2856.9679037111355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20704</v>
      </c>
      <c r="E131" s="90">
        <v>19.100000000000001</v>
      </c>
      <c r="F131" s="90">
        <v>-77.75</v>
      </c>
      <c r="G131" s="90">
        <v>-4.5735294117647056</v>
      </c>
      <c r="H131" s="90">
        <v>23.673529411764704</v>
      </c>
      <c r="I131" s="90">
        <v>-73.176470588235304</v>
      </c>
      <c r="J131" s="90">
        <v>-4.304498269896194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1794.6308926780357</v>
      </c>
      <c r="N131" s="56"/>
    </row>
    <row r="132" spans="1:14" x14ac:dyDescent="0.25">
      <c r="A132" t="s">
        <v>2776</v>
      </c>
      <c r="B132" t="s">
        <v>906</v>
      </c>
      <c r="C132" t="s">
        <v>309</v>
      </c>
      <c r="D132" t="s">
        <v>21287</v>
      </c>
      <c r="E132" s="90">
        <v>0</v>
      </c>
      <c r="F132" s="90">
        <v>-276.90600000000001</v>
      </c>
      <c r="G132" s="90">
        <v>-16.288588235294117</v>
      </c>
      <c r="H132" s="90">
        <v>16.288588235294117</v>
      </c>
      <c r="I132" s="90">
        <v>-260.61741176470588</v>
      </c>
      <c r="J132" s="90">
        <v>-15.33043598615917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6389.0020060180595</v>
      </c>
      <c r="N132" s="56"/>
    </row>
    <row r="133" spans="1:14" x14ac:dyDescent="0.25">
      <c r="A133" t="s">
        <v>21460</v>
      </c>
      <c r="B133" t="s">
        <v>868</v>
      </c>
      <c r="C133" t="s">
        <v>447</v>
      </c>
      <c r="D133" t="s">
        <v>20381</v>
      </c>
      <c r="E133" s="90">
        <v>125.64999999999999</v>
      </c>
      <c r="F133" s="90">
        <v>-3.5100000000000335</v>
      </c>
      <c r="G133" s="90">
        <v>-0.2064705882352961</v>
      </c>
      <c r="H133" s="90">
        <v>126.06294117647059</v>
      </c>
      <c r="I133" s="90">
        <v>-3.0970588235294372</v>
      </c>
      <c r="J133" s="90">
        <v>-0.18217993079584924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76.912111334002688</v>
      </c>
      <c r="N133" s="56"/>
    </row>
    <row r="134" spans="1:14" x14ac:dyDescent="0.25">
      <c r="A134" t="s">
        <v>15373</v>
      </c>
      <c r="B134" t="s">
        <v>474</v>
      </c>
      <c r="C134" t="s">
        <v>346</v>
      </c>
      <c r="D134" t="s">
        <v>20837</v>
      </c>
      <c r="E134" s="90">
        <v>0</v>
      </c>
      <c r="F134" s="90">
        <v>-134.13999999999999</v>
      </c>
      <c r="G134" s="90">
        <v>-7.8905882352941168</v>
      </c>
      <c r="H134" s="90">
        <v>7.8905882352941168</v>
      </c>
      <c r="I134" s="90">
        <v>-126.24941176470587</v>
      </c>
      <c r="J134" s="90">
        <v>-7.4264359861591691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3095.5035105315969</v>
      </c>
      <c r="N134" s="56"/>
    </row>
    <row r="135" spans="1:14" x14ac:dyDescent="0.25">
      <c r="A135" t="s">
        <v>21462</v>
      </c>
      <c r="B135" t="s">
        <v>901</v>
      </c>
      <c r="C135" t="s">
        <v>346</v>
      </c>
      <c r="D135" t="s">
        <v>20403</v>
      </c>
      <c r="E135" s="90">
        <v>117.22000000000001</v>
      </c>
      <c r="F135" s="90">
        <v>-16.919999999999973</v>
      </c>
      <c r="G135" s="90">
        <v>-0.99529411764705722</v>
      </c>
      <c r="H135" s="90">
        <v>118.21529411764708</v>
      </c>
      <c r="I135" s="90">
        <v>-15.92470588235291</v>
      </c>
      <c r="J135" s="90">
        <v>-0.93674740484428887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391.33099297893637</v>
      </c>
      <c r="N135" s="56"/>
    </row>
    <row r="136" spans="1:14" x14ac:dyDescent="0.25">
      <c r="A136" t="s">
        <v>17328</v>
      </c>
      <c r="B136" t="s">
        <v>338</v>
      </c>
      <c r="C136" t="s">
        <v>309</v>
      </c>
      <c r="D136" t="s">
        <v>20593</v>
      </c>
      <c r="E136" s="90">
        <v>21.762</v>
      </c>
      <c r="F136" s="90">
        <v>-255.14400000000001</v>
      </c>
      <c r="G136" s="90">
        <v>-15.008470588235294</v>
      </c>
      <c r="H136" s="90">
        <v>36.770470588235298</v>
      </c>
      <c r="I136" s="90">
        <v>-240.13552941176471</v>
      </c>
      <c r="J136" s="90">
        <v>-14.12561937716263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5886.9699097291923</v>
      </c>
      <c r="N136" s="56"/>
    </row>
    <row r="137" spans="1:14" x14ac:dyDescent="0.25">
      <c r="A137" t="s">
        <v>539</v>
      </c>
      <c r="B137" t="s">
        <v>530</v>
      </c>
      <c r="C137" t="s">
        <v>346</v>
      </c>
      <c r="D137" t="s">
        <v>20826</v>
      </c>
      <c r="E137" s="90">
        <v>0</v>
      </c>
      <c r="F137" s="90">
        <v>-134.13999999999999</v>
      </c>
      <c r="G137" s="90">
        <v>-7.8905882352941168</v>
      </c>
      <c r="H137" s="90">
        <v>7.8905882352941168</v>
      </c>
      <c r="I137" s="90">
        <v>-126.24941176470587</v>
      </c>
      <c r="J137" s="90">
        <v>-7.4264359861591691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3095.5035105315969</v>
      </c>
      <c r="N137" s="56"/>
    </row>
    <row r="138" spans="1:14" x14ac:dyDescent="0.25">
      <c r="A138" t="s">
        <v>18416</v>
      </c>
      <c r="B138" t="s">
        <v>564</v>
      </c>
      <c r="C138" t="s">
        <v>447</v>
      </c>
      <c r="D138" t="s">
        <v>20562</v>
      </c>
      <c r="E138" s="90">
        <v>25.630000000000003</v>
      </c>
      <c r="F138" s="90">
        <v>-103.53000000000003</v>
      </c>
      <c r="G138" s="90">
        <v>-6.0900000000000016</v>
      </c>
      <c r="H138" s="90">
        <v>37.81</v>
      </c>
      <c r="I138" s="90">
        <v>-91.350000000000023</v>
      </c>
      <c r="J138" s="90">
        <v>-5.3735294117647072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2240.082873620865</v>
      </c>
      <c r="N138" s="56"/>
    </row>
    <row r="139" spans="1:14" x14ac:dyDescent="0.25">
      <c r="A139" t="s">
        <v>21464</v>
      </c>
      <c r="B139" t="s">
        <v>333</v>
      </c>
      <c r="C139" t="s">
        <v>447</v>
      </c>
      <c r="D139" t="s">
        <v>20606</v>
      </c>
      <c r="E139" s="90">
        <v>18.12</v>
      </c>
      <c r="F139" s="90">
        <v>-111.04000000000002</v>
      </c>
      <c r="G139" s="90">
        <v>-6.5317647058823542</v>
      </c>
      <c r="H139" s="90">
        <v>31.183529411764709</v>
      </c>
      <c r="I139" s="90">
        <v>-97.976470588235316</v>
      </c>
      <c r="J139" s="90">
        <v>-5.7633217993079597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2402.5045135406244</v>
      </c>
      <c r="N139" s="56"/>
    </row>
    <row r="140" spans="1:14" x14ac:dyDescent="0.25">
      <c r="A140" t="s">
        <v>14816</v>
      </c>
      <c r="B140" t="s">
        <v>715</v>
      </c>
      <c r="C140" t="s">
        <v>346</v>
      </c>
      <c r="D140" t="s">
        <v>20763</v>
      </c>
      <c r="E140" s="90">
        <v>14.13</v>
      </c>
      <c r="F140" s="90">
        <v>-120.00999999999999</v>
      </c>
      <c r="G140" s="90">
        <v>-7.0594117647058816</v>
      </c>
      <c r="H140" s="90">
        <v>21.189411764705881</v>
      </c>
      <c r="I140" s="90">
        <v>-112.95058823529411</v>
      </c>
      <c r="J140" s="90">
        <v>-6.6441522491349474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2769.5356068204633</v>
      </c>
      <c r="N140" s="56"/>
    </row>
    <row r="141" spans="1:14" x14ac:dyDescent="0.25">
      <c r="A141" t="s">
        <v>18524</v>
      </c>
      <c r="B141" t="s">
        <v>296</v>
      </c>
      <c r="C141" t="s">
        <v>319</v>
      </c>
      <c r="D141" t="s">
        <v>20701</v>
      </c>
      <c r="E141" s="90">
        <v>19.619999999999997</v>
      </c>
      <c r="F141" s="90">
        <v>-77.230000000000018</v>
      </c>
      <c r="G141" s="90">
        <v>-4.5429411764705891</v>
      </c>
      <c r="H141" s="90">
        <v>24.162941176470589</v>
      </c>
      <c r="I141" s="90">
        <v>-72.687058823529412</v>
      </c>
      <c r="J141" s="90">
        <v>-4.2757093425605532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1782.6349047141437</v>
      </c>
      <c r="N141" s="56"/>
    </row>
    <row r="142" spans="1:14" x14ac:dyDescent="0.25">
      <c r="A142" t="s">
        <v>16552</v>
      </c>
      <c r="B142" t="s">
        <v>564</v>
      </c>
      <c r="C142" t="s">
        <v>346</v>
      </c>
      <c r="D142" t="s">
        <v>20760</v>
      </c>
      <c r="E142" s="90">
        <v>15.89</v>
      </c>
      <c r="F142" s="90">
        <v>-118.24999999999999</v>
      </c>
      <c r="G142" s="90">
        <v>-6.9558823529411757</v>
      </c>
      <c r="H142" s="90">
        <v>22.845882352941175</v>
      </c>
      <c r="I142" s="90">
        <v>-111.29411764705881</v>
      </c>
      <c r="J142" s="90">
        <v>-6.5467128027681651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2728.9338014042146</v>
      </c>
      <c r="N142" s="56"/>
    </row>
    <row r="143" spans="1:14" x14ac:dyDescent="0.25">
      <c r="A143" t="s">
        <v>5910</v>
      </c>
      <c r="B143" t="s">
        <v>407</v>
      </c>
      <c r="C143" t="s">
        <v>319</v>
      </c>
      <c r="D143" t="s">
        <v>20706</v>
      </c>
      <c r="E143" s="90">
        <v>18.8</v>
      </c>
      <c r="F143" s="90">
        <v>-78.050000000000011</v>
      </c>
      <c r="G143" s="90">
        <v>-4.5911764705882359</v>
      </c>
      <c r="H143" s="90">
        <v>23.391176470588235</v>
      </c>
      <c r="I143" s="90">
        <v>-73.458823529411774</v>
      </c>
      <c r="J143" s="90">
        <v>-4.3211072664359866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1801.5516549648964</v>
      </c>
      <c r="N143" s="56"/>
    </row>
    <row r="144" spans="1:14" x14ac:dyDescent="0.25">
      <c r="A144" t="s">
        <v>16763</v>
      </c>
      <c r="B144" t="s">
        <v>739</v>
      </c>
      <c r="C144" t="s">
        <v>346</v>
      </c>
      <c r="D144" t="s">
        <v>20817</v>
      </c>
      <c r="E144" s="90">
        <v>0</v>
      </c>
      <c r="F144" s="90">
        <v>-134.13999999999999</v>
      </c>
      <c r="G144" s="90">
        <v>-7.8905882352941168</v>
      </c>
      <c r="H144" s="90">
        <v>7.8905882352941168</v>
      </c>
      <c r="I144" s="90">
        <v>-126.24941176470587</v>
      </c>
      <c r="J144" s="90">
        <v>-7.4264359861591691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3095.5035105315969</v>
      </c>
      <c r="N144" s="56"/>
    </row>
    <row r="145" spans="1:14" x14ac:dyDescent="0.25">
      <c r="A145" t="s">
        <v>21466</v>
      </c>
      <c r="B145" t="s">
        <v>1359</v>
      </c>
      <c r="C145" t="s">
        <v>309</v>
      </c>
      <c r="D145" t="s">
        <v>20313</v>
      </c>
      <c r="E145" s="90">
        <v>198.86</v>
      </c>
      <c r="F145" s="90">
        <v>-78.045999999999992</v>
      </c>
      <c r="G145" s="90">
        <v>-4.5909411764705874</v>
      </c>
      <c r="H145" s="90">
        <v>203.45094117647062</v>
      </c>
      <c r="I145" s="90">
        <v>-73.455058823529384</v>
      </c>
      <c r="J145" s="90">
        <v>-4.3208858131487871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1801.459378134404</v>
      </c>
      <c r="N145" s="56"/>
    </row>
    <row r="146" spans="1:14" x14ac:dyDescent="0.25">
      <c r="A146" t="s">
        <v>15870</v>
      </c>
      <c r="B146" t="s">
        <v>312</v>
      </c>
      <c r="C146" t="s">
        <v>447</v>
      </c>
      <c r="D146" t="s">
        <v>20879</v>
      </c>
      <c r="E146" s="90">
        <v>0</v>
      </c>
      <c r="F146" s="90">
        <v>-129.16000000000003</v>
      </c>
      <c r="G146" s="90">
        <v>-7.5976470588235312</v>
      </c>
      <c r="H146" s="90">
        <v>15.195294117647062</v>
      </c>
      <c r="I146" s="90">
        <v>-113.96470588235296</v>
      </c>
      <c r="J146" s="90">
        <v>-6.7038062283737032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2794.3926780341048</v>
      </c>
      <c r="N146" s="56"/>
    </row>
    <row r="147" spans="1:14" x14ac:dyDescent="0.25">
      <c r="A147" t="s">
        <v>795</v>
      </c>
      <c r="B147" t="s">
        <v>888</v>
      </c>
      <c r="C147" t="s">
        <v>319</v>
      </c>
      <c r="D147" t="s">
        <v>20700</v>
      </c>
      <c r="E147" s="90">
        <v>20.9</v>
      </c>
      <c r="F147" s="90">
        <v>-75.950000000000017</v>
      </c>
      <c r="G147" s="90">
        <v>-4.4676470588235304</v>
      </c>
      <c r="H147" s="90">
        <v>25.367647058823529</v>
      </c>
      <c r="I147" s="90">
        <v>-71.482352941176487</v>
      </c>
      <c r="J147" s="90">
        <v>-4.2048442906574408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1753.1063189568727</v>
      </c>
      <c r="N147" s="56"/>
    </row>
    <row r="148" spans="1:14" x14ac:dyDescent="0.25">
      <c r="A148" t="s">
        <v>16399</v>
      </c>
      <c r="B148" t="s">
        <v>638</v>
      </c>
      <c r="C148" t="s">
        <v>447</v>
      </c>
      <c r="D148" t="s">
        <v>20650</v>
      </c>
      <c r="E148" s="90">
        <v>8.5</v>
      </c>
      <c r="F148" s="90">
        <v>-120.66000000000003</v>
      </c>
      <c r="G148" s="90">
        <v>-7.0976470588235312</v>
      </c>
      <c r="H148" s="90">
        <v>22.695294117647062</v>
      </c>
      <c r="I148" s="90">
        <v>-106.46470588235296</v>
      </c>
      <c r="J148" s="90">
        <v>-6.2626297577854686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2610.5599297893709</v>
      </c>
      <c r="N148" s="56"/>
    </row>
    <row r="149" spans="1:14" x14ac:dyDescent="0.25">
      <c r="A149" t="s">
        <v>6535</v>
      </c>
      <c r="B149" t="s">
        <v>663</v>
      </c>
      <c r="C149" t="s">
        <v>319</v>
      </c>
      <c r="D149" t="s">
        <v>20707</v>
      </c>
      <c r="E149" s="90">
        <v>18.649999999999999</v>
      </c>
      <c r="F149" s="90">
        <v>-78.200000000000017</v>
      </c>
      <c r="G149" s="90">
        <v>-4.6000000000000014</v>
      </c>
      <c r="H149" s="90">
        <v>23.25</v>
      </c>
      <c r="I149" s="90">
        <v>-73.600000000000009</v>
      </c>
      <c r="J149" s="90">
        <v>-4.329411764705883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1805.0120361083266</v>
      </c>
      <c r="N149" s="56"/>
    </row>
    <row r="150" spans="1:14" x14ac:dyDescent="0.25">
      <c r="A150" t="s">
        <v>21468</v>
      </c>
      <c r="B150" t="s">
        <v>363</v>
      </c>
      <c r="C150" t="s">
        <v>447</v>
      </c>
      <c r="D150" t="s">
        <v>20479</v>
      </c>
      <c r="E150" s="90">
        <v>65.03</v>
      </c>
      <c r="F150" s="90">
        <v>-64.130000000000024</v>
      </c>
      <c r="G150" s="90">
        <v>-3.772352941176472</v>
      </c>
      <c r="H150" s="90">
        <v>72.574705882352944</v>
      </c>
      <c r="I150" s="90">
        <v>-56.585294117647081</v>
      </c>
      <c r="J150" s="90">
        <v>-3.3285467128027695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1387.9640170511552</v>
      </c>
      <c r="N150" s="56"/>
    </row>
    <row r="151" spans="1:14" x14ac:dyDescent="0.25">
      <c r="A151" t="s">
        <v>19201</v>
      </c>
      <c r="B151" t="s">
        <v>663</v>
      </c>
      <c r="C151" t="s">
        <v>309</v>
      </c>
      <c r="D151" t="s">
        <v>20898</v>
      </c>
      <c r="E151" s="90">
        <v>0</v>
      </c>
      <c r="F151" s="90">
        <v>-276.90600000000001</v>
      </c>
      <c r="G151" s="90">
        <v>-16.288588235294117</v>
      </c>
      <c r="H151" s="90">
        <v>16.288588235294117</v>
      </c>
      <c r="I151" s="90">
        <v>-260.61741176470588</v>
      </c>
      <c r="J151" s="90">
        <v>-15.33043598615917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6389.0020060180595</v>
      </c>
      <c r="N151" s="56"/>
    </row>
    <row r="152" spans="1:14" x14ac:dyDescent="0.25">
      <c r="A152" t="s">
        <v>14926</v>
      </c>
      <c r="B152" t="s">
        <v>369</v>
      </c>
      <c r="C152" t="s">
        <v>447</v>
      </c>
      <c r="D152" t="s">
        <v>20861</v>
      </c>
      <c r="E152" s="90">
        <v>0</v>
      </c>
      <c r="F152" s="90">
        <v>-129.16000000000003</v>
      </c>
      <c r="G152" s="90">
        <v>-7.5976470588235312</v>
      </c>
      <c r="H152" s="90">
        <v>15.195294117647062</v>
      </c>
      <c r="I152" s="90">
        <v>-113.96470588235296</v>
      </c>
      <c r="J152" s="90">
        <v>-6.7038062283737032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2794.3926780341048</v>
      </c>
      <c r="N152" s="56"/>
    </row>
    <row r="153" spans="1:14" x14ac:dyDescent="0.25">
      <c r="A153" t="s">
        <v>17487</v>
      </c>
      <c r="B153" t="s">
        <v>906</v>
      </c>
      <c r="C153" t="s">
        <v>319</v>
      </c>
      <c r="D153" t="s">
        <v>20651</v>
      </c>
      <c r="E153" s="90">
        <v>27.91</v>
      </c>
      <c r="F153" s="90">
        <v>-68.940000000000012</v>
      </c>
      <c r="G153" s="90">
        <v>-4.0552941176470592</v>
      </c>
      <c r="H153" s="90">
        <v>31.965294117647062</v>
      </c>
      <c r="I153" s="90">
        <v>-64.884705882352947</v>
      </c>
      <c r="J153" s="90">
        <v>-3.8167474048442909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1591.3911735205631</v>
      </c>
      <c r="N153" s="56"/>
    </row>
    <row r="154" spans="1:14" x14ac:dyDescent="0.25">
      <c r="A154" t="s">
        <v>1214</v>
      </c>
      <c r="B154" t="s">
        <v>688</v>
      </c>
      <c r="C154" t="s">
        <v>346</v>
      </c>
      <c r="D154" t="s">
        <v>20478</v>
      </c>
      <c r="E154" s="90">
        <v>66.800000000000011</v>
      </c>
      <c r="F154" s="90">
        <v>-67.339999999999975</v>
      </c>
      <c r="G154" s="90">
        <v>-3.9611764705882337</v>
      </c>
      <c r="H154" s="90">
        <v>70.761176470588239</v>
      </c>
      <c r="I154" s="90">
        <v>-63.378823529411747</v>
      </c>
      <c r="J154" s="90">
        <v>-3.7281660899653968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1554.4804413239726</v>
      </c>
      <c r="N154" s="56"/>
    </row>
    <row r="155" spans="1:14" x14ac:dyDescent="0.25">
      <c r="A155" t="s">
        <v>15952</v>
      </c>
      <c r="B155" t="s">
        <v>868</v>
      </c>
      <c r="C155" t="s">
        <v>346</v>
      </c>
      <c r="D155" t="s">
        <v>20853</v>
      </c>
      <c r="E155" s="90">
        <v>0</v>
      </c>
      <c r="F155" s="90">
        <v>-134.13999999999999</v>
      </c>
      <c r="G155" s="90">
        <v>-7.8905882352941168</v>
      </c>
      <c r="H155" s="90">
        <v>7.8905882352941168</v>
      </c>
      <c r="I155" s="90">
        <v>-126.24941176470587</v>
      </c>
      <c r="J155" s="90">
        <v>-7.4264359861591691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3095.5035105315969</v>
      </c>
      <c r="N155" s="56"/>
    </row>
    <row r="156" spans="1:14" x14ac:dyDescent="0.25">
      <c r="A156" t="s">
        <v>8930</v>
      </c>
      <c r="B156" t="s">
        <v>701</v>
      </c>
      <c r="C156" t="s">
        <v>447</v>
      </c>
      <c r="D156" t="s">
        <v>20882</v>
      </c>
      <c r="E156" s="90">
        <v>0</v>
      </c>
      <c r="F156" s="90">
        <v>-129.16000000000003</v>
      </c>
      <c r="G156" s="90">
        <v>-7.5976470588235312</v>
      </c>
      <c r="H156" s="90">
        <v>15.195294117647062</v>
      </c>
      <c r="I156" s="90">
        <v>-113.96470588235296</v>
      </c>
      <c r="J156" s="90">
        <v>-6.7038062283737032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2794.3926780341048</v>
      </c>
      <c r="N156" s="56"/>
    </row>
    <row r="157" spans="1:14" x14ac:dyDescent="0.25">
      <c r="A157" t="s">
        <v>16616</v>
      </c>
      <c r="B157" t="s">
        <v>715</v>
      </c>
      <c r="C157" t="s">
        <v>319</v>
      </c>
      <c r="D157" t="s">
        <v>20611</v>
      </c>
      <c r="E157" s="90">
        <v>33.67</v>
      </c>
      <c r="F157" s="90">
        <v>-63.180000000000007</v>
      </c>
      <c r="G157" s="90">
        <v>-3.7164705882352944</v>
      </c>
      <c r="H157" s="90">
        <v>37.386470588235298</v>
      </c>
      <c r="I157" s="90">
        <v>-59.463529411764711</v>
      </c>
      <c r="J157" s="90">
        <v>-3.4978546712802769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1458.5125376128397</v>
      </c>
      <c r="N157" s="56"/>
    </row>
    <row r="158" spans="1:14" x14ac:dyDescent="0.25">
      <c r="A158" t="s">
        <v>14602</v>
      </c>
      <c r="B158" t="s">
        <v>385</v>
      </c>
      <c r="C158" t="s">
        <v>319</v>
      </c>
      <c r="D158" t="s">
        <v>20748</v>
      </c>
      <c r="E158" s="90">
        <v>0</v>
      </c>
      <c r="F158" s="90">
        <v>-96.850000000000009</v>
      </c>
      <c r="G158" s="90">
        <v>-5.697058823529412</v>
      </c>
      <c r="H158" s="90">
        <v>5.697058823529412</v>
      </c>
      <c r="I158" s="90">
        <v>-91.152941176470591</v>
      </c>
      <c r="J158" s="90">
        <v>-5.3619377162629762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2235.2527582748266</v>
      </c>
      <c r="N158" s="56"/>
    </row>
    <row r="159" spans="1:14" x14ac:dyDescent="0.25">
      <c r="A159" t="s">
        <v>6740</v>
      </c>
      <c r="C159" t="s">
        <v>346</v>
      </c>
      <c r="D159" t="s">
        <v>20840</v>
      </c>
      <c r="E159" s="90">
        <v>0</v>
      </c>
      <c r="F159" s="90">
        <v>-134.13999999999999</v>
      </c>
      <c r="G159" s="90">
        <v>-7.8905882352941168</v>
      </c>
      <c r="H159" s="90">
        <v>7.8905882352941168</v>
      </c>
      <c r="I159" s="90">
        <v>-126.24941176470587</v>
      </c>
      <c r="J159" s="90">
        <v>-7.4264359861591691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3095.5035105315969</v>
      </c>
      <c r="N159" s="56"/>
    </row>
    <row r="160" spans="1:14" x14ac:dyDescent="0.25">
      <c r="A160" t="s">
        <v>9244</v>
      </c>
      <c r="B160" t="s">
        <v>369</v>
      </c>
      <c r="C160" t="s">
        <v>309</v>
      </c>
      <c r="D160" t="s">
        <v>20540</v>
      </c>
      <c r="E160" s="90">
        <v>30.155999999999999</v>
      </c>
      <c r="F160" s="90">
        <v>-246.75</v>
      </c>
      <c r="G160" s="90">
        <v>-14.514705882352942</v>
      </c>
      <c r="H160" s="90">
        <v>44.670705882352941</v>
      </c>
      <c r="I160" s="90">
        <v>-232.23529411764707</v>
      </c>
      <c r="J160" s="90">
        <v>-13.660899653979239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5693.326980942833</v>
      </c>
      <c r="N160" s="56"/>
    </row>
    <row r="161" spans="1:14" x14ac:dyDescent="0.25">
      <c r="A161" t="s">
        <v>21470</v>
      </c>
      <c r="B161" t="s">
        <v>304</v>
      </c>
      <c r="C161" t="s">
        <v>319</v>
      </c>
      <c r="D161" t="s">
        <v>20737</v>
      </c>
      <c r="E161" s="90">
        <v>12.57</v>
      </c>
      <c r="F161" s="90">
        <v>-84.28</v>
      </c>
      <c r="G161" s="90">
        <v>-4.9576470588235297</v>
      </c>
      <c r="H161" s="90">
        <v>17.527647058823529</v>
      </c>
      <c r="I161" s="90">
        <v>-79.322352941176476</v>
      </c>
      <c r="J161" s="90">
        <v>-4.666020761245675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1945.2728184553678</v>
      </c>
      <c r="N161" s="56"/>
    </row>
    <row r="162" spans="1:14" x14ac:dyDescent="0.25">
      <c r="A162" t="s">
        <v>6903</v>
      </c>
      <c r="B162" t="s">
        <v>296</v>
      </c>
      <c r="C162" t="s">
        <v>319</v>
      </c>
      <c r="D162" t="s">
        <v>20708</v>
      </c>
      <c r="E162" s="90">
        <v>18.600000000000001</v>
      </c>
      <c r="F162" s="90">
        <v>-78.25</v>
      </c>
      <c r="G162" s="90">
        <v>-4.6029411764705879</v>
      </c>
      <c r="H162" s="90">
        <v>23.202941176470588</v>
      </c>
      <c r="I162" s="90">
        <v>-73.64705882352942</v>
      </c>
      <c r="J162" s="90">
        <v>-4.3321799307958484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1806.1654964894701</v>
      </c>
      <c r="N162" s="56"/>
    </row>
    <row r="163" spans="1:14" x14ac:dyDescent="0.25">
      <c r="A163" t="s">
        <v>1863</v>
      </c>
      <c r="B163" t="s">
        <v>663</v>
      </c>
      <c r="C163" t="s">
        <v>309</v>
      </c>
      <c r="D163" t="s">
        <v>20620</v>
      </c>
      <c r="E163" s="90">
        <v>19.930000000000003</v>
      </c>
      <c r="F163" s="90">
        <v>-256.976</v>
      </c>
      <c r="G163" s="90">
        <v>-15.116235294117647</v>
      </c>
      <c r="H163" s="90">
        <v>35.04623529411765</v>
      </c>
      <c r="I163" s="90">
        <v>-241.85976470588236</v>
      </c>
      <c r="J163" s="90">
        <v>-14.227044982698962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5929.2326980942871</v>
      </c>
      <c r="N163" s="56"/>
    </row>
    <row r="164" spans="1:14" x14ac:dyDescent="0.25">
      <c r="A164" t="s">
        <v>19209</v>
      </c>
      <c r="B164" t="s">
        <v>530</v>
      </c>
      <c r="C164" t="s">
        <v>319</v>
      </c>
      <c r="D164" t="s">
        <v>20734</v>
      </c>
      <c r="E164" s="90">
        <v>12.84</v>
      </c>
      <c r="F164" s="90">
        <v>-84.01</v>
      </c>
      <c r="G164" s="90">
        <v>-4.9417647058823535</v>
      </c>
      <c r="H164" s="90">
        <v>17.781764705882352</v>
      </c>
      <c r="I164" s="90">
        <v>-79.068235294117656</v>
      </c>
      <c r="J164" s="90">
        <v>-4.6510726643598623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1939.0441323971934</v>
      </c>
      <c r="N164" s="56"/>
    </row>
    <row r="165" spans="1:14" x14ac:dyDescent="0.25">
      <c r="A165" t="s">
        <v>21472</v>
      </c>
      <c r="B165" t="s">
        <v>338</v>
      </c>
      <c r="C165" t="s">
        <v>346</v>
      </c>
      <c r="D165" t="s">
        <v>20355</v>
      </c>
      <c r="E165" s="90">
        <v>154.07999999999998</v>
      </c>
      <c r="F165" s="90">
        <v>19.939999999999998</v>
      </c>
      <c r="G165" s="90">
        <v>1.1729411764705882</v>
      </c>
      <c r="H165" s="90">
        <v>152.90705882352938</v>
      </c>
      <c r="I165" s="90">
        <v>18.767058823529396</v>
      </c>
      <c r="J165" s="90">
        <v>1.1039446366781998</v>
      </c>
      <c r="K165" t="e">
        <f>_xlfn.XLOOKUP(Free_Agents[[#This Row],[Player]],$T$2:$T$21,$U$2:$U$21)</f>
        <v>#N/A</v>
      </c>
      <c r="L165" s="55">
        <f>MAX(Free_Agents[[#This Row],[MG VARG]]*'Full Roster'!$AF$29,0)+1</f>
        <v>16.840277031430436</v>
      </c>
      <c r="M165" s="55">
        <f>MAX(Free_Agents[[#This Row],[MG VARG]]*$Q$11,0)+1</f>
        <v>1</v>
      </c>
      <c r="N165" s="56"/>
    </row>
    <row r="166" spans="1:14" x14ac:dyDescent="0.25">
      <c r="A166" t="s">
        <v>16245</v>
      </c>
      <c r="B166" t="s">
        <v>312</v>
      </c>
      <c r="C166" t="s">
        <v>447</v>
      </c>
      <c r="D166" t="s">
        <v>20583</v>
      </c>
      <c r="E166" s="90">
        <v>22.580000000000002</v>
      </c>
      <c r="F166" s="90">
        <v>-106.58000000000003</v>
      </c>
      <c r="G166" s="90">
        <v>-6.2694117647058842</v>
      </c>
      <c r="H166" s="90">
        <v>35.11882352941177</v>
      </c>
      <c r="I166" s="90">
        <v>-94.041176470588255</v>
      </c>
      <c r="J166" s="90">
        <v>-5.531833910034603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2306.0463891675049</v>
      </c>
      <c r="N166" s="56"/>
    </row>
    <row r="167" spans="1:14" x14ac:dyDescent="0.25">
      <c r="A167" t="s">
        <v>17181</v>
      </c>
      <c r="B167" t="s">
        <v>413</v>
      </c>
      <c r="C167" t="s">
        <v>346</v>
      </c>
      <c r="D167" t="s">
        <v>20783</v>
      </c>
      <c r="E167" s="90">
        <v>5.08</v>
      </c>
      <c r="F167" s="90">
        <v>-129.05999999999997</v>
      </c>
      <c r="G167" s="90">
        <v>-7.5917647058823512</v>
      </c>
      <c r="H167" s="90">
        <v>12.671764705882353</v>
      </c>
      <c r="I167" s="90">
        <v>-121.46823529411763</v>
      </c>
      <c r="J167" s="90">
        <v>-7.1451903114186841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2978.3119358074241</v>
      </c>
      <c r="N167" s="56"/>
    </row>
    <row r="168" spans="1:14" x14ac:dyDescent="0.25">
      <c r="A168" t="s">
        <v>16634</v>
      </c>
      <c r="B168" t="s">
        <v>14060</v>
      </c>
      <c r="C168" t="s">
        <v>346</v>
      </c>
      <c r="D168" t="s">
        <v>20634</v>
      </c>
      <c r="E168" s="90">
        <v>19.670000000000002</v>
      </c>
      <c r="F168" s="90">
        <v>-114.46999999999998</v>
      </c>
      <c r="G168" s="90">
        <v>-6.7335294117647049</v>
      </c>
      <c r="H168" s="90">
        <v>26.403529411764708</v>
      </c>
      <c r="I168" s="90">
        <v>-107.73647058823528</v>
      </c>
      <c r="J168" s="90">
        <v>-6.3374394463667807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2641.7321965897709</v>
      </c>
      <c r="N168" s="56"/>
    </row>
    <row r="169" spans="1:14" x14ac:dyDescent="0.25">
      <c r="A169" t="s">
        <v>10128</v>
      </c>
      <c r="B169" t="s">
        <v>369</v>
      </c>
      <c r="C169" t="s">
        <v>319</v>
      </c>
      <c r="D169" t="s">
        <v>20696</v>
      </c>
      <c r="E169" s="90">
        <v>22.259999999999998</v>
      </c>
      <c r="F169" s="90">
        <v>-74.59</v>
      </c>
      <c r="G169" s="90">
        <v>-4.3876470588235295</v>
      </c>
      <c r="H169" s="90">
        <v>26.64764705882353</v>
      </c>
      <c r="I169" s="90">
        <v>-70.202352941176486</v>
      </c>
      <c r="J169" s="90">
        <v>-4.1295501730103812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1721.7321965897709</v>
      </c>
      <c r="N169" s="56"/>
    </row>
    <row r="170" spans="1:14" x14ac:dyDescent="0.25">
      <c r="A170" t="s">
        <v>16124</v>
      </c>
      <c r="B170" t="s">
        <v>739</v>
      </c>
      <c r="C170" t="s">
        <v>309</v>
      </c>
      <c r="D170" t="s">
        <v>20648</v>
      </c>
      <c r="E170" s="90">
        <v>10.040000000000001</v>
      </c>
      <c r="F170" s="90">
        <v>-266.86599999999999</v>
      </c>
      <c r="G170" s="90">
        <v>-15.697999999999999</v>
      </c>
      <c r="H170" s="90">
        <v>25.738</v>
      </c>
      <c r="I170" s="90">
        <v>-251.16800000000001</v>
      </c>
      <c r="J170" s="90">
        <v>-14.774588235294118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6157.3871614844584</v>
      </c>
      <c r="N170" s="56"/>
    </row>
    <row r="171" spans="1:14" x14ac:dyDescent="0.25">
      <c r="A171" t="s">
        <v>10593</v>
      </c>
      <c r="C171" t="s">
        <v>319</v>
      </c>
      <c r="D171" t="s">
        <v>20759</v>
      </c>
      <c r="E171" s="90">
        <v>0</v>
      </c>
      <c r="F171" s="90">
        <v>-96.850000000000009</v>
      </c>
      <c r="G171" s="90">
        <v>-5.697058823529412</v>
      </c>
      <c r="H171" s="90">
        <v>5.697058823529412</v>
      </c>
      <c r="I171" s="90">
        <v>-91.152941176470591</v>
      </c>
      <c r="J171" s="90">
        <v>-5.3619377162629762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2235.2527582748266</v>
      </c>
      <c r="N171" s="56"/>
    </row>
    <row r="172" spans="1:14" x14ac:dyDescent="0.25">
      <c r="A172" t="s">
        <v>907</v>
      </c>
      <c r="B172" t="s">
        <v>530</v>
      </c>
      <c r="C172" t="s">
        <v>309</v>
      </c>
      <c r="D172" t="s">
        <v>20582</v>
      </c>
      <c r="E172" s="90">
        <v>22.244</v>
      </c>
      <c r="F172" s="90">
        <v>-254.66200000000001</v>
      </c>
      <c r="G172" s="90">
        <v>-14.980117647058824</v>
      </c>
      <c r="H172" s="90">
        <v>37.224117647058819</v>
      </c>
      <c r="I172" s="90">
        <v>-239.68188235294119</v>
      </c>
      <c r="J172" s="90">
        <v>-14.098934256055363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5875.8505516549694</v>
      </c>
      <c r="N172" s="56"/>
    </row>
    <row r="173" spans="1:14" x14ac:dyDescent="0.25">
      <c r="A173" t="s">
        <v>19239</v>
      </c>
      <c r="B173" t="s">
        <v>1185</v>
      </c>
      <c r="C173" t="s">
        <v>319</v>
      </c>
      <c r="D173" t="s">
        <v>20720</v>
      </c>
      <c r="E173" s="90">
        <v>17.41</v>
      </c>
      <c r="F173" s="90">
        <v>-79.440000000000012</v>
      </c>
      <c r="G173" s="90">
        <v>-4.672941176470589</v>
      </c>
      <c r="H173" s="90">
        <v>22.082941176470591</v>
      </c>
      <c r="I173" s="90">
        <v>-74.767058823529425</v>
      </c>
      <c r="J173" s="90">
        <v>-4.3980622837370253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1833.6178535606839</v>
      </c>
      <c r="N173" s="56"/>
    </row>
    <row r="174" spans="1:14" x14ac:dyDescent="0.25">
      <c r="A174" t="s">
        <v>21474</v>
      </c>
      <c r="B174" t="s">
        <v>304</v>
      </c>
      <c r="C174" t="s">
        <v>346</v>
      </c>
      <c r="D174" t="s">
        <v>20398</v>
      </c>
      <c r="E174" s="90">
        <v>118.64</v>
      </c>
      <c r="F174" s="90">
        <v>-15.499999999999986</v>
      </c>
      <c r="G174" s="90">
        <v>-0.91176470588235214</v>
      </c>
      <c r="H174" s="90">
        <v>119.55176470588235</v>
      </c>
      <c r="I174" s="90">
        <v>-14.588235294117638</v>
      </c>
      <c r="J174" s="90">
        <v>-0.85813148788927285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358.57271815446347</v>
      </c>
      <c r="N174" s="56"/>
    </row>
    <row r="175" spans="1:14" x14ac:dyDescent="0.25">
      <c r="A175" t="s">
        <v>8757</v>
      </c>
      <c r="B175" t="s">
        <v>407</v>
      </c>
      <c r="C175" t="s">
        <v>346</v>
      </c>
      <c r="D175" t="s">
        <v>18660</v>
      </c>
      <c r="E175" s="90">
        <v>45.900000000000006</v>
      </c>
      <c r="F175" s="90">
        <v>-88.239999999999981</v>
      </c>
      <c r="G175" s="90">
        <v>-5.1905882352941166</v>
      </c>
      <c r="H175" s="90">
        <v>51.090588235294121</v>
      </c>
      <c r="I175" s="90">
        <v>-83.049411764705866</v>
      </c>
      <c r="J175" s="90">
        <v>-4.8852595155709331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2036.6268806419268</v>
      </c>
      <c r="N175" s="56"/>
    </row>
    <row r="176" spans="1:14" x14ac:dyDescent="0.25">
      <c r="A176" t="s">
        <v>5581</v>
      </c>
      <c r="B176" t="s">
        <v>701</v>
      </c>
      <c r="C176" t="s">
        <v>346</v>
      </c>
      <c r="D176" t="s">
        <v>20547</v>
      </c>
      <c r="E176" s="90">
        <v>42.09</v>
      </c>
      <c r="F176" s="90">
        <v>-92.049999999999983</v>
      </c>
      <c r="G176" s="90">
        <v>-5.4147058823529406</v>
      </c>
      <c r="H176" s="90">
        <v>47.504705882352944</v>
      </c>
      <c r="I176" s="90">
        <v>-86.635294117647049</v>
      </c>
      <c r="J176" s="90">
        <v>-5.0961937716262966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2124.5205616850567</v>
      </c>
      <c r="N176" s="56"/>
    </row>
    <row r="177" spans="1:14" x14ac:dyDescent="0.25">
      <c r="A177" t="s">
        <v>21476</v>
      </c>
      <c r="B177" t="s">
        <v>312</v>
      </c>
      <c r="C177" t="s">
        <v>346</v>
      </c>
      <c r="D177" t="s">
        <v>20388</v>
      </c>
      <c r="E177" s="90">
        <v>131.12</v>
      </c>
      <c r="F177" s="90">
        <v>-3.0199999999999818</v>
      </c>
      <c r="G177" s="90">
        <v>-0.17764705882352835</v>
      </c>
      <c r="H177" s="90">
        <v>131.29764705882351</v>
      </c>
      <c r="I177" s="90">
        <v>-2.8423529411764719</v>
      </c>
      <c r="J177" s="90">
        <v>-0.16719723183391011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70.66900702106328</v>
      </c>
      <c r="N177" s="56"/>
    </row>
    <row r="178" spans="1:14" x14ac:dyDescent="0.25">
      <c r="A178" t="s">
        <v>19250</v>
      </c>
      <c r="B178" t="s">
        <v>638</v>
      </c>
      <c r="C178" t="s">
        <v>447</v>
      </c>
      <c r="D178" t="s">
        <v>20884</v>
      </c>
      <c r="E178" s="90">
        <v>0</v>
      </c>
      <c r="F178" s="90">
        <v>-129.16000000000003</v>
      </c>
      <c r="G178" s="90">
        <v>-7.5976470588235312</v>
      </c>
      <c r="H178" s="90">
        <v>15.195294117647062</v>
      </c>
      <c r="I178" s="90">
        <v>-113.96470588235296</v>
      </c>
      <c r="J178" s="90">
        <v>-6.7038062283737032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2794.3926780341048</v>
      </c>
      <c r="N178" s="56"/>
    </row>
    <row r="179" spans="1:14" x14ac:dyDescent="0.25">
      <c r="A179" t="s">
        <v>9928</v>
      </c>
      <c r="C179" t="s">
        <v>346</v>
      </c>
      <c r="D179" t="s">
        <v>20844</v>
      </c>
      <c r="E179" s="90">
        <v>0</v>
      </c>
      <c r="F179" s="90">
        <v>-134.13999999999999</v>
      </c>
      <c r="G179" s="90">
        <v>-7.8905882352941168</v>
      </c>
      <c r="H179" s="90">
        <v>7.8905882352941168</v>
      </c>
      <c r="I179" s="90">
        <v>-126.24941176470587</v>
      </c>
      <c r="J179" s="90">
        <v>-7.4264359861591691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3095.5035105315969</v>
      </c>
      <c r="N179" s="56"/>
    </row>
    <row r="180" spans="1:14" x14ac:dyDescent="0.25">
      <c r="A180" t="s">
        <v>17606</v>
      </c>
      <c r="B180" t="s">
        <v>301</v>
      </c>
      <c r="C180" t="s">
        <v>447</v>
      </c>
      <c r="D180" t="s">
        <v>20559</v>
      </c>
      <c r="E180" s="90">
        <v>25.8</v>
      </c>
      <c r="F180" s="90">
        <v>-103.36000000000003</v>
      </c>
      <c r="G180" s="90">
        <v>-6.0800000000000018</v>
      </c>
      <c r="H180" s="90">
        <v>37.960000000000008</v>
      </c>
      <c r="I180" s="90">
        <v>-91.200000000000017</v>
      </c>
      <c r="J180" s="90">
        <v>-5.3647058823529425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2236.4062186559704</v>
      </c>
      <c r="N180" s="56"/>
    </row>
    <row r="181" spans="1:14" x14ac:dyDescent="0.25">
      <c r="A181" t="s">
        <v>17698</v>
      </c>
      <c r="B181" t="s">
        <v>663</v>
      </c>
      <c r="C181" t="s">
        <v>346</v>
      </c>
      <c r="D181" t="s">
        <v>20776</v>
      </c>
      <c r="E181" s="90">
        <v>8.83</v>
      </c>
      <c r="F181" s="90">
        <v>-125.30999999999999</v>
      </c>
      <c r="G181" s="90">
        <v>-7.3711764705882343</v>
      </c>
      <c r="H181" s="90">
        <v>16.201176470588234</v>
      </c>
      <c r="I181" s="90">
        <v>-117.93882352941175</v>
      </c>
      <c r="J181" s="90">
        <v>-6.9375778546712796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2891.8024072216672</v>
      </c>
      <c r="N181" s="56"/>
    </row>
    <row r="182" spans="1:14" x14ac:dyDescent="0.25">
      <c r="A182" t="s">
        <v>16090</v>
      </c>
      <c r="C182" t="s">
        <v>346</v>
      </c>
      <c r="D182" t="s">
        <v>20829</v>
      </c>
      <c r="E182" s="90">
        <v>0</v>
      </c>
      <c r="F182" s="90">
        <v>-134.13999999999999</v>
      </c>
      <c r="G182" s="90">
        <v>-7.8905882352941168</v>
      </c>
      <c r="H182" s="90">
        <v>7.8905882352941168</v>
      </c>
      <c r="I182" s="90">
        <v>-126.24941176470587</v>
      </c>
      <c r="J182" s="90">
        <v>-7.4264359861591691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3095.5035105315969</v>
      </c>
      <c r="N182" s="56"/>
    </row>
    <row r="183" spans="1:14" x14ac:dyDescent="0.25">
      <c r="A183" t="s">
        <v>18671</v>
      </c>
      <c r="B183" t="s">
        <v>333</v>
      </c>
      <c r="C183" t="s">
        <v>346</v>
      </c>
      <c r="D183" t="s">
        <v>20784</v>
      </c>
      <c r="E183" s="90">
        <v>4.95</v>
      </c>
      <c r="F183" s="90">
        <v>-129.19</v>
      </c>
      <c r="G183" s="90">
        <v>-7.5994117647058825</v>
      </c>
      <c r="H183" s="90">
        <v>12.549411764705882</v>
      </c>
      <c r="I183" s="90">
        <v>-121.59058823529411</v>
      </c>
      <c r="J183" s="90">
        <v>-7.1523875432525941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2981.3109327983971</v>
      </c>
      <c r="N183" s="56"/>
    </row>
    <row r="184" spans="1:14" x14ac:dyDescent="0.25">
      <c r="A184" t="s">
        <v>14164</v>
      </c>
      <c r="B184" t="s">
        <v>1359</v>
      </c>
      <c r="C184" t="s">
        <v>319</v>
      </c>
      <c r="D184" t="s">
        <v>20603</v>
      </c>
      <c r="E184" s="90">
        <v>34.410000000000004</v>
      </c>
      <c r="F184" s="90">
        <v>-62.440000000000005</v>
      </c>
      <c r="G184" s="90">
        <v>-3.6729411764705886</v>
      </c>
      <c r="H184" s="90">
        <v>38.082941176470591</v>
      </c>
      <c r="I184" s="90">
        <v>-58.767058823529418</v>
      </c>
      <c r="J184" s="90">
        <v>-3.4568858131487894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1441.4413239719172</v>
      </c>
      <c r="N184" s="56"/>
    </row>
    <row r="185" spans="1:14" x14ac:dyDescent="0.25">
      <c r="A185" t="s">
        <v>617</v>
      </c>
      <c r="C185" t="s">
        <v>309</v>
      </c>
      <c r="D185" t="s">
        <v>20889</v>
      </c>
      <c r="E185" s="90">
        <v>0</v>
      </c>
      <c r="F185" s="90">
        <v>-276.90600000000001</v>
      </c>
      <c r="G185" s="90">
        <v>-16.288588235294117</v>
      </c>
      <c r="H185" s="90">
        <v>16.288588235294117</v>
      </c>
      <c r="I185" s="90">
        <v>-260.61741176470588</v>
      </c>
      <c r="J185" s="90">
        <v>-15.33043598615917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6389.0020060180595</v>
      </c>
      <c r="N185" s="56"/>
    </row>
    <row r="186" spans="1:14" x14ac:dyDescent="0.25">
      <c r="A186" t="s">
        <v>4674</v>
      </c>
      <c r="B186" t="s">
        <v>369</v>
      </c>
      <c r="C186" t="s">
        <v>346</v>
      </c>
      <c r="D186" t="s">
        <v>20793</v>
      </c>
      <c r="E186" s="90">
        <v>0</v>
      </c>
      <c r="F186" s="90">
        <v>-134.13999999999999</v>
      </c>
      <c r="G186" s="90">
        <v>-7.8905882352941168</v>
      </c>
      <c r="H186" s="90">
        <v>7.8905882352941168</v>
      </c>
      <c r="I186" s="90">
        <v>-126.24941176470587</v>
      </c>
      <c r="J186" s="90">
        <v>-7.4264359861591691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3095.5035105315969</v>
      </c>
      <c r="N186" s="56"/>
    </row>
    <row r="187" spans="1:14" x14ac:dyDescent="0.25">
      <c r="A187" t="s">
        <v>6597</v>
      </c>
      <c r="C187" t="s">
        <v>346</v>
      </c>
      <c r="D187" t="s">
        <v>20791</v>
      </c>
      <c r="E187" s="90">
        <v>0</v>
      </c>
      <c r="F187" s="90">
        <v>-134.13999999999999</v>
      </c>
      <c r="G187" s="90">
        <v>-7.8905882352941168</v>
      </c>
      <c r="H187" s="90">
        <v>7.8905882352941168</v>
      </c>
      <c r="I187" s="90">
        <v>-126.24941176470587</v>
      </c>
      <c r="J187" s="90">
        <v>-7.4264359861591691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3095.5035105315969</v>
      </c>
      <c r="N187" s="56"/>
    </row>
    <row r="188" spans="1:14" x14ac:dyDescent="0.25">
      <c r="A188" t="s">
        <v>21478</v>
      </c>
      <c r="B188" t="s">
        <v>1359</v>
      </c>
      <c r="C188" t="s">
        <v>346</v>
      </c>
      <c r="D188" t="s">
        <v>20608</v>
      </c>
      <c r="E188" s="90">
        <v>26.25</v>
      </c>
      <c r="F188" s="90">
        <v>-107.88999999999999</v>
      </c>
      <c r="G188" s="90">
        <v>-6.3464705882352934</v>
      </c>
      <c r="H188" s="90">
        <v>32.596470588235292</v>
      </c>
      <c r="I188" s="90">
        <v>-101.54352941176469</v>
      </c>
      <c r="J188" s="90">
        <v>-5.9731487889273351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2489.9368104312957</v>
      </c>
      <c r="N188" s="56"/>
    </row>
    <row r="189" spans="1:14" x14ac:dyDescent="0.25">
      <c r="A189" t="s">
        <v>9211</v>
      </c>
      <c r="B189" t="s">
        <v>407</v>
      </c>
      <c r="C189" t="s">
        <v>319</v>
      </c>
      <c r="D189" t="s">
        <v>20515</v>
      </c>
      <c r="E189" s="90">
        <v>55.440000000000005</v>
      </c>
      <c r="F189" s="90">
        <v>-41.410000000000004</v>
      </c>
      <c r="G189" s="90">
        <v>-2.4358823529411766</v>
      </c>
      <c r="H189" s="90">
        <v>57.875882352941183</v>
      </c>
      <c r="I189" s="90">
        <v>-38.974117647058826</v>
      </c>
      <c r="J189" s="90">
        <v>-2.2925951557093427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956.2958876629898</v>
      </c>
      <c r="N189" s="56"/>
    </row>
    <row r="190" spans="1:14" x14ac:dyDescent="0.25">
      <c r="A190" t="s">
        <v>15363</v>
      </c>
      <c r="C190" t="s">
        <v>447</v>
      </c>
      <c r="D190" t="s">
        <v>20871</v>
      </c>
      <c r="E190" s="90">
        <v>0</v>
      </c>
      <c r="F190" s="90">
        <v>-129.16000000000003</v>
      </c>
      <c r="G190" s="90">
        <v>-7.5976470588235312</v>
      </c>
      <c r="H190" s="90">
        <v>15.195294117647062</v>
      </c>
      <c r="I190" s="90">
        <v>-113.96470588235296</v>
      </c>
      <c r="J190" s="90">
        <v>-6.7038062283737032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2794.3926780341048</v>
      </c>
      <c r="N190" s="56"/>
    </row>
    <row r="191" spans="1:14" x14ac:dyDescent="0.25">
      <c r="A191" t="s">
        <v>21480</v>
      </c>
      <c r="B191" t="s">
        <v>474</v>
      </c>
      <c r="C191" t="s">
        <v>309</v>
      </c>
      <c r="D191" t="s">
        <v>20607</v>
      </c>
      <c r="E191" s="90">
        <v>21.084000000000003</v>
      </c>
      <c r="F191" s="90">
        <v>-255.822</v>
      </c>
      <c r="G191" s="90">
        <v>-15.048352941176471</v>
      </c>
      <c r="H191" s="90">
        <v>36.132352941176478</v>
      </c>
      <c r="I191" s="90">
        <v>-240.77364705882354</v>
      </c>
      <c r="J191" s="90">
        <v>-14.163155709342561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5902.6108324974975</v>
      </c>
      <c r="N191" s="56"/>
    </row>
    <row r="192" spans="1:14" x14ac:dyDescent="0.25">
      <c r="A192" t="s">
        <v>6307</v>
      </c>
      <c r="B192" t="s">
        <v>296</v>
      </c>
      <c r="C192" t="s">
        <v>319</v>
      </c>
      <c r="D192" t="s">
        <v>20502</v>
      </c>
      <c r="E192" s="90">
        <v>58.440000000000005</v>
      </c>
      <c r="F192" s="90">
        <v>-38.410000000000004</v>
      </c>
      <c r="G192" s="90">
        <v>-2.2594117647058827</v>
      </c>
      <c r="H192" s="90">
        <v>60.699411764705886</v>
      </c>
      <c r="I192" s="90">
        <v>-36.150588235294123</v>
      </c>
      <c r="J192" s="90">
        <v>-2.1265051903114189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887.08826479438403</v>
      </c>
      <c r="N192" s="56"/>
    </row>
    <row r="193" spans="1:14" x14ac:dyDescent="0.25">
      <c r="A193" t="s">
        <v>15043</v>
      </c>
      <c r="B193" t="s">
        <v>546</v>
      </c>
      <c r="C193" t="s">
        <v>319</v>
      </c>
      <c r="D193" t="s">
        <v>20755</v>
      </c>
      <c r="E193" s="90">
        <v>0</v>
      </c>
      <c r="F193" s="90">
        <v>-96.850000000000009</v>
      </c>
      <c r="G193" s="90">
        <v>-5.697058823529412</v>
      </c>
      <c r="H193" s="90">
        <v>5.697058823529412</v>
      </c>
      <c r="I193" s="90">
        <v>-91.152941176470591</v>
      </c>
      <c r="J193" s="90">
        <v>-5.3619377162629762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2235.2527582748266</v>
      </c>
      <c r="N193" s="56"/>
    </row>
    <row r="194" spans="1:14" x14ac:dyDescent="0.25">
      <c r="A194" t="s">
        <v>14328</v>
      </c>
      <c r="B194" t="s">
        <v>663</v>
      </c>
      <c r="C194" t="s">
        <v>346</v>
      </c>
      <c r="D194" t="s">
        <v>20849</v>
      </c>
      <c r="E194" s="90">
        <v>0</v>
      </c>
      <c r="F194" s="90">
        <v>-134.13999999999999</v>
      </c>
      <c r="G194" s="90">
        <v>-7.8905882352941168</v>
      </c>
      <c r="H194" s="90">
        <v>7.8905882352941168</v>
      </c>
      <c r="I194" s="90">
        <v>-126.24941176470587</v>
      </c>
      <c r="J194" s="90">
        <v>-7.4264359861591691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3095.5035105315969</v>
      </c>
      <c r="N194" s="56"/>
    </row>
    <row r="195" spans="1:14" x14ac:dyDescent="0.25">
      <c r="A195" t="s">
        <v>21482</v>
      </c>
      <c r="B195" t="s">
        <v>312</v>
      </c>
      <c r="C195" t="s">
        <v>447</v>
      </c>
      <c r="D195" t="s">
        <v>20475</v>
      </c>
      <c r="E195" s="90">
        <v>67.55</v>
      </c>
      <c r="F195" s="90">
        <v>-61.610000000000028</v>
      </c>
      <c r="G195" s="90">
        <v>-3.6241176470588252</v>
      </c>
      <c r="H195" s="90">
        <v>74.798235294117646</v>
      </c>
      <c r="I195" s="90">
        <v>-54.361764705882379</v>
      </c>
      <c r="J195" s="90">
        <v>-3.1977508650519049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1333.4630140421282</v>
      </c>
      <c r="N195" s="56"/>
    </row>
    <row r="196" spans="1:14" x14ac:dyDescent="0.25">
      <c r="A196" t="s">
        <v>18727</v>
      </c>
      <c r="B196" t="s">
        <v>739</v>
      </c>
      <c r="C196" t="s">
        <v>346</v>
      </c>
      <c r="D196" t="s">
        <v>20498</v>
      </c>
      <c r="E196" s="90">
        <v>62.19</v>
      </c>
      <c r="F196" s="90">
        <v>-71.949999999999989</v>
      </c>
      <c r="G196" s="90">
        <v>-4.2323529411764698</v>
      </c>
      <c r="H196" s="90">
        <v>66.42235294117647</v>
      </c>
      <c r="I196" s="90">
        <v>-67.717647058823516</v>
      </c>
      <c r="J196" s="90">
        <v>-3.9833910034602069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1660.8294884653972</v>
      </c>
      <c r="N196" s="56"/>
    </row>
    <row r="197" spans="1:14" x14ac:dyDescent="0.25">
      <c r="A197" t="s">
        <v>17702</v>
      </c>
      <c r="B197" t="s">
        <v>304</v>
      </c>
      <c r="C197" t="s">
        <v>447</v>
      </c>
      <c r="D197" t="s">
        <v>20656</v>
      </c>
      <c r="E197" s="90">
        <v>8.370000000000001</v>
      </c>
      <c r="F197" s="90">
        <v>-120.79000000000002</v>
      </c>
      <c r="G197" s="90">
        <v>-7.1052941176470599</v>
      </c>
      <c r="H197" s="90">
        <v>22.580588235294123</v>
      </c>
      <c r="I197" s="90">
        <v>-106.5794117647059</v>
      </c>
      <c r="J197" s="90">
        <v>-6.269377162629759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2613.3714894684076</v>
      </c>
      <c r="N197" s="56"/>
    </row>
    <row r="198" spans="1:14" x14ac:dyDescent="0.25">
      <c r="A198" t="s">
        <v>8268</v>
      </c>
      <c r="B198" t="s">
        <v>638</v>
      </c>
      <c r="C198" t="s">
        <v>346</v>
      </c>
      <c r="D198" t="s">
        <v>20592</v>
      </c>
      <c r="E198" s="90">
        <v>28.360000000000003</v>
      </c>
      <c r="F198" s="90">
        <v>-105.77999999999999</v>
      </c>
      <c r="G198" s="90">
        <v>-6.22235294117647</v>
      </c>
      <c r="H198" s="90">
        <v>34.582352941176474</v>
      </c>
      <c r="I198" s="90">
        <v>-99.557647058823505</v>
      </c>
      <c r="J198" s="90">
        <v>-5.8563321799307948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2441.2607823470426</v>
      </c>
      <c r="N198" s="56"/>
    </row>
    <row r="199" spans="1:14" x14ac:dyDescent="0.25">
      <c r="A199" t="s">
        <v>2728</v>
      </c>
      <c r="B199" t="s">
        <v>530</v>
      </c>
      <c r="C199" t="s">
        <v>319</v>
      </c>
      <c r="D199" t="s">
        <v>20727</v>
      </c>
      <c r="E199" s="90">
        <v>15.700000000000001</v>
      </c>
      <c r="F199" s="90">
        <v>-81.150000000000006</v>
      </c>
      <c r="G199" s="90">
        <v>-4.7735294117647058</v>
      </c>
      <c r="H199" s="90">
        <v>20.473529411764709</v>
      </c>
      <c r="I199" s="90">
        <v>-76.376470588235293</v>
      </c>
      <c r="J199" s="90">
        <v>-4.4927335640138404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1873.0661985957886</v>
      </c>
      <c r="N199" s="56"/>
    </row>
    <row r="200" spans="1:14" x14ac:dyDescent="0.25">
      <c r="A200" t="s">
        <v>15142</v>
      </c>
      <c r="B200" t="s">
        <v>888</v>
      </c>
      <c r="C200" t="s">
        <v>319</v>
      </c>
      <c r="D200" t="s">
        <v>20751</v>
      </c>
      <c r="E200" s="90">
        <v>0</v>
      </c>
      <c r="F200" s="90">
        <v>-96.850000000000009</v>
      </c>
      <c r="G200" s="90">
        <v>-5.697058823529412</v>
      </c>
      <c r="H200" s="90">
        <v>5.697058823529412</v>
      </c>
      <c r="I200" s="90">
        <v>-91.152941176470591</v>
      </c>
      <c r="J200" s="90">
        <v>-5.3619377162629762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2235.2527582748266</v>
      </c>
      <c r="N200" s="56"/>
    </row>
    <row r="201" spans="1:14" x14ac:dyDescent="0.25">
      <c r="A201" t="s">
        <v>19964</v>
      </c>
      <c r="B201" t="s">
        <v>363</v>
      </c>
      <c r="C201" t="s">
        <v>319</v>
      </c>
      <c r="D201" t="s">
        <v>20699</v>
      </c>
      <c r="E201" s="90">
        <v>21.3</v>
      </c>
      <c r="F201" s="90">
        <v>-75.550000000000011</v>
      </c>
      <c r="G201" s="90">
        <v>-4.4441176470588246</v>
      </c>
      <c r="H201" s="90">
        <v>25.744117647058822</v>
      </c>
      <c r="I201" s="90">
        <v>-71.105882352941194</v>
      </c>
      <c r="J201" s="90">
        <v>-4.1826989619377173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1743.8786359077251</v>
      </c>
      <c r="N201" s="56"/>
    </row>
    <row r="202" spans="1:14" x14ac:dyDescent="0.25">
      <c r="A202" t="s">
        <v>15230</v>
      </c>
      <c r="B202" t="s">
        <v>546</v>
      </c>
      <c r="C202" t="s">
        <v>346</v>
      </c>
      <c r="D202" t="s">
        <v>20832</v>
      </c>
      <c r="E202" s="90">
        <v>0</v>
      </c>
      <c r="F202" s="90">
        <v>-134.13999999999999</v>
      </c>
      <c r="G202" s="90">
        <v>-7.8905882352941168</v>
      </c>
      <c r="H202" s="90">
        <v>7.8905882352941168</v>
      </c>
      <c r="I202" s="90">
        <v>-126.24941176470587</v>
      </c>
      <c r="J202" s="90">
        <v>-7.4264359861591691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3095.5035105315969</v>
      </c>
      <c r="N202" s="56"/>
    </row>
    <row r="203" spans="1:14" x14ac:dyDescent="0.25">
      <c r="A203" t="s">
        <v>7703</v>
      </c>
      <c r="B203" t="s">
        <v>369</v>
      </c>
      <c r="C203" t="s">
        <v>319</v>
      </c>
      <c r="D203" t="s">
        <v>20694</v>
      </c>
      <c r="E203" s="90">
        <v>22.9</v>
      </c>
      <c r="F203" s="90">
        <v>-73.950000000000017</v>
      </c>
      <c r="G203" s="90">
        <v>-4.3500000000000014</v>
      </c>
      <c r="H203" s="90">
        <v>27.25</v>
      </c>
      <c r="I203" s="90">
        <v>-69.600000000000009</v>
      </c>
      <c r="J203" s="90">
        <v>-4.0941176470588241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1706.967903711135</v>
      </c>
      <c r="N203" s="56"/>
    </row>
    <row r="204" spans="1:14" x14ac:dyDescent="0.25">
      <c r="A204" t="s">
        <v>5600</v>
      </c>
      <c r="B204" t="s">
        <v>304</v>
      </c>
      <c r="C204" t="s">
        <v>346</v>
      </c>
      <c r="D204" t="s">
        <v>20836</v>
      </c>
      <c r="E204" s="90">
        <v>0</v>
      </c>
      <c r="F204" s="90">
        <v>-134.13999999999999</v>
      </c>
      <c r="G204" s="90">
        <v>-7.8905882352941168</v>
      </c>
      <c r="H204" s="90">
        <v>7.8905882352941168</v>
      </c>
      <c r="I204" s="90">
        <v>-126.24941176470587</v>
      </c>
      <c r="J204" s="90">
        <v>-7.4264359861591691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3095.5035105315969</v>
      </c>
      <c r="N204" s="56"/>
    </row>
    <row r="205" spans="1:14" x14ac:dyDescent="0.25">
      <c r="A205" t="s">
        <v>18050</v>
      </c>
      <c r="B205" t="s">
        <v>369</v>
      </c>
      <c r="C205" t="s">
        <v>447</v>
      </c>
      <c r="D205" t="s">
        <v>20621</v>
      </c>
      <c r="E205" s="90">
        <v>14.4</v>
      </c>
      <c r="F205" s="90">
        <v>-114.76000000000002</v>
      </c>
      <c r="G205" s="90">
        <v>-6.7505882352941189</v>
      </c>
      <c r="H205" s="90">
        <v>27.90117647058824</v>
      </c>
      <c r="I205" s="90">
        <v>-101.25882352941179</v>
      </c>
      <c r="J205" s="90">
        <v>-5.9564013840830459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2482.9583751253786</v>
      </c>
      <c r="N205" s="56"/>
    </row>
    <row r="206" spans="1:14" x14ac:dyDescent="0.25">
      <c r="A206" t="s">
        <v>15306</v>
      </c>
      <c r="B206" t="s">
        <v>312</v>
      </c>
      <c r="C206" t="s">
        <v>346</v>
      </c>
      <c r="D206" t="s">
        <v>20770</v>
      </c>
      <c r="E206" s="90">
        <v>10.45</v>
      </c>
      <c r="F206" s="90">
        <v>-123.68999999999998</v>
      </c>
      <c r="G206" s="90">
        <v>-7.2758823529411751</v>
      </c>
      <c r="H206" s="90">
        <v>17.725882352941174</v>
      </c>
      <c r="I206" s="90">
        <v>-116.41411764705882</v>
      </c>
      <c r="J206" s="90">
        <v>-6.847889273356401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2854.4302908726199</v>
      </c>
      <c r="N206" s="56"/>
    </row>
    <row r="207" spans="1:14" x14ac:dyDescent="0.25">
      <c r="A207" t="s">
        <v>844</v>
      </c>
      <c r="B207" t="s">
        <v>440</v>
      </c>
      <c r="C207" t="s">
        <v>346</v>
      </c>
      <c r="D207" t="s">
        <v>20807</v>
      </c>
      <c r="E207" s="90">
        <v>0</v>
      </c>
      <c r="F207" s="90">
        <v>-134.13999999999999</v>
      </c>
      <c r="G207" s="90">
        <v>-7.8905882352941168</v>
      </c>
      <c r="H207" s="90">
        <v>7.8905882352941168</v>
      </c>
      <c r="I207" s="90">
        <v>-126.24941176470587</v>
      </c>
      <c r="J207" s="90">
        <v>-7.4264359861591691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3095.5035105315969</v>
      </c>
      <c r="N207" s="56"/>
    </row>
    <row r="208" spans="1:14" x14ac:dyDescent="0.25">
      <c r="A208" t="s">
        <v>17850</v>
      </c>
      <c r="B208" t="s">
        <v>546</v>
      </c>
      <c r="C208" t="s">
        <v>346</v>
      </c>
      <c r="D208" t="s">
        <v>20778</v>
      </c>
      <c r="E208" s="90">
        <v>8.7900000000000009</v>
      </c>
      <c r="F208" s="90">
        <v>-125.34999999999998</v>
      </c>
      <c r="G208" s="90">
        <v>-7.3735294117647046</v>
      </c>
      <c r="H208" s="90">
        <v>16.163529411764706</v>
      </c>
      <c r="I208" s="90">
        <v>-117.97647058823529</v>
      </c>
      <c r="J208" s="90">
        <v>-6.9397923875432523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2892.725175526582</v>
      </c>
      <c r="N208" s="56"/>
    </row>
    <row r="209" spans="1:14" x14ac:dyDescent="0.25">
      <c r="A209" t="s">
        <v>21484</v>
      </c>
      <c r="B209" t="s">
        <v>638</v>
      </c>
      <c r="C209" t="s">
        <v>309</v>
      </c>
      <c r="D209" t="s">
        <v>20309</v>
      </c>
      <c r="E209" s="90">
        <v>216.78</v>
      </c>
      <c r="F209" s="90">
        <v>-60.126000000000005</v>
      </c>
      <c r="G209" s="90">
        <v>-3.5368235294117651</v>
      </c>
      <c r="H209" s="90">
        <v>220.31682352941178</v>
      </c>
      <c r="I209" s="90">
        <v>-56.589176470588228</v>
      </c>
      <c r="J209" s="90">
        <v>-3.3287750865051899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1388.0591775325988</v>
      </c>
      <c r="N209" s="56"/>
    </row>
    <row r="210" spans="1:14" x14ac:dyDescent="0.25">
      <c r="A210" t="s">
        <v>17415</v>
      </c>
      <c r="B210" t="s">
        <v>688</v>
      </c>
      <c r="C210" t="s">
        <v>319</v>
      </c>
      <c r="D210" t="s">
        <v>20645</v>
      </c>
      <c r="E210" s="90">
        <v>29.6</v>
      </c>
      <c r="F210" s="90">
        <v>-67.25</v>
      </c>
      <c r="G210" s="90">
        <v>-3.9558823529411766</v>
      </c>
      <c r="H210" s="90">
        <v>33.555882352941175</v>
      </c>
      <c r="I210" s="90">
        <v>-63.294117647058833</v>
      </c>
      <c r="J210" s="90">
        <v>-3.7231833910034609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1552.4042126379152</v>
      </c>
      <c r="N210" s="56"/>
    </row>
    <row r="211" spans="1:14" x14ac:dyDescent="0.25">
      <c r="A211" t="s">
        <v>7782</v>
      </c>
      <c r="B211" t="s">
        <v>312</v>
      </c>
      <c r="C211" t="s">
        <v>319</v>
      </c>
      <c r="D211" t="s">
        <v>20745</v>
      </c>
      <c r="E211" s="90">
        <v>7.2200000000000006</v>
      </c>
      <c r="F211" s="90">
        <v>-89.63000000000001</v>
      </c>
      <c r="G211" s="90">
        <v>-5.2723529411764716</v>
      </c>
      <c r="H211" s="90">
        <v>12.49235294117647</v>
      </c>
      <c r="I211" s="90">
        <v>-84.357647058823545</v>
      </c>
      <c r="J211" s="90">
        <v>-4.9622145328719736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2068.6930792377152</v>
      </c>
      <c r="N211" s="56"/>
    </row>
    <row r="212" spans="1:14" x14ac:dyDescent="0.25">
      <c r="A212" t="s">
        <v>21486</v>
      </c>
      <c r="B212" t="s">
        <v>484</v>
      </c>
      <c r="C212" t="s">
        <v>319</v>
      </c>
      <c r="D212" t="s">
        <v>20731</v>
      </c>
      <c r="E212" s="90">
        <v>15.200000000000001</v>
      </c>
      <c r="F212" s="90">
        <v>-81.650000000000006</v>
      </c>
      <c r="G212" s="90">
        <v>-4.8029411764705889</v>
      </c>
      <c r="H212" s="90">
        <v>20.002941176470589</v>
      </c>
      <c r="I212" s="90">
        <v>-76.847058823529423</v>
      </c>
      <c r="J212" s="90">
        <v>-4.5204152249134957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1884.6008024072235</v>
      </c>
      <c r="N212" s="56"/>
    </row>
    <row r="213" spans="1:14" x14ac:dyDescent="0.25">
      <c r="A213" t="s">
        <v>10595</v>
      </c>
      <c r="B213" t="s">
        <v>701</v>
      </c>
      <c r="C213" t="s">
        <v>309</v>
      </c>
      <c r="D213" t="s">
        <v>20570</v>
      </c>
      <c r="E213" s="90">
        <v>23.53</v>
      </c>
      <c r="F213" s="90">
        <v>-253.376</v>
      </c>
      <c r="G213" s="90">
        <v>-14.904470588235295</v>
      </c>
      <c r="H213" s="90">
        <v>38.4344705882353</v>
      </c>
      <c r="I213" s="90">
        <v>-238.47152941176472</v>
      </c>
      <c r="J213" s="90">
        <v>-14.027737024221453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5846.183550651961</v>
      </c>
      <c r="N213" s="56"/>
    </row>
    <row r="214" spans="1:14" x14ac:dyDescent="0.25">
      <c r="A214" t="s">
        <v>14825</v>
      </c>
      <c r="C214" t="s">
        <v>346</v>
      </c>
      <c r="D214" t="s">
        <v>20824</v>
      </c>
      <c r="E214" s="90">
        <v>0</v>
      </c>
      <c r="F214" s="90">
        <v>-134.13999999999999</v>
      </c>
      <c r="G214" s="90">
        <v>-7.8905882352941168</v>
      </c>
      <c r="H214" s="90">
        <v>7.8905882352941168</v>
      </c>
      <c r="I214" s="90">
        <v>-126.24941176470587</v>
      </c>
      <c r="J214" s="90">
        <v>-7.4264359861591691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3095.5035105315969</v>
      </c>
      <c r="N214" s="56"/>
    </row>
    <row r="215" spans="1:14" x14ac:dyDescent="0.25">
      <c r="A215" t="s">
        <v>16083</v>
      </c>
      <c r="B215" t="s">
        <v>701</v>
      </c>
      <c r="C215" t="s">
        <v>319</v>
      </c>
      <c r="D215" t="s">
        <v>20692</v>
      </c>
      <c r="E215" s="90">
        <v>23.9</v>
      </c>
      <c r="F215" s="90">
        <v>-72.950000000000017</v>
      </c>
      <c r="G215" s="90">
        <v>-4.291176470588236</v>
      </c>
      <c r="H215" s="90">
        <v>28.191176470588232</v>
      </c>
      <c r="I215" s="90">
        <v>-68.658823529411777</v>
      </c>
      <c r="J215" s="90">
        <v>-4.0387543252595162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1683.8986960882664</v>
      </c>
      <c r="N215" s="56"/>
    </row>
    <row r="216" spans="1:14" x14ac:dyDescent="0.25">
      <c r="A216" t="s">
        <v>2539</v>
      </c>
      <c r="B216" t="s">
        <v>474</v>
      </c>
      <c r="C216" t="s">
        <v>319</v>
      </c>
      <c r="D216" t="s">
        <v>20754</v>
      </c>
      <c r="E216" s="90">
        <v>0</v>
      </c>
      <c r="F216" s="90">
        <v>-96.850000000000009</v>
      </c>
      <c r="G216" s="90">
        <v>-5.697058823529412</v>
      </c>
      <c r="H216" s="90">
        <v>5.697058823529412</v>
      </c>
      <c r="I216" s="90">
        <v>-91.152941176470591</v>
      </c>
      <c r="J216" s="90">
        <v>-5.3619377162629762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2235.2527582748266</v>
      </c>
      <c r="N216" s="56"/>
    </row>
    <row r="217" spans="1:14" x14ac:dyDescent="0.25">
      <c r="A217" t="s">
        <v>18279</v>
      </c>
      <c r="B217" t="s">
        <v>715</v>
      </c>
      <c r="C217" t="s">
        <v>319</v>
      </c>
      <c r="D217" t="s">
        <v>20703</v>
      </c>
      <c r="E217" s="90">
        <v>19.100000000000001</v>
      </c>
      <c r="F217" s="90">
        <v>-77.75</v>
      </c>
      <c r="G217" s="90">
        <v>-4.5735294117647056</v>
      </c>
      <c r="H217" s="90">
        <v>23.673529411764704</v>
      </c>
      <c r="I217" s="90">
        <v>-73.176470588235304</v>
      </c>
      <c r="J217" s="90">
        <v>-4.304498269896194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1794.6308926780357</v>
      </c>
      <c r="N217" s="56"/>
    </row>
    <row r="218" spans="1:14" x14ac:dyDescent="0.25">
      <c r="A218" t="s">
        <v>1283</v>
      </c>
      <c r="B218" t="s">
        <v>312</v>
      </c>
      <c r="C218" t="s">
        <v>447</v>
      </c>
      <c r="D218" t="s">
        <v>20878</v>
      </c>
      <c r="E218" s="90">
        <v>0</v>
      </c>
      <c r="F218" s="90">
        <v>-129.16000000000003</v>
      </c>
      <c r="G218" s="90">
        <v>-7.5976470588235312</v>
      </c>
      <c r="H218" s="90">
        <v>15.195294117647062</v>
      </c>
      <c r="I218" s="90">
        <v>-113.96470588235296</v>
      </c>
      <c r="J218" s="90">
        <v>-6.7038062283737032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2794.3926780341048</v>
      </c>
      <c r="N218" s="56"/>
    </row>
    <row r="219" spans="1:14" x14ac:dyDescent="0.25">
      <c r="A219" t="s">
        <v>8122</v>
      </c>
      <c r="B219" t="s">
        <v>312</v>
      </c>
      <c r="C219" t="s">
        <v>346</v>
      </c>
      <c r="D219" t="s">
        <v>20821</v>
      </c>
      <c r="E219" s="90">
        <v>0</v>
      </c>
      <c r="F219" s="90">
        <v>-134.13999999999999</v>
      </c>
      <c r="G219" s="90">
        <v>-7.8905882352941168</v>
      </c>
      <c r="H219" s="90">
        <v>7.8905882352941168</v>
      </c>
      <c r="I219" s="90">
        <v>-126.24941176470587</v>
      </c>
      <c r="J219" s="90">
        <v>-7.4264359861591691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3095.5035105315969</v>
      </c>
      <c r="N219" s="56"/>
    </row>
    <row r="220" spans="1:14" x14ac:dyDescent="0.25">
      <c r="A220" t="s">
        <v>21488</v>
      </c>
      <c r="B220" t="s">
        <v>385</v>
      </c>
      <c r="C220" t="s">
        <v>447</v>
      </c>
      <c r="D220" t="s">
        <v>20548</v>
      </c>
      <c r="E220" s="90">
        <v>27.650000000000002</v>
      </c>
      <c r="F220" s="90">
        <v>-101.51000000000002</v>
      </c>
      <c r="G220" s="90">
        <v>-5.9711764705882366</v>
      </c>
      <c r="H220" s="90">
        <v>39.592352941176479</v>
      </c>
      <c r="I220" s="90">
        <v>-89.567647058823553</v>
      </c>
      <c r="J220" s="90">
        <v>-5.2686851211072678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2196.3955616850576</v>
      </c>
      <c r="N220" s="56"/>
    </row>
    <row r="221" spans="1:14" x14ac:dyDescent="0.25">
      <c r="A221" t="s">
        <v>19295</v>
      </c>
      <c r="B221" t="s">
        <v>906</v>
      </c>
      <c r="C221" t="s">
        <v>319</v>
      </c>
      <c r="D221" t="s">
        <v>20716</v>
      </c>
      <c r="E221" s="90">
        <v>17.690000000000001</v>
      </c>
      <c r="F221" s="90">
        <v>-79.160000000000011</v>
      </c>
      <c r="G221" s="90">
        <v>-4.6564705882352948</v>
      </c>
      <c r="H221" s="90">
        <v>22.346470588235299</v>
      </c>
      <c r="I221" s="90">
        <v>-74.503529411764703</v>
      </c>
      <c r="J221" s="90">
        <v>-4.3825605536332182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1827.1584754262803</v>
      </c>
      <c r="N221" s="56"/>
    </row>
    <row r="222" spans="1:14" x14ac:dyDescent="0.25">
      <c r="A222" t="s">
        <v>19298</v>
      </c>
      <c r="B222" t="s">
        <v>530</v>
      </c>
      <c r="C222" t="s">
        <v>319</v>
      </c>
      <c r="D222" t="s">
        <v>20711</v>
      </c>
      <c r="E222" s="90">
        <v>17.899999999999999</v>
      </c>
      <c r="F222" s="90">
        <v>-78.950000000000017</v>
      </c>
      <c r="G222" s="90">
        <v>-4.6441176470588248</v>
      </c>
      <c r="H222" s="90">
        <v>22.544117647058819</v>
      </c>
      <c r="I222" s="90">
        <v>-74.305882352941182</v>
      </c>
      <c r="J222" s="90">
        <v>-4.3709342560553637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1822.313941825478</v>
      </c>
      <c r="N222" s="56"/>
    </row>
    <row r="223" spans="1:14" x14ac:dyDescent="0.25">
      <c r="A223" t="s">
        <v>14101</v>
      </c>
      <c r="B223" t="s">
        <v>564</v>
      </c>
      <c r="C223" t="s">
        <v>319</v>
      </c>
      <c r="D223" t="s">
        <v>20698</v>
      </c>
      <c r="E223" s="90">
        <v>21.4</v>
      </c>
      <c r="F223" s="90">
        <v>-75.450000000000017</v>
      </c>
      <c r="G223" s="90">
        <v>-4.4382352941176482</v>
      </c>
      <c r="H223" s="90">
        <v>25.838235294117645</v>
      </c>
      <c r="I223" s="90">
        <v>-71.011764705882371</v>
      </c>
      <c r="J223" s="90">
        <v>-4.1771626297577864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1741.571715145438</v>
      </c>
      <c r="N223" s="56"/>
    </row>
    <row r="224" spans="1:14" x14ac:dyDescent="0.25">
      <c r="A224" t="s">
        <v>7615</v>
      </c>
      <c r="B224" t="s">
        <v>1359</v>
      </c>
      <c r="C224" t="s">
        <v>346</v>
      </c>
      <c r="D224" t="s">
        <v>20501</v>
      </c>
      <c r="E224" s="90">
        <v>61.480000000000004</v>
      </c>
      <c r="F224" s="90">
        <v>-72.659999999999982</v>
      </c>
      <c r="G224" s="90">
        <v>-4.2741176470588229</v>
      </c>
      <c r="H224" s="90">
        <v>65.75411764705882</v>
      </c>
      <c r="I224" s="90">
        <v>-68.385882352941167</v>
      </c>
      <c r="J224" s="90">
        <v>-4.0226989619377154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1677.2086258776339</v>
      </c>
      <c r="N224" s="56"/>
    </row>
    <row r="225" spans="1:14" x14ac:dyDescent="0.25">
      <c r="A225" t="s">
        <v>21490</v>
      </c>
      <c r="B225" t="s">
        <v>350</v>
      </c>
      <c r="C225" t="s">
        <v>346</v>
      </c>
      <c r="D225" t="s">
        <v>20477</v>
      </c>
      <c r="E225" s="90">
        <v>69</v>
      </c>
      <c r="F225" s="90">
        <v>-65.139999999999986</v>
      </c>
      <c r="G225" s="90">
        <v>-3.8317647058823523</v>
      </c>
      <c r="H225" s="90">
        <v>72.83176470588235</v>
      </c>
      <c r="I225" s="90">
        <v>-61.308235294117637</v>
      </c>
      <c r="J225" s="90">
        <v>-3.6063667820069196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1503.7281845536618</v>
      </c>
      <c r="N225" s="56"/>
    </row>
    <row r="226" spans="1:14" x14ac:dyDescent="0.25">
      <c r="A226" t="s">
        <v>16401</v>
      </c>
      <c r="B226" t="s">
        <v>484</v>
      </c>
      <c r="C226" t="s">
        <v>447</v>
      </c>
      <c r="D226" t="s">
        <v>20660</v>
      </c>
      <c r="E226" s="90">
        <v>7.57</v>
      </c>
      <c r="F226" s="90">
        <v>-121.59000000000003</v>
      </c>
      <c r="G226" s="90">
        <v>-7.1523529411764724</v>
      </c>
      <c r="H226" s="90">
        <v>21.874705882352945</v>
      </c>
      <c r="I226" s="90">
        <v>-107.28529411764708</v>
      </c>
      <c r="J226" s="90">
        <v>-6.3108996539792406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2630.6733951855595</v>
      </c>
      <c r="N226" s="56"/>
    </row>
    <row r="227" spans="1:14" x14ac:dyDescent="0.25">
      <c r="A227" t="s">
        <v>8699</v>
      </c>
      <c r="B227" t="s">
        <v>440</v>
      </c>
      <c r="C227" t="s">
        <v>447</v>
      </c>
      <c r="D227" t="s">
        <v>20872</v>
      </c>
      <c r="E227" s="90">
        <v>0</v>
      </c>
      <c r="F227" s="90">
        <v>-129.16000000000003</v>
      </c>
      <c r="G227" s="90">
        <v>-7.5976470588235312</v>
      </c>
      <c r="H227" s="90">
        <v>15.195294117647062</v>
      </c>
      <c r="I227" s="90">
        <v>-113.96470588235296</v>
      </c>
      <c r="J227" s="90">
        <v>-6.7038062283737032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2794.3926780341048</v>
      </c>
      <c r="N227" s="56"/>
    </row>
    <row r="228" spans="1:14" x14ac:dyDescent="0.25">
      <c r="A228" t="s">
        <v>14129</v>
      </c>
      <c r="B228" t="s">
        <v>14060</v>
      </c>
      <c r="C228" t="s">
        <v>346</v>
      </c>
      <c r="D228" t="s">
        <v>20809</v>
      </c>
      <c r="E228" s="90">
        <v>0</v>
      </c>
      <c r="F228" s="90">
        <v>-134.13999999999999</v>
      </c>
      <c r="G228" s="90">
        <v>-7.8905882352941168</v>
      </c>
      <c r="H228" s="90">
        <v>7.8905882352941168</v>
      </c>
      <c r="I228" s="90">
        <v>-126.24941176470587</v>
      </c>
      <c r="J228" s="90">
        <v>-7.4264359861591691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3095.5035105315969</v>
      </c>
      <c r="N228" s="56">
        <v>15</v>
      </c>
    </row>
    <row r="229" spans="1:14" x14ac:dyDescent="0.25">
      <c r="A229" t="s">
        <v>15185</v>
      </c>
      <c r="B229" t="s">
        <v>901</v>
      </c>
      <c r="C229" t="s">
        <v>346</v>
      </c>
      <c r="D229" t="s">
        <v>20785</v>
      </c>
      <c r="E229" s="90">
        <v>4.79</v>
      </c>
      <c r="F229" s="90">
        <v>-129.35</v>
      </c>
      <c r="G229" s="90">
        <v>-7.6088235294117643</v>
      </c>
      <c r="H229" s="90">
        <v>12.398823529411764</v>
      </c>
      <c r="I229" s="90">
        <v>-121.74117647058821</v>
      </c>
      <c r="J229" s="90">
        <v>-7.1612456747404831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2985.0020060180559</v>
      </c>
      <c r="N229" s="56"/>
    </row>
    <row r="230" spans="1:14" x14ac:dyDescent="0.25">
      <c r="A230" t="s">
        <v>6723</v>
      </c>
      <c r="B230" t="s">
        <v>901</v>
      </c>
      <c r="C230" t="s">
        <v>447</v>
      </c>
      <c r="D230" t="s">
        <v>20523</v>
      </c>
      <c r="E230" s="90">
        <v>39.350000000000009</v>
      </c>
      <c r="F230" s="90">
        <v>-89.810000000000016</v>
      </c>
      <c r="G230" s="90">
        <v>-5.2829411764705894</v>
      </c>
      <c r="H230" s="90">
        <v>49.915882352941182</v>
      </c>
      <c r="I230" s="90">
        <v>-79.244117647058843</v>
      </c>
      <c r="J230" s="90">
        <v>-4.6614186851211086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1943.3551905717172</v>
      </c>
      <c r="N230" s="56"/>
    </row>
    <row r="231" spans="1:14" x14ac:dyDescent="0.25">
      <c r="A231" t="s">
        <v>14709</v>
      </c>
      <c r="B231" t="s">
        <v>484</v>
      </c>
      <c r="C231" t="s">
        <v>447</v>
      </c>
      <c r="D231" t="s">
        <v>20868</v>
      </c>
      <c r="E231" s="90">
        <v>0</v>
      </c>
      <c r="F231" s="90">
        <v>-129.16000000000003</v>
      </c>
      <c r="G231" s="90">
        <v>-7.5976470588235312</v>
      </c>
      <c r="H231" s="90">
        <v>15.195294117647062</v>
      </c>
      <c r="I231" s="90">
        <v>-113.96470588235296</v>
      </c>
      <c r="J231" s="90">
        <v>-6.7038062283737032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2794.3926780341048</v>
      </c>
      <c r="N231" s="56"/>
    </row>
    <row r="232" spans="1:14" x14ac:dyDescent="0.25">
      <c r="A232" t="s">
        <v>21492</v>
      </c>
      <c r="B232" t="s">
        <v>440</v>
      </c>
      <c r="C232" t="s">
        <v>319</v>
      </c>
      <c r="D232" t="s">
        <v>20584</v>
      </c>
      <c r="E232" s="90">
        <v>42.760000000000005</v>
      </c>
      <c r="F232" s="90">
        <v>-54.09</v>
      </c>
      <c r="G232" s="90">
        <v>-3.1817647058823533</v>
      </c>
      <c r="H232" s="90">
        <v>45.941764705882356</v>
      </c>
      <c r="I232" s="90">
        <v>-50.908235294117652</v>
      </c>
      <c r="J232" s="90">
        <v>-2.994602076124568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1248.8134403209642</v>
      </c>
      <c r="N232" s="56"/>
    </row>
    <row r="233" spans="1:14" x14ac:dyDescent="0.25">
      <c r="A233" t="s">
        <v>1579</v>
      </c>
      <c r="B233" t="s">
        <v>440</v>
      </c>
      <c r="C233" t="s">
        <v>346</v>
      </c>
      <c r="D233" t="s">
        <v>18657</v>
      </c>
      <c r="E233" s="90">
        <v>50.44</v>
      </c>
      <c r="F233" s="90">
        <v>-83.699999999999989</v>
      </c>
      <c r="G233" s="90">
        <v>-4.9235294117647053</v>
      </c>
      <c r="H233" s="90">
        <v>55.363529411764702</v>
      </c>
      <c r="I233" s="90">
        <v>-78.776470588235284</v>
      </c>
      <c r="J233" s="90">
        <v>-4.6339100346020752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1931.8926780341035</v>
      </c>
      <c r="N233" s="56"/>
    </row>
    <row r="234" spans="1:14" x14ac:dyDescent="0.25">
      <c r="A234" t="s">
        <v>6748</v>
      </c>
      <c r="B234" t="s">
        <v>1359</v>
      </c>
      <c r="C234" t="s">
        <v>346</v>
      </c>
      <c r="D234" t="s">
        <v>20460</v>
      </c>
      <c r="E234" s="90">
        <v>76.400000000000006</v>
      </c>
      <c r="F234" s="90">
        <v>-57.739999999999981</v>
      </c>
      <c r="G234" s="90">
        <v>-3.3964705882352928</v>
      </c>
      <c r="H234" s="90">
        <v>79.796470588235294</v>
      </c>
      <c r="I234" s="90">
        <v>-54.343529411764692</v>
      </c>
      <c r="J234" s="90">
        <v>-3.1966782006920407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1333.0160481444341</v>
      </c>
      <c r="N234" s="56"/>
    </row>
    <row r="235" spans="1:14" x14ac:dyDescent="0.25">
      <c r="A235" t="s">
        <v>7920</v>
      </c>
      <c r="B235" t="s">
        <v>296</v>
      </c>
      <c r="C235" t="s">
        <v>346</v>
      </c>
      <c r="D235" t="s">
        <v>20808</v>
      </c>
      <c r="E235" s="90">
        <v>0</v>
      </c>
      <c r="F235" s="90">
        <v>-134.13999999999999</v>
      </c>
      <c r="G235" s="90">
        <v>-7.8905882352941168</v>
      </c>
      <c r="H235" s="90">
        <v>7.8905882352941168</v>
      </c>
      <c r="I235" s="90">
        <v>-126.24941176470587</v>
      </c>
      <c r="J235" s="90">
        <v>-7.4264359861591691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3095.5035105315969</v>
      </c>
      <c r="N235" s="56"/>
    </row>
    <row r="236" spans="1:14" x14ac:dyDescent="0.25">
      <c r="A236" t="s">
        <v>18426</v>
      </c>
      <c r="B236" t="s">
        <v>1185</v>
      </c>
      <c r="C236" t="s">
        <v>346</v>
      </c>
      <c r="D236" t="s">
        <v>20625</v>
      </c>
      <c r="E236" s="90">
        <v>24.340000000000003</v>
      </c>
      <c r="F236" s="90">
        <v>-109.79999999999998</v>
      </c>
      <c r="G236" s="90">
        <v>-6.458823529411764</v>
      </c>
      <c r="H236" s="90">
        <v>30.798823529411766</v>
      </c>
      <c r="I236" s="90">
        <v>-103.34117647058822</v>
      </c>
      <c r="J236" s="90">
        <v>-6.0788927335640128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2533.9989969909748</v>
      </c>
      <c r="N236" s="56"/>
    </row>
    <row r="237" spans="1:14" x14ac:dyDescent="0.25">
      <c r="A237" t="s">
        <v>16065</v>
      </c>
      <c r="B237" t="s">
        <v>474</v>
      </c>
      <c r="C237" t="s">
        <v>346</v>
      </c>
      <c r="D237" t="s">
        <v>20852</v>
      </c>
      <c r="E237" s="90">
        <v>0</v>
      </c>
      <c r="F237" s="90">
        <v>-134.13999999999999</v>
      </c>
      <c r="G237" s="90">
        <v>-7.8905882352941168</v>
      </c>
      <c r="H237" s="90">
        <v>7.8905882352941168</v>
      </c>
      <c r="I237" s="90">
        <v>-126.24941176470587</v>
      </c>
      <c r="J237" s="90">
        <v>-7.4264359861591691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3095.5035105315969</v>
      </c>
      <c r="N237" s="56"/>
    </row>
    <row r="238" spans="1:14" x14ac:dyDescent="0.25">
      <c r="A238" t="s">
        <v>16271</v>
      </c>
      <c r="B238" t="s">
        <v>564</v>
      </c>
      <c r="C238" t="s">
        <v>319</v>
      </c>
      <c r="D238" t="s">
        <v>20744</v>
      </c>
      <c r="E238" s="90">
        <v>7.8200000000000012</v>
      </c>
      <c r="F238" s="90">
        <v>-89.03</v>
      </c>
      <c r="G238" s="90">
        <v>-5.237058823529412</v>
      </c>
      <c r="H238" s="90">
        <v>13.057058823529413</v>
      </c>
      <c r="I238" s="90">
        <v>-83.792941176470592</v>
      </c>
      <c r="J238" s="90">
        <v>-4.9289965397923874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2054.8515546639937</v>
      </c>
      <c r="N238" s="56"/>
    </row>
    <row r="239" spans="1:14" x14ac:dyDescent="0.25">
      <c r="A239" t="s">
        <v>17725</v>
      </c>
      <c r="B239" t="s">
        <v>888</v>
      </c>
      <c r="C239" t="s">
        <v>346</v>
      </c>
      <c r="D239" t="s">
        <v>20841</v>
      </c>
      <c r="E239" s="90">
        <v>0</v>
      </c>
      <c r="F239" s="90">
        <v>-134.13999999999999</v>
      </c>
      <c r="G239" s="90">
        <v>-7.8905882352941168</v>
      </c>
      <c r="H239" s="90">
        <v>7.8905882352941168</v>
      </c>
      <c r="I239" s="90">
        <v>-126.24941176470587</v>
      </c>
      <c r="J239" s="90">
        <v>-7.4264359861591691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3095.5035105315969</v>
      </c>
      <c r="N239" s="56"/>
    </row>
    <row r="240" spans="1:14" x14ac:dyDescent="0.25">
      <c r="A240" t="s">
        <v>17572</v>
      </c>
      <c r="B240" t="s">
        <v>484</v>
      </c>
      <c r="C240" t="s">
        <v>309</v>
      </c>
      <c r="D240" t="s">
        <v>20887</v>
      </c>
      <c r="E240" s="90">
        <v>0</v>
      </c>
      <c r="F240" s="90">
        <v>-276.90600000000001</v>
      </c>
      <c r="G240" s="90">
        <v>-16.288588235294117</v>
      </c>
      <c r="H240" s="90">
        <v>16.288588235294117</v>
      </c>
      <c r="I240" s="90">
        <v>-260.61741176470588</v>
      </c>
      <c r="J240" s="90">
        <v>-15.33043598615917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6389.0020060180595</v>
      </c>
      <c r="N240" s="56"/>
    </row>
    <row r="241" spans="1:14" x14ac:dyDescent="0.25">
      <c r="A241" t="s">
        <v>3245</v>
      </c>
      <c r="B241" t="s">
        <v>304</v>
      </c>
      <c r="C241" t="s">
        <v>447</v>
      </c>
      <c r="D241" t="s">
        <v>20905</v>
      </c>
      <c r="E241" s="90">
        <v>0</v>
      </c>
      <c r="F241" s="90">
        <v>-129.16000000000003</v>
      </c>
      <c r="G241" s="90">
        <v>-7.5976470588235312</v>
      </c>
      <c r="H241" s="90">
        <v>15.195294117647062</v>
      </c>
      <c r="I241" s="90">
        <v>-113.96470588235296</v>
      </c>
      <c r="J241" s="90">
        <v>-6.7038062283737032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2794.3926780341048</v>
      </c>
      <c r="N241" s="56"/>
    </row>
    <row r="242" spans="1:14" x14ac:dyDescent="0.25">
      <c r="A242" t="s">
        <v>18461</v>
      </c>
      <c r="B242" t="s">
        <v>546</v>
      </c>
      <c r="C242" t="s">
        <v>447</v>
      </c>
      <c r="D242" t="s">
        <v>20565</v>
      </c>
      <c r="E242" s="90">
        <v>25.080000000000002</v>
      </c>
      <c r="F242" s="90">
        <v>-104.08000000000003</v>
      </c>
      <c r="G242" s="90">
        <v>-6.1223529411764721</v>
      </c>
      <c r="H242" s="90">
        <v>37.324705882352944</v>
      </c>
      <c r="I242" s="90">
        <v>-91.835294117647081</v>
      </c>
      <c r="J242" s="90">
        <v>-5.4020761245674755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2251.9779338014068</v>
      </c>
      <c r="N242" s="56"/>
    </row>
    <row r="243" spans="1:14" x14ac:dyDescent="0.25">
      <c r="A243" t="s">
        <v>16349</v>
      </c>
      <c r="B243" t="s">
        <v>739</v>
      </c>
      <c r="C243" t="s">
        <v>319</v>
      </c>
      <c r="D243" t="s">
        <v>20733</v>
      </c>
      <c r="E243" s="90">
        <v>13.22</v>
      </c>
      <c r="F243" s="90">
        <v>-83.63000000000001</v>
      </c>
      <c r="G243" s="90">
        <v>-4.9194117647058828</v>
      </c>
      <c r="H243" s="90">
        <v>18.139411764705883</v>
      </c>
      <c r="I243" s="90">
        <v>-78.710588235294125</v>
      </c>
      <c r="J243" s="90">
        <v>-4.6300346020761252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1930.2778335005032</v>
      </c>
      <c r="N243" s="56"/>
    </row>
    <row r="244" spans="1:14" x14ac:dyDescent="0.25">
      <c r="A244" t="s">
        <v>9012</v>
      </c>
      <c r="B244" t="s">
        <v>296</v>
      </c>
      <c r="C244" t="s">
        <v>309</v>
      </c>
      <c r="D244" t="s">
        <v>20589</v>
      </c>
      <c r="E244" s="90">
        <v>22.012</v>
      </c>
      <c r="F244" s="90">
        <v>-254.89400000000001</v>
      </c>
      <c r="G244" s="90">
        <v>-14.993764705882354</v>
      </c>
      <c r="H244" s="90">
        <v>37.005764705882356</v>
      </c>
      <c r="I244" s="90">
        <v>-239.90023529411764</v>
      </c>
      <c r="J244" s="90">
        <v>-14.111778546712802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5881.2026078234749</v>
      </c>
      <c r="N244" s="56"/>
    </row>
    <row r="245" spans="1:14" x14ac:dyDescent="0.25">
      <c r="A245" t="s">
        <v>16804</v>
      </c>
      <c r="B245" t="s">
        <v>901</v>
      </c>
      <c r="C245" t="s">
        <v>346</v>
      </c>
      <c r="D245" t="s">
        <v>20820</v>
      </c>
      <c r="E245" s="90">
        <v>0</v>
      </c>
      <c r="F245" s="90">
        <v>-134.13999999999999</v>
      </c>
      <c r="G245" s="90">
        <v>-7.8905882352941168</v>
      </c>
      <c r="H245" s="90">
        <v>7.8905882352941168</v>
      </c>
      <c r="I245" s="90">
        <v>-126.24941176470587</v>
      </c>
      <c r="J245" s="90">
        <v>-7.4264359861591691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3095.5035105315969</v>
      </c>
      <c r="N245" s="56"/>
    </row>
    <row r="246" spans="1:14" x14ac:dyDescent="0.25">
      <c r="A246" t="s">
        <v>14562</v>
      </c>
      <c r="B246" t="s">
        <v>1359</v>
      </c>
      <c r="C246" t="s">
        <v>346</v>
      </c>
      <c r="D246" t="s">
        <v>20510</v>
      </c>
      <c r="E246" s="90">
        <v>57.8</v>
      </c>
      <c r="F246" s="90">
        <v>-76.339999999999989</v>
      </c>
      <c r="G246" s="90">
        <v>-4.4905882352941173</v>
      </c>
      <c r="H246" s="90">
        <v>62.290588235294116</v>
      </c>
      <c r="I246" s="90">
        <v>-71.849411764705877</v>
      </c>
      <c r="J246" s="90">
        <v>-4.2264359861591689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1762.1033099297906</v>
      </c>
      <c r="N246" s="56"/>
    </row>
    <row r="247" spans="1:14" x14ac:dyDescent="0.25">
      <c r="A247" t="s">
        <v>21494</v>
      </c>
      <c r="B247" t="s">
        <v>564</v>
      </c>
      <c r="C247" t="s">
        <v>447</v>
      </c>
      <c r="D247" t="s">
        <v>20452</v>
      </c>
      <c r="E247" s="90">
        <v>77.98</v>
      </c>
      <c r="F247" s="90">
        <v>-51.180000000000021</v>
      </c>
      <c r="G247" s="90">
        <v>-3.0105882352941187</v>
      </c>
      <c r="H247" s="90">
        <v>84.001176470588248</v>
      </c>
      <c r="I247" s="90">
        <v>-45.158823529411777</v>
      </c>
      <c r="J247" s="90">
        <v>-2.6564013840830456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1107.8894182547654</v>
      </c>
      <c r="N247" s="56"/>
    </row>
    <row r="248" spans="1:14" x14ac:dyDescent="0.25">
      <c r="A248" t="s">
        <v>17940</v>
      </c>
      <c r="B248" t="s">
        <v>1359</v>
      </c>
      <c r="C248" t="s">
        <v>447</v>
      </c>
      <c r="D248" t="s">
        <v>20862</v>
      </c>
      <c r="E248" s="90">
        <v>0</v>
      </c>
      <c r="F248" s="90">
        <v>-129.16000000000003</v>
      </c>
      <c r="G248" s="90">
        <v>-7.5976470588235312</v>
      </c>
      <c r="H248" s="90">
        <v>15.195294117647062</v>
      </c>
      <c r="I248" s="90">
        <v>-113.96470588235296</v>
      </c>
      <c r="J248" s="90">
        <v>-6.7038062283737032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2794.3926780341048</v>
      </c>
      <c r="N248" s="56"/>
    </row>
    <row r="249" spans="1:14" x14ac:dyDescent="0.25">
      <c r="A249" t="s">
        <v>5389</v>
      </c>
      <c r="C249" t="s">
        <v>346</v>
      </c>
      <c r="D249" t="s">
        <v>20823</v>
      </c>
      <c r="E249" s="90">
        <v>0</v>
      </c>
      <c r="F249" s="90">
        <v>-134.13999999999999</v>
      </c>
      <c r="G249" s="90">
        <v>-7.8905882352941168</v>
      </c>
      <c r="H249" s="90">
        <v>7.8905882352941168</v>
      </c>
      <c r="I249" s="90">
        <v>-126.24941176470587</v>
      </c>
      <c r="J249" s="90">
        <v>-7.4264359861591691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3095.5035105315969</v>
      </c>
      <c r="N249" s="56"/>
    </row>
    <row r="250" spans="1:14" x14ac:dyDescent="0.25">
      <c r="A250" t="s">
        <v>9163</v>
      </c>
      <c r="B250" t="s">
        <v>868</v>
      </c>
      <c r="C250" t="s">
        <v>447</v>
      </c>
      <c r="D250" t="s">
        <v>20858</v>
      </c>
      <c r="E250" s="90">
        <v>0</v>
      </c>
      <c r="F250" s="90">
        <v>-129.16000000000003</v>
      </c>
      <c r="G250" s="90">
        <v>-7.5976470588235312</v>
      </c>
      <c r="H250" s="90">
        <v>15.195294117647062</v>
      </c>
      <c r="I250" s="90">
        <v>-113.96470588235296</v>
      </c>
      <c r="J250" s="90">
        <v>-6.7038062283737032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2794.3926780341048</v>
      </c>
      <c r="N250" s="56"/>
    </row>
    <row r="251" spans="1:14" x14ac:dyDescent="0.25">
      <c r="A251" t="s">
        <v>21496</v>
      </c>
      <c r="B251" t="s">
        <v>350</v>
      </c>
      <c r="C251" t="s">
        <v>447</v>
      </c>
      <c r="D251" t="s">
        <v>20469</v>
      </c>
      <c r="E251" s="90">
        <v>74.930000000000007</v>
      </c>
      <c r="F251" s="90">
        <v>-54.230000000000018</v>
      </c>
      <c r="G251" s="90">
        <v>-3.1900000000000013</v>
      </c>
      <c r="H251" s="90">
        <v>81.310000000000016</v>
      </c>
      <c r="I251" s="90">
        <v>-47.850000000000009</v>
      </c>
      <c r="J251" s="90">
        <v>-2.8147058823529418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1173.8529338014055</v>
      </c>
      <c r="N251" s="56"/>
    </row>
    <row r="252" spans="1:14" x14ac:dyDescent="0.25">
      <c r="A252" t="s">
        <v>589</v>
      </c>
      <c r="B252" t="s">
        <v>663</v>
      </c>
      <c r="C252" t="s">
        <v>447</v>
      </c>
      <c r="D252" t="s">
        <v>20870</v>
      </c>
      <c r="E252" s="90">
        <v>0</v>
      </c>
      <c r="F252" s="90">
        <v>-129.16000000000003</v>
      </c>
      <c r="G252" s="90">
        <v>-7.5976470588235312</v>
      </c>
      <c r="H252" s="90">
        <v>15.195294117647062</v>
      </c>
      <c r="I252" s="90">
        <v>-113.96470588235296</v>
      </c>
      <c r="J252" s="90">
        <v>-6.7038062283737032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2794.3926780341048</v>
      </c>
      <c r="N252" s="56"/>
    </row>
    <row r="253" spans="1:14" x14ac:dyDescent="0.25">
      <c r="A253" t="s">
        <v>21498</v>
      </c>
      <c r="B253" t="s">
        <v>312</v>
      </c>
      <c r="C253" t="s">
        <v>319</v>
      </c>
      <c r="D253" t="s">
        <v>20724</v>
      </c>
      <c r="E253" s="90">
        <v>16.2</v>
      </c>
      <c r="F253" s="90">
        <v>-80.650000000000006</v>
      </c>
      <c r="G253" s="90">
        <v>-4.7441176470588236</v>
      </c>
      <c r="H253" s="90">
        <v>20.944117647058825</v>
      </c>
      <c r="I253" s="90">
        <v>-75.905882352941177</v>
      </c>
      <c r="J253" s="90">
        <v>-4.4650519031141869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1861.5315947843546</v>
      </c>
      <c r="N253" s="56"/>
    </row>
    <row r="254" spans="1:14" x14ac:dyDescent="0.25">
      <c r="A254" t="s">
        <v>16393</v>
      </c>
      <c r="B254" t="s">
        <v>868</v>
      </c>
      <c r="C254" t="s">
        <v>319</v>
      </c>
      <c r="D254" t="s">
        <v>20566</v>
      </c>
      <c r="E254" s="90">
        <v>48.989999999999995</v>
      </c>
      <c r="F254" s="90">
        <v>-47.860000000000014</v>
      </c>
      <c r="G254" s="90">
        <v>-2.8152941176470598</v>
      </c>
      <c r="H254" s="90">
        <v>51.805294117647051</v>
      </c>
      <c r="I254" s="90">
        <v>-45.044705882352957</v>
      </c>
      <c r="J254" s="90">
        <v>-2.6496885813148801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1105.0922768304929</v>
      </c>
      <c r="N254" s="56"/>
    </row>
    <row r="255" spans="1:14" x14ac:dyDescent="0.25">
      <c r="A255" t="s">
        <v>18215</v>
      </c>
      <c r="B255" t="s">
        <v>739</v>
      </c>
      <c r="C255" t="s">
        <v>447</v>
      </c>
      <c r="D255" t="s">
        <v>20863</v>
      </c>
      <c r="E255" s="90">
        <v>0</v>
      </c>
      <c r="F255" s="90">
        <v>-129.16000000000003</v>
      </c>
      <c r="G255" s="90">
        <v>-7.5976470588235312</v>
      </c>
      <c r="H255" s="90">
        <v>15.195294117647062</v>
      </c>
      <c r="I255" s="90">
        <v>-113.96470588235296</v>
      </c>
      <c r="J255" s="90">
        <v>-6.7038062283737032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2794.3926780341048</v>
      </c>
      <c r="N255" s="56"/>
    </row>
    <row r="256" spans="1:14" x14ac:dyDescent="0.25">
      <c r="A256" t="s">
        <v>14435</v>
      </c>
      <c r="B256" t="s">
        <v>663</v>
      </c>
      <c r="C256" t="s">
        <v>309</v>
      </c>
      <c r="D256" t="s">
        <v>20892</v>
      </c>
      <c r="E256" s="90">
        <v>0</v>
      </c>
      <c r="F256" s="90">
        <v>-276.90600000000001</v>
      </c>
      <c r="G256" s="90">
        <v>-16.288588235294117</v>
      </c>
      <c r="H256" s="90">
        <v>16.288588235294117</v>
      </c>
      <c r="I256" s="90">
        <v>-260.61741176470588</v>
      </c>
      <c r="J256" s="90">
        <v>-15.33043598615917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6389.0020060180595</v>
      </c>
      <c r="N256" s="56"/>
    </row>
    <row r="257" spans="1:14" x14ac:dyDescent="0.25">
      <c r="A257" t="s">
        <v>21500</v>
      </c>
      <c r="B257" t="s">
        <v>906</v>
      </c>
      <c r="C257" t="s">
        <v>346</v>
      </c>
      <c r="D257" t="s">
        <v>20497</v>
      </c>
      <c r="E257" s="90">
        <v>62.22</v>
      </c>
      <c r="F257" s="90">
        <v>-71.919999999999987</v>
      </c>
      <c r="G257" s="90">
        <v>-4.2305882352941167</v>
      </c>
      <c r="H257" s="90">
        <v>66.45058823529412</v>
      </c>
      <c r="I257" s="90">
        <v>-67.689411764705866</v>
      </c>
      <c r="J257" s="90">
        <v>-3.9817301038062274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1660.137412236711</v>
      </c>
      <c r="N257" s="56"/>
    </row>
    <row r="258" spans="1:14" x14ac:dyDescent="0.25">
      <c r="A258" t="s">
        <v>21502</v>
      </c>
      <c r="B258" t="s">
        <v>440</v>
      </c>
      <c r="C258" t="s">
        <v>346</v>
      </c>
      <c r="D258" t="s">
        <v>20549</v>
      </c>
      <c r="E258" s="90">
        <v>41</v>
      </c>
      <c r="F258" s="90">
        <v>-93.139999999999986</v>
      </c>
      <c r="G258" s="90">
        <v>-5.4788235294117635</v>
      </c>
      <c r="H258" s="90">
        <v>46.478823529411763</v>
      </c>
      <c r="I258" s="90">
        <v>-87.661176470588231</v>
      </c>
      <c r="J258" s="90">
        <v>-5.1565397923875427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2149.6659979939836</v>
      </c>
      <c r="N258" s="56"/>
    </row>
    <row r="259" spans="1:14" x14ac:dyDescent="0.25">
      <c r="A259" t="s">
        <v>14916</v>
      </c>
      <c r="C259" t="s">
        <v>346</v>
      </c>
      <c r="D259" t="s">
        <v>20845</v>
      </c>
      <c r="E259" s="90">
        <v>0</v>
      </c>
      <c r="F259" s="90">
        <v>-134.13999999999999</v>
      </c>
      <c r="G259" s="90">
        <v>-7.8905882352941168</v>
      </c>
      <c r="H259" s="90">
        <v>7.8905882352941168</v>
      </c>
      <c r="I259" s="90">
        <v>-126.24941176470587</v>
      </c>
      <c r="J259" s="90">
        <v>-7.4264359861591691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3095.5035105315969</v>
      </c>
      <c r="N259" s="56"/>
    </row>
    <row r="260" spans="1:14" x14ac:dyDescent="0.25">
      <c r="A260" t="s">
        <v>8818</v>
      </c>
      <c r="B260" t="s">
        <v>638</v>
      </c>
      <c r="C260" t="s">
        <v>319</v>
      </c>
      <c r="D260" t="s">
        <v>20623</v>
      </c>
      <c r="E260" s="90">
        <v>32.31</v>
      </c>
      <c r="F260" s="90">
        <v>-64.540000000000006</v>
      </c>
      <c r="G260" s="90">
        <v>-3.7964705882352945</v>
      </c>
      <c r="H260" s="90">
        <v>36.106470588235297</v>
      </c>
      <c r="I260" s="90">
        <v>-60.743529411764712</v>
      </c>
      <c r="J260" s="90">
        <v>-3.5731487889273361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1489.8866599799412</v>
      </c>
      <c r="N260" s="56"/>
    </row>
    <row r="261" spans="1:14" x14ac:dyDescent="0.25">
      <c r="A261" t="s">
        <v>16300</v>
      </c>
      <c r="B261" t="s">
        <v>1185</v>
      </c>
      <c r="C261" t="s">
        <v>309</v>
      </c>
      <c r="D261" t="s">
        <v>20615</v>
      </c>
      <c r="E261" s="90">
        <v>20.520000000000003</v>
      </c>
      <c r="F261" s="90">
        <v>-256.38600000000002</v>
      </c>
      <c r="G261" s="90">
        <v>-15.081529411764707</v>
      </c>
      <c r="H261" s="90">
        <v>35.601529411764709</v>
      </c>
      <c r="I261" s="90">
        <v>-241.30447058823529</v>
      </c>
      <c r="J261" s="90">
        <v>-14.19438062283737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5915.621865596795</v>
      </c>
      <c r="N261" s="56"/>
    </row>
    <row r="262" spans="1:14" x14ac:dyDescent="0.25">
      <c r="A262" t="s">
        <v>21504</v>
      </c>
      <c r="B262" t="s">
        <v>530</v>
      </c>
      <c r="C262" t="s">
        <v>346</v>
      </c>
      <c r="D262" t="s">
        <v>20454</v>
      </c>
      <c r="E262" s="90">
        <v>76.5</v>
      </c>
      <c r="F262" s="90">
        <v>-57.639999999999986</v>
      </c>
      <c r="G262" s="90">
        <v>-3.3905882352941168</v>
      </c>
      <c r="H262" s="90">
        <v>79.890588235294118</v>
      </c>
      <c r="I262" s="90">
        <v>-54.249411764705869</v>
      </c>
      <c r="J262" s="90">
        <v>-3.1911418685121098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1330.7091273821472</v>
      </c>
      <c r="N262" s="56"/>
    </row>
    <row r="263" spans="1:14" x14ac:dyDescent="0.25">
      <c r="A263" t="s">
        <v>7481</v>
      </c>
      <c r="B263" t="s">
        <v>564</v>
      </c>
      <c r="C263" t="s">
        <v>319</v>
      </c>
      <c r="D263" t="s">
        <v>20512</v>
      </c>
      <c r="E263" s="90">
        <v>56.230000000000004</v>
      </c>
      <c r="F263" s="90">
        <v>-40.620000000000005</v>
      </c>
      <c r="G263" s="90">
        <v>-2.3894117647058826</v>
      </c>
      <c r="H263" s="90">
        <v>58.619411764705887</v>
      </c>
      <c r="I263" s="90">
        <v>-38.230588235294121</v>
      </c>
      <c r="J263" s="90">
        <v>-2.2488581314878893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938.07121364092347</v>
      </c>
      <c r="N263" s="56"/>
    </row>
    <row r="264" spans="1:14" x14ac:dyDescent="0.25">
      <c r="A264" t="s">
        <v>21506</v>
      </c>
      <c r="B264" t="s">
        <v>530</v>
      </c>
      <c r="C264" t="s">
        <v>447</v>
      </c>
      <c r="D264" t="s">
        <v>20597</v>
      </c>
      <c r="E264" s="90">
        <v>22.15</v>
      </c>
      <c r="F264" s="90">
        <v>-107.01000000000002</v>
      </c>
      <c r="G264" s="90">
        <v>-6.2947058823529423</v>
      </c>
      <c r="H264" s="90">
        <v>34.739411764705885</v>
      </c>
      <c r="I264" s="90">
        <v>-94.420588235294133</v>
      </c>
      <c r="J264" s="90">
        <v>-5.5541522491349493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2315.3461634904738</v>
      </c>
      <c r="N264" s="56"/>
    </row>
    <row r="265" spans="1:14" x14ac:dyDescent="0.25">
      <c r="A265" t="s">
        <v>16314</v>
      </c>
      <c r="B265" t="s">
        <v>715</v>
      </c>
      <c r="C265" t="s">
        <v>447</v>
      </c>
      <c r="D265" t="s">
        <v>20864</v>
      </c>
      <c r="E265" s="90">
        <v>0</v>
      </c>
      <c r="F265" s="90">
        <v>-129.16000000000003</v>
      </c>
      <c r="G265" s="90">
        <v>-7.5976470588235312</v>
      </c>
      <c r="H265" s="90">
        <v>15.195294117647062</v>
      </c>
      <c r="I265" s="90">
        <v>-113.96470588235296</v>
      </c>
      <c r="J265" s="90">
        <v>-6.7038062283737032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2794.3926780341048</v>
      </c>
      <c r="N265" s="56"/>
    </row>
    <row r="266" spans="1:14" x14ac:dyDescent="0.25">
      <c r="A266" t="s">
        <v>2238</v>
      </c>
      <c r="B266" t="s">
        <v>663</v>
      </c>
      <c r="C266" t="s">
        <v>447</v>
      </c>
      <c r="D266" t="s">
        <v>20541</v>
      </c>
      <c r="E266" s="90">
        <v>29.730000000000004</v>
      </c>
      <c r="F266" s="90">
        <v>-99.430000000000021</v>
      </c>
      <c r="G266" s="90">
        <v>-5.8488235294117663</v>
      </c>
      <c r="H266" s="90">
        <v>41.427647058823538</v>
      </c>
      <c r="I266" s="90">
        <v>-87.732352941176487</v>
      </c>
      <c r="J266" s="90">
        <v>-5.1607266435986165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2151.4106068204633</v>
      </c>
      <c r="N266" s="56"/>
    </row>
    <row r="267" spans="1:14" x14ac:dyDescent="0.25">
      <c r="A267" t="s">
        <v>1630</v>
      </c>
      <c r="B267" t="s">
        <v>350</v>
      </c>
      <c r="C267" t="s">
        <v>346</v>
      </c>
      <c r="D267" t="s">
        <v>20806</v>
      </c>
      <c r="E267" s="90">
        <v>0</v>
      </c>
      <c r="F267" s="90">
        <v>-134.13999999999999</v>
      </c>
      <c r="G267" s="90">
        <v>-7.8905882352941168</v>
      </c>
      <c r="H267" s="90">
        <v>7.8905882352941168</v>
      </c>
      <c r="I267" s="90">
        <v>-126.24941176470587</v>
      </c>
      <c r="J267" s="90">
        <v>-7.4264359861591691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3095.5035105315969</v>
      </c>
      <c r="N267" s="56"/>
    </row>
    <row r="268" spans="1:14" x14ac:dyDescent="0.25">
      <c r="A268" t="s">
        <v>17931</v>
      </c>
      <c r="B268" t="s">
        <v>350</v>
      </c>
      <c r="C268" t="s">
        <v>319</v>
      </c>
      <c r="D268" t="s">
        <v>20604</v>
      </c>
      <c r="E268" s="90">
        <v>33.790000000000006</v>
      </c>
      <c r="F268" s="90">
        <v>-63.06</v>
      </c>
      <c r="G268" s="90">
        <v>-3.7094117647058824</v>
      </c>
      <c r="H268" s="90">
        <v>37.49941176470589</v>
      </c>
      <c r="I268" s="90">
        <v>-59.350588235294119</v>
      </c>
      <c r="J268" s="90">
        <v>-3.4912110726643597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1455.7442326980954</v>
      </c>
      <c r="N268" s="56"/>
    </row>
    <row r="269" spans="1:14" x14ac:dyDescent="0.25">
      <c r="A269" t="s">
        <v>19353</v>
      </c>
      <c r="B269" t="s">
        <v>663</v>
      </c>
      <c r="C269" t="s">
        <v>309</v>
      </c>
      <c r="D269" t="s">
        <v>20893</v>
      </c>
      <c r="E269" s="90">
        <v>0</v>
      </c>
      <c r="F269" s="90">
        <v>-276.90600000000001</v>
      </c>
      <c r="G269" s="90">
        <v>-16.288588235294117</v>
      </c>
      <c r="H269" s="90">
        <v>16.288588235294117</v>
      </c>
      <c r="I269" s="90">
        <v>-260.61741176470588</v>
      </c>
      <c r="J269" s="90">
        <v>-15.33043598615917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6389.0020060180595</v>
      </c>
      <c r="N269" s="56"/>
    </row>
    <row r="270" spans="1:14" x14ac:dyDescent="0.25">
      <c r="A270" t="s">
        <v>6380</v>
      </c>
      <c r="B270" t="s">
        <v>350</v>
      </c>
      <c r="C270" t="s">
        <v>309</v>
      </c>
      <c r="D270" t="s">
        <v>20578</v>
      </c>
      <c r="E270" s="90">
        <v>23.136000000000003</v>
      </c>
      <c r="F270" s="90">
        <v>-253.77</v>
      </c>
      <c r="G270" s="90">
        <v>-14.927647058823529</v>
      </c>
      <c r="H270" s="90">
        <v>38.063647058823534</v>
      </c>
      <c r="I270" s="90">
        <v>-238.84235294117647</v>
      </c>
      <c r="J270" s="90">
        <v>-14.049550173010381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5855.2728184553707</v>
      </c>
      <c r="N270" s="56"/>
    </row>
    <row r="271" spans="1:14" x14ac:dyDescent="0.25">
      <c r="A271" t="s">
        <v>19357</v>
      </c>
      <c r="B271" t="s">
        <v>901</v>
      </c>
      <c r="C271" t="s">
        <v>319</v>
      </c>
      <c r="D271" t="s">
        <v>20702</v>
      </c>
      <c r="E271" s="90">
        <v>19.32</v>
      </c>
      <c r="F271" s="90">
        <v>-77.53</v>
      </c>
      <c r="G271" s="90">
        <v>-4.5605882352941176</v>
      </c>
      <c r="H271" s="90">
        <v>23.88058823529412</v>
      </c>
      <c r="I271" s="90">
        <v>-72.969411764705882</v>
      </c>
      <c r="J271" s="90">
        <v>-4.2923183391003459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1789.5556670010044</v>
      </c>
      <c r="N271" s="56"/>
    </row>
    <row r="272" spans="1:14" x14ac:dyDescent="0.25">
      <c r="A272" t="s">
        <v>19361</v>
      </c>
      <c r="B272" t="s">
        <v>688</v>
      </c>
      <c r="C272" t="s">
        <v>447</v>
      </c>
      <c r="D272" t="s">
        <v>20856</v>
      </c>
      <c r="E272" s="90">
        <v>0</v>
      </c>
      <c r="F272" s="90">
        <v>-129.16000000000003</v>
      </c>
      <c r="G272" s="90">
        <v>-7.5976470588235312</v>
      </c>
      <c r="H272" s="90">
        <v>15.195294117647062</v>
      </c>
      <c r="I272" s="90">
        <v>-113.96470588235296</v>
      </c>
      <c r="J272" s="90">
        <v>-6.7038062283737032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2794.3926780341048</v>
      </c>
      <c r="N272" s="56"/>
    </row>
    <row r="273" spans="1:14" x14ac:dyDescent="0.25">
      <c r="A273" t="s">
        <v>20112</v>
      </c>
      <c r="B273" t="s">
        <v>363</v>
      </c>
      <c r="C273" t="s">
        <v>309</v>
      </c>
      <c r="D273" t="s">
        <v>20522</v>
      </c>
      <c r="E273" s="90">
        <v>32.820000000000007</v>
      </c>
      <c r="F273" s="90">
        <v>-244.08600000000001</v>
      </c>
      <c r="G273" s="90">
        <v>-14.358000000000001</v>
      </c>
      <c r="H273" s="90">
        <v>47.178000000000011</v>
      </c>
      <c r="I273" s="90">
        <v>-229.72800000000001</v>
      </c>
      <c r="J273" s="90">
        <v>-13.513411764705882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5631.8706118355112</v>
      </c>
      <c r="N273" s="56"/>
    </row>
    <row r="274" spans="1:14" x14ac:dyDescent="0.25">
      <c r="A274" t="s">
        <v>6185</v>
      </c>
      <c r="B274" t="s">
        <v>440</v>
      </c>
      <c r="C274" t="s">
        <v>447</v>
      </c>
      <c r="D274" t="s">
        <v>20543</v>
      </c>
      <c r="E274" s="90">
        <v>29.1</v>
      </c>
      <c r="F274" s="90">
        <v>-100.06000000000003</v>
      </c>
      <c r="G274" s="90">
        <v>-5.8858823529411781</v>
      </c>
      <c r="H274" s="90">
        <v>40.871764705882356</v>
      </c>
      <c r="I274" s="90">
        <v>-88.288235294117669</v>
      </c>
      <c r="J274" s="90">
        <v>-5.1934256055363335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2165.0358575727205</v>
      </c>
      <c r="N274" s="56"/>
    </row>
    <row r="275" spans="1:14" x14ac:dyDescent="0.25">
      <c r="A275" t="s">
        <v>21508</v>
      </c>
      <c r="B275" t="s">
        <v>1185</v>
      </c>
      <c r="C275" t="s">
        <v>346</v>
      </c>
      <c r="D275" t="s">
        <v>20511</v>
      </c>
      <c r="E275" s="90">
        <v>54.52</v>
      </c>
      <c r="F275" s="90">
        <v>-79.619999999999976</v>
      </c>
      <c r="G275" s="90">
        <v>-4.6835294117647042</v>
      </c>
      <c r="H275" s="90">
        <v>59.203529411764706</v>
      </c>
      <c r="I275" s="90">
        <v>-74.936470588235281</v>
      </c>
      <c r="J275" s="90">
        <v>-4.408027681660899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1837.7703109327997</v>
      </c>
      <c r="N275" s="56"/>
    </row>
    <row r="276" spans="1:14" x14ac:dyDescent="0.25">
      <c r="A276" t="s">
        <v>2203</v>
      </c>
      <c r="B276" t="s">
        <v>663</v>
      </c>
      <c r="C276" t="s">
        <v>346</v>
      </c>
      <c r="D276" t="s">
        <v>20802</v>
      </c>
      <c r="E276" s="90">
        <v>0</v>
      </c>
      <c r="F276" s="90">
        <v>-134.13999999999999</v>
      </c>
      <c r="G276" s="90">
        <v>-7.8905882352941168</v>
      </c>
      <c r="H276" s="90">
        <v>7.8905882352941168</v>
      </c>
      <c r="I276" s="90">
        <v>-126.24941176470587</v>
      </c>
      <c r="J276" s="90">
        <v>-7.4264359861591691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3095.5035105315969</v>
      </c>
      <c r="N276" s="56"/>
    </row>
    <row r="277" spans="1:14" x14ac:dyDescent="0.25">
      <c r="A277" t="s">
        <v>4487</v>
      </c>
      <c r="B277" t="s">
        <v>688</v>
      </c>
      <c r="C277" t="s">
        <v>309</v>
      </c>
      <c r="D277" t="s">
        <v>20517</v>
      </c>
      <c r="E277" s="90">
        <v>34.69400000000001</v>
      </c>
      <c r="F277" s="90">
        <v>-242.21199999999999</v>
      </c>
      <c r="G277" s="90">
        <v>-14.247764705882352</v>
      </c>
      <c r="H277" s="90">
        <v>48.941764705882363</v>
      </c>
      <c r="I277" s="90">
        <v>-227.96423529411766</v>
      </c>
      <c r="J277" s="90">
        <v>-13.40966089965398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5588.6389167502557</v>
      </c>
      <c r="N277" s="56"/>
    </row>
    <row r="278" spans="1:14" x14ac:dyDescent="0.25">
      <c r="A278" t="s">
        <v>17835</v>
      </c>
      <c r="B278" t="s">
        <v>638</v>
      </c>
      <c r="C278" t="s">
        <v>346</v>
      </c>
      <c r="D278" t="s">
        <v>20775</v>
      </c>
      <c r="E278" s="90">
        <v>9.1000000000000014</v>
      </c>
      <c r="F278" s="90">
        <v>-125.03999999999999</v>
      </c>
      <c r="G278" s="90">
        <v>-7.3552941176470581</v>
      </c>
      <c r="H278" s="90">
        <v>16.45529411764706</v>
      </c>
      <c r="I278" s="90">
        <v>-117.68470588235293</v>
      </c>
      <c r="J278" s="90">
        <v>-6.9226297577854661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2885.5737211634923</v>
      </c>
      <c r="N278" s="56"/>
    </row>
    <row r="279" spans="1:14" x14ac:dyDescent="0.25">
      <c r="A279" t="s">
        <v>17634</v>
      </c>
      <c r="B279" t="s">
        <v>385</v>
      </c>
      <c r="C279" t="s">
        <v>346</v>
      </c>
      <c r="D279" t="s">
        <v>20833</v>
      </c>
      <c r="E279" s="90">
        <v>0</v>
      </c>
      <c r="F279" s="90">
        <v>-134.13999999999999</v>
      </c>
      <c r="G279" s="90">
        <v>-7.8905882352941168</v>
      </c>
      <c r="H279" s="90">
        <v>7.8905882352941168</v>
      </c>
      <c r="I279" s="90">
        <v>-126.24941176470587</v>
      </c>
      <c r="J279" s="90">
        <v>-7.4264359861591691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3095.5035105315969</v>
      </c>
      <c r="N279" s="56"/>
    </row>
    <row r="280" spans="1:14" x14ac:dyDescent="0.25">
      <c r="A280" t="s">
        <v>2427</v>
      </c>
      <c r="C280" t="s">
        <v>447</v>
      </c>
      <c r="D280" t="s">
        <v>20877</v>
      </c>
      <c r="E280" s="90">
        <v>0</v>
      </c>
      <c r="F280" s="90">
        <v>-129.16000000000003</v>
      </c>
      <c r="G280" s="90">
        <v>-7.5976470588235312</v>
      </c>
      <c r="H280" s="90">
        <v>15.195294117647062</v>
      </c>
      <c r="I280" s="90">
        <v>-113.96470588235296</v>
      </c>
      <c r="J280" s="90">
        <v>-6.7038062283737032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2794.3926780341048</v>
      </c>
      <c r="N280" s="56"/>
    </row>
    <row r="281" spans="1:14" x14ac:dyDescent="0.25">
      <c r="A281" t="s">
        <v>10142</v>
      </c>
      <c r="B281" t="s">
        <v>413</v>
      </c>
      <c r="C281" t="s">
        <v>319</v>
      </c>
      <c r="D281" t="s">
        <v>20693</v>
      </c>
      <c r="E281" s="90">
        <v>23.740000000000002</v>
      </c>
      <c r="F281" s="90">
        <v>-73.110000000000014</v>
      </c>
      <c r="G281" s="90">
        <v>-4.3005882352941187</v>
      </c>
      <c r="H281" s="90">
        <v>28.040588235294116</v>
      </c>
      <c r="I281" s="90">
        <v>-68.809411764705885</v>
      </c>
      <c r="J281" s="90">
        <v>-4.0476124567474052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1687.5897693079253</v>
      </c>
      <c r="N281" s="56"/>
    </row>
    <row r="282" spans="1:14" x14ac:dyDescent="0.25">
      <c r="A282" t="s">
        <v>7622</v>
      </c>
      <c r="B282" t="s">
        <v>296</v>
      </c>
      <c r="C282" t="s">
        <v>346</v>
      </c>
      <c r="D282" t="s">
        <v>20842</v>
      </c>
      <c r="E282" s="90">
        <v>0</v>
      </c>
      <c r="F282" s="90">
        <v>-134.13999999999999</v>
      </c>
      <c r="G282" s="90">
        <v>-7.8905882352941168</v>
      </c>
      <c r="H282" s="90">
        <v>7.8905882352941168</v>
      </c>
      <c r="I282" s="90">
        <v>-126.24941176470587</v>
      </c>
      <c r="J282" s="90">
        <v>-7.4264359861591691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3095.5035105315969</v>
      </c>
      <c r="N282" s="56"/>
    </row>
    <row r="283" spans="1:14" x14ac:dyDescent="0.25">
      <c r="A283" t="s">
        <v>21510</v>
      </c>
      <c r="B283" t="s">
        <v>350</v>
      </c>
      <c r="C283" t="s">
        <v>309</v>
      </c>
      <c r="D283" t="s">
        <v>20659</v>
      </c>
      <c r="E283" s="90">
        <v>9.3000000000000007</v>
      </c>
      <c r="F283" s="90">
        <v>-267.60599999999999</v>
      </c>
      <c r="G283" s="90">
        <v>-15.741529411764706</v>
      </c>
      <c r="H283" s="90">
        <v>25.041529411764706</v>
      </c>
      <c r="I283" s="90">
        <v>-251.86447058823529</v>
      </c>
      <c r="J283" s="90">
        <v>-14.815557093425605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6174.4583751253813</v>
      </c>
      <c r="N283" s="56"/>
    </row>
    <row r="284" spans="1:14" x14ac:dyDescent="0.25">
      <c r="A284" t="s">
        <v>14468</v>
      </c>
      <c r="B284" t="s">
        <v>906</v>
      </c>
      <c r="C284" t="s">
        <v>346</v>
      </c>
      <c r="D284" t="s">
        <v>20818</v>
      </c>
      <c r="E284" s="90">
        <v>0</v>
      </c>
      <c r="F284" s="90">
        <v>-134.13999999999999</v>
      </c>
      <c r="G284" s="90">
        <v>-7.8905882352941168</v>
      </c>
      <c r="H284" s="90">
        <v>7.8905882352941168</v>
      </c>
      <c r="I284" s="90">
        <v>-126.24941176470587</v>
      </c>
      <c r="J284" s="90">
        <v>-7.4264359861591691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3095.5035105315969</v>
      </c>
      <c r="N284" s="56"/>
    </row>
    <row r="285" spans="1:14" x14ac:dyDescent="0.25">
      <c r="A285" t="s">
        <v>17624</v>
      </c>
      <c r="B285" t="s">
        <v>739</v>
      </c>
      <c r="C285" t="s">
        <v>346</v>
      </c>
      <c r="D285" t="s">
        <v>20450</v>
      </c>
      <c r="E285" s="90">
        <v>78.110000000000014</v>
      </c>
      <c r="F285" s="90">
        <v>-56.029999999999973</v>
      </c>
      <c r="G285" s="90">
        <v>-3.2958823529411747</v>
      </c>
      <c r="H285" s="90">
        <v>81.405882352941191</v>
      </c>
      <c r="I285" s="90">
        <v>-52.734117647058795</v>
      </c>
      <c r="J285" s="90">
        <v>-3.1020069204152234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1293.5677031093285</v>
      </c>
      <c r="N285" s="56"/>
    </row>
    <row r="286" spans="1:14" x14ac:dyDescent="0.25">
      <c r="A286" t="s">
        <v>16274</v>
      </c>
      <c r="B286" t="s">
        <v>440</v>
      </c>
      <c r="C286" t="s">
        <v>346</v>
      </c>
      <c r="D286" t="s">
        <v>20654</v>
      </c>
      <c r="E286" s="90">
        <v>16.25</v>
      </c>
      <c r="F286" s="90">
        <v>-117.88999999999999</v>
      </c>
      <c r="G286" s="90">
        <v>-6.9347058823529402</v>
      </c>
      <c r="H286" s="90">
        <v>23.18470588235294</v>
      </c>
      <c r="I286" s="90">
        <v>-110.95529411764704</v>
      </c>
      <c r="J286" s="90">
        <v>-6.5267820069204143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2720.6288866599816</v>
      </c>
      <c r="N286" s="56"/>
    </row>
    <row r="287" spans="1:14" x14ac:dyDescent="0.25">
      <c r="A287" t="s">
        <v>18035</v>
      </c>
      <c r="B287" t="s">
        <v>906</v>
      </c>
      <c r="C287" t="s">
        <v>346</v>
      </c>
      <c r="D287" t="s">
        <v>20558</v>
      </c>
      <c r="E287" s="90">
        <v>36.860000000000007</v>
      </c>
      <c r="F287" s="90">
        <v>-97.279999999999973</v>
      </c>
      <c r="G287" s="90">
        <v>-5.7223529411764691</v>
      </c>
      <c r="H287" s="90">
        <v>42.582352941176474</v>
      </c>
      <c r="I287" s="90">
        <v>-91.557647058823505</v>
      </c>
      <c r="J287" s="90">
        <v>-5.385743944636677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2245.1725175526594</v>
      </c>
      <c r="N287" s="56"/>
    </row>
    <row r="288" spans="1:14" x14ac:dyDescent="0.25">
      <c r="A288" t="s">
        <v>18613</v>
      </c>
      <c r="B288" t="s">
        <v>385</v>
      </c>
      <c r="C288" t="s">
        <v>319</v>
      </c>
      <c r="D288" t="s">
        <v>20721</v>
      </c>
      <c r="E288" s="90">
        <v>17.200000000000003</v>
      </c>
      <c r="F288" s="90">
        <v>-79.650000000000006</v>
      </c>
      <c r="G288" s="90">
        <v>-4.6852941176470591</v>
      </c>
      <c r="H288" s="90">
        <v>21.885294117647064</v>
      </c>
      <c r="I288" s="90">
        <v>-74.964705882352945</v>
      </c>
      <c r="J288" s="90">
        <v>-4.409688581314879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1838.462387161486</v>
      </c>
      <c r="N288" s="56"/>
    </row>
    <row r="289" spans="1:14" x14ac:dyDescent="0.25">
      <c r="A289" t="s">
        <v>18071</v>
      </c>
      <c r="B289" t="s">
        <v>484</v>
      </c>
      <c r="C289" t="s">
        <v>447</v>
      </c>
      <c r="D289" t="s">
        <v>20602</v>
      </c>
      <c r="E289" s="90">
        <v>19.440000000000001</v>
      </c>
      <c r="F289" s="90">
        <v>-109.72000000000003</v>
      </c>
      <c r="G289" s="90">
        <v>-6.4541176470588253</v>
      </c>
      <c r="H289" s="90">
        <v>32.348235294117657</v>
      </c>
      <c r="I289" s="90">
        <v>-96.811764705882368</v>
      </c>
      <c r="J289" s="90">
        <v>-5.6948096885813158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2373.9563691073245</v>
      </c>
      <c r="N289" s="56"/>
    </row>
    <row r="290" spans="1:14" x14ac:dyDescent="0.25">
      <c r="A290" t="s">
        <v>1298</v>
      </c>
      <c r="B290" t="s">
        <v>564</v>
      </c>
      <c r="C290" t="s">
        <v>346</v>
      </c>
      <c r="D290" t="s">
        <v>20437</v>
      </c>
      <c r="E290" s="90">
        <v>89.26</v>
      </c>
      <c r="F290" s="90">
        <v>-44.879999999999981</v>
      </c>
      <c r="G290" s="90">
        <v>-2.6399999999999988</v>
      </c>
      <c r="H290" s="90">
        <v>91.9</v>
      </c>
      <c r="I290" s="90">
        <v>-42.239999999999981</v>
      </c>
      <c r="J290" s="90">
        <v>-2.48470588235294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1036.3460381143434</v>
      </c>
      <c r="N290" s="56"/>
    </row>
    <row r="291" spans="1:14" x14ac:dyDescent="0.25">
      <c r="A291" t="s">
        <v>19386</v>
      </c>
      <c r="B291" t="s">
        <v>484</v>
      </c>
      <c r="C291" t="s">
        <v>309</v>
      </c>
      <c r="D291" t="s">
        <v>20885</v>
      </c>
      <c r="E291" s="90">
        <v>6.62</v>
      </c>
      <c r="F291" s="90">
        <v>-270.286</v>
      </c>
      <c r="G291" s="90">
        <v>-15.899176470588236</v>
      </c>
      <c r="H291" s="90">
        <v>22.519176470588235</v>
      </c>
      <c r="I291" s="90">
        <v>-254.38682352941177</v>
      </c>
      <c r="J291" s="90">
        <v>-14.963930795847752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6236.2838515546691</v>
      </c>
      <c r="N291" s="56"/>
    </row>
    <row r="292" spans="1:14" x14ac:dyDescent="0.25">
      <c r="A292" t="s">
        <v>19390</v>
      </c>
      <c r="B292" t="s">
        <v>413</v>
      </c>
      <c r="C292" t="s">
        <v>346</v>
      </c>
      <c r="D292" t="s">
        <v>20580</v>
      </c>
      <c r="E292" s="90">
        <v>30.590000000000003</v>
      </c>
      <c r="F292" s="90">
        <v>-103.54999999999998</v>
      </c>
      <c r="G292" s="90">
        <v>-6.0911764705882341</v>
      </c>
      <c r="H292" s="90">
        <v>36.681176470588234</v>
      </c>
      <c r="I292" s="90">
        <v>-97.458823529411745</v>
      </c>
      <c r="J292" s="90">
        <v>-5.7328719723183381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2389.8164493480458</v>
      </c>
      <c r="N292" s="56"/>
    </row>
    <row r="293" spans="1:14" x14ac:dyDescent="0.25">
      <c r="A293" t="s">
        <v>21512</v>
      </c>
      <c r="B293" t="s">
        <v>338</v>
      </c>
      <c r="C293" t="s">
        <v>447</v>
      </c>
      <c r="D293" t="s">
        <v>20427</v>
      </c>
      <c r="E293" s="90">
        <v>78.91</v>
      </c>
      <c r="F293" s="90">
        <v>-50.250000000000028</v>
      </c>
      <c r="G293" s="90">
        <v>-2.955882352941178</v>
      </c>
      <c r="H293" s="90">
        <v>84.821764705882359</v>
      </c>
      <c r="I293" s="90">
        <v>-44.338235294117666</v>
      </c>
      <c r="J293" s="90">
        <v>-2.6081314878892745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1087.7759528585771</v>
      </c>
      <c r="N293" s="56"/>
    </row>
    <row r="294" spans="1:14" x14ac:dyDescent="0.25">
      <c r="A294" t="s">
        <v>1064</v>
      </c>
      <c r="B294" t="s">
        <v>440</v>
      </c>
      <c r="C294" t="s">
        <v>319</v>
      </c>
      <c r="D294" t="s">
        <v>20503</v>
      </c>
      <c r="E294" s="90">
        <v>58.3</v>
      </c>
      <c r="F294" s="90">
        <v>-38.550000000000011</v>
      </c>
      <c r="G294" s="90">
        <v>-2.2676470588235302</v>
      </c>
      <c r="H294" s="90">
        <v>60.567647058823525</v>
      </c>
      <c r="I294" s="90">
        <v>-36.282352941176484</v>
      </c>
      <c r="J294" s="90">
        <v>-2.1342560553633225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890.31795386158581</v>
      </c>
      <c r="N294" s="56"/>
    </row>
    <row r="295" spans="1:14" x14ac:dyDescent="0.25">
      <c r="A295" t="s">
        <v>4015</v>
      </c>
      <c r="B295" t="s">
        <v>546</v>
      </c>
      <c r="C295" t="s">
        <v>309</v>
      </c>
      <c r="D295" t="s">
        <v>20663</v>
      </c>
      <c r="E295" s="90">
        <v>9.02</v>
      </c>
      <c r="F295" s="90">
        <v>-267.88600000000002</v>
      </c>
      <c r="G295" s="90">
        <v>-15.758000000000001</v>
      </c>
      <c r="H295" s="90">
        <v>24.777999999999999</v>
      </c>
      <c r="I295" s="90">
        <v>-252.12800000000001</v>
      </c>
      <c r="J295" s="90">
        <v>-14.831058823529412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6180.9177532597841</v>
      </c>
      <c r="N295" s="56"/>
    </row>
    <row r="296" spans="1:14" x14ac:dyDescent="0.25">
      <c r="A296" t="s">
        <v>16387</v>
      </c>
      <c r="B296" t="s">
        <v>901</v>
      </c>
      <c r="C296" t="s">
        <v>319</v>
      </c>
      <c r="D296" t="s">
        <v>20714</v>
      </c>
      <c r="E296" s="90">
        <v>17.72</v>
      </c>
      <c r="F296" s="90">
        <v>-79.13000000000001</v>
      </c>
      <c r="G296" s="90">
        <v>-4.6547058823529417</v>
      </c>
      <c r="H296" s="90">
        <v>22.374705882352941</v>
      </c>
      <c r="I296" s="90">
        <v>-74.475294117647067</v>
      </c>
      <c r="J296" s="90">
        <v>-4.3808996539792391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1826.4663991975945</v>
      </c>
      <c r="N296" s="56"/>
    </row>
    <row r="297" spans="1:14" x14ac:dyDescent="0.25">
      <c r="A297" t="s">
        <v>10076</v>
      </c>
      <c r="C297" t="s">
        <v>346</v>
      </c>
      <c r="D297" t="s">
        <v>20838</v>
      </c>
      <c r="E297" s="90">
        <v>0</v>
      </c>
      <c r="F297" s="90">
        <v>-134.13999999999999</v>
      </c>
      <c r="G297" s="90">
        <v>-7.8905882352941168</v>
      </c>
      <c r="H297" s="90">
        <v>7.8905882352941168</v>
      </c>
      <c r="I297" s="90">
        <v>-126.24941176470587</v>
      </c>
      <c r="J297" s="90">
        <v>-7.4264359861591691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3095.5035105315969</v>
      </c>
      <c r="N297" s="56"/>
    </row>
    <row r="298" spans="1:14" x14ac:dyDescent="0.25">
      <c r="A298" t="s">
        <v>18500</v>
      </c>
      <c r="B298" t="s">
        <v>301</v>
      </c>
      <c r="C298" t="s">
        <v>319</v>
      </c>
      <c r="D298" t="s">
        <v>20719</v>
      </c>
      <c r="E298" s="90">
        <v>17.5</v>
      </c>
      <c r="F298" s="90">
        <v>-79.350000000000009</v>
      </c>
      <c r="G298" s="90">
        <v>-4.6676470588235297</v>
      </c>
      <c r="H298" s="90">
        <v>22.167647058823526</v>
      </c>
      <c r="I298" s="90">
        <v>-74.682352941176475</v>
      </c>
      <c r="J298" s="90">
        <v>-4.3930795847750872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1831.5416248746255</v>
      </c>
      <c r="N298" s="56"/>
    </row>
    <row r="299" spans="1:14" x14ac:dyDescent="0.25">
      <c r="A299" t="s">
        <v>4759</v>
      </c>
      <c r="B299" t="s">
        <v>564</v>
      </c>
      <c r="C299" t="s">
        <v>309</v>
      </c>
      <c r="D299" t="s">
        <v>20601</v>
      </c>
      <c r="E299" s="90">
        <v>21.234000000000002</v>
      </c>
      <c r="F299" s="90">
        <v>-255.672</v>
      </c>
      <c r="G299" s="90">
        <v>-15.039529411764706</v>
      </c>
      <c r="H299" s="90">
        <v>36.273529411764706</v>
      </c>
      <c r="I299" s="90">
        <v>-240.63247058823529</v>
      </c>
      <c r="J299" s="90">
        <v>-14.154851211072664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5899.1504513540667</v>
      </c>
      <c r="N299" s="56"/>
    </row>
    <row r="300" spans="1:14" x14ac:dyDescent="0.25">
      <c r="A300" t="s">
        <v>869</v>
      </c>
      <c r="B300" t="s">
        <v>474</v>
      </c>
      <c r="C300" t="s">
        <v>309</v>
      </c>
      <c r="D300" t="s">
        <v>20886</v>
      </c>
      <c r="E300" s="90">
        <v>0</v>
      </c>
      <c r="F300" s="90">
        <v>-276.90600000000001</v>
      </c>
      <c r="G300" s="90">
        <v>-16.288588235294117</v>
      </c>
      <c r="H300" s="90">
        <v>16.288588235294117</v>
      </c>
      <c r="I300" s="90">
        <v>-260.61741176470588</v>
      </c>
      <c r="J300" s="90">
        <v>-15.33043598615917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6389.0020060180595</v>
      </c>
      <c r="N300" s="56"/>
    </row>
    <row r="301" spans="1:14" x14ac:dyDescent="0.25">
      <c r="A301" t="s">
        <v>16383</v>
      </c>
      <c r="B301" t="s">
        <v>296</v>
      </c>
      <c r="C301" t="s">
        <v>346</v>
      </c>
      <c r="D301" t="s">
        <v>20825</v>
      </c>
      <c r="E301" s="90">
        <v>0</v>
      </c>
      <c r="F301" s="90">
        <v>-134.13999999999999</v>
      </c>
      <c r="G301" s="90">
        <v>-7.8905882352941168</v>
      </c>
      <c r="H301" s="90">
        <v>7.8905882352941168</v>
      </c>
      <c r="I301" s="90">
        <v>-126.24941176470587</v>
      </c>
      <c r="J301" s="90">
        <v>-7.4264359861591691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3095.5035105315969</v>
      </c>
      <c r="N301" s="56"/>
    </row>
    <row r="302" spans="1:14" x14ac:dyDescent="0.25">
      <c r="A302" t="s">
        <v>21514</v>
      </c>
      <c r="B302" t="s">
        <v>363</v>
      </c>
      <c r="C302" t="s">
        <v>309</v>
      </c>
      <c r="D302" t="s">
        <v>20652</v>
      </c>
      <c r="E302" s="90">
        <v>9.68</v>
      </c>
      <c r="F302" s="90">
        <v>-267.226</v>
      </c>
      <c r="G302" s="90">
        <v>-15.719176470588236</v>
      </c>
      <c r="H302" s="90">
        <v>25.399176470588234</v>
      </c>
      <c r="I302" s="90">
        <v>-251.50682352941178</v>
      </c>
      <c r="J302" s="90">
        <v>-14.794519031141869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6165.6920762286909</v>
      </c>
      <c r="N302" s="56"/>
    </row>
    <row r="303" spans="1:14" x14ac:dyDescent="0.25">
      <c r="A303" t="s">
        <v>7002</v>
      </c>
      <c r="B303" t="s">
        <v>304</v>
      </c>
      <c r="C303" t="s">
        <v>346</v>
      </c>
      <c r="D303" t="s">
        <v>20788</v>
      </c>
      <c r="E303" s="90">
        <v>0</v>
      </c>
      <c r="F303" s="90">
        <v>-134.13999999999999</v>
      </c>
      <c r="G303" s="90">
        <v>-7.8905882352941168</v>
      </c>
      <c r="H303" s="90">
        <v>7.8905882352941168</v>
      </c>
      <c r="I303" s="90">
        <v>-126.24941176470587</v>
      </c>
      <c r="J303" s="90">
        <v>-7.4264359861591691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3095.5035105315969</v>
      </c>
      <c r="N303" s="56"/>
    </row>
    <row r="304" spans="1:14" x14ac:dyDescent="0.25">
      <c r="A304" t="s">
        <v>17753</v>
      </c>
      <c r="B304" t="s">
        <v>474</v>
      </c>
      <c r="C304" t="s">
        <v>319</v>
      </c>
      <c r="D304" t="s">
        <v>20718</v>
      </c>
      <c r="E304" s="90">
        <v>17.600000000000001</v>
      </c>
      <c r="F304" s="90">
        <v>-79.25</v>
      </c>
      <c r="G304" s="90">
        <v>-4.6617647058823533</v>
      </c>
      <c r="H304" s="90">
        <v>22.261764705882356</v>
      </c>
      <c r="I304" s="90">
        <v>-74.588235294117652</v>
      </c>
      <c r="J304" s="90">
        <v>-4.3875432525951563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1829.2347041123387</v>
      </c>
      <c r="N304" s="56"/>
    </row>
    <row r="305" spans="1:14" x14ac:dyDescent="0.25">
      <c r="A305" t="s">
        <v>740</v>
      </c>
      <c r="B305" t="s">
        <v>739</v>
      </c>
      <c r="C305" t="s">
        <v>309</v>
      </c>
      <c r="D305" t="s">
        <v>20614</v>
      </c>
      <c r="E305" s="90">
        <v>20.856000000000002</v>
      </c>
      <c r="F305" s="90">
        <v>-256.05</v>
      </c>
      <c r="G305" s="90">
        <v>-15.061764705882354</v>
      </c>
      <c r="H305" s="90">
        <v>35.917764705882355</v>
      </c>
      <c r="I305" s="90">
        <v>-240.98823529411766</v>
      </c>
      <c r="J305" s="90">
        <v>-14.175778546712804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5907.8706118355121</v>
      </c>
      <c r="N305" s="56"/>
    </row>
    <row r="306" spans="1:14" x14ac:dyDescent="0.25">
      <c r="A306" t="s">
        <v>14734</v>
      </c>
      <c r="B306" t="s">
        <v>474</v>
      </c>
      <c r="C306" t="s">
        <v>346</v>
      </c>
      <c r="D306" t="s">
        <v>20571</v>
      </c>
      <c r="E306" s="90">
        <v>32.07</v>
      </c>
      <c r="F306" s="90">
        <v>-102.07</v>
      </c>
      <c r="G306" s="90">
        <v>-6.0041176470588233</v>
      </c>
      <c r="H306" s="90">
        <v>38.07411764705882</v>
      </c>
      <c r="I306" s="90">
        <v>-96.065882352941173</v>
      </c>
      <c r="J306" s="90">
        <v>-5.650934256055363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2355.6740220662005</v>
      </c>
      <c r="N306" s="56"/>
    </row>
    <row r="307" spans="1:14" x14ac:dyDescent="0.25">
      <c r="A307" t="s">
        <v>11045</v>
      </c>
      <c r="B307" t="s">
        <v>715</v>
      </c>
      <c r="C307" t="s">
        <v>346</v>
      </c>
      <c r="D307" t="s">
        <v>18656</v>
      </c>
      <c r="E307" s="90">
        <v>50.990000000000009</v>
      </c>
      <c r="F307" s="90">
        <v>-83.149999999999977</v>
      </c>
      <c r="G307" s="90">
        <v>-4.8911764705882339</v>
      </c>
      <c r="H307" s="90">
        <v>55.881176470588244</v>
      </c>
      <c r="I307" s="90">
        <v>-78.258823529411742</v>
      </c>
      <c r="J307" s="90">
        <v>-4.6034602076124553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1919.2046138415255</v>
      </c>
      <c r="N307" s="56"/>
    </row>
    <row r="308" spans="1:14" x14ac:dyDescent="0.25">
      <c r="A308" t="s">
        <v>14764</v>
      </c>
      <c r="B308" t="s">
        <v>546</v>
      </c>
      <c r="C308" t="s">
        <v>346</v>
      </c>
      <c r="D308" t="s">
        <v>20633</v>
      </c>
      <c r="E308" s="90">
        <v>21.57</v>
      </c>
      <c r="F308" s="90">
        <v>-112.57</v>
      </c>
      <c r="G308" s="90">
        <v>-6.6217647058823523</v>
      </c>
      <c r="H308" s="90">
        <v>28.191764705882353</v>
      </c>
      <c r="I308" s="90">
        <v>-105.94823529411764</v>
      </c>
      <c r="J308" s="90">
        <v>-6.2322491349480966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2597.9007021063208</v>
      </c>
      <c r="N308" s="56"/>
    </row>
    <row r="309" spans="1:14" x14ac:dyDescent="0.25">
      <c r="A309" t="s">
        <v>21516</v>
      </c>
      <c r="B309" t="s">
        <v>407</v>
      </c>
      <c r="C309" t="s">
        <v>319</v>
      </c>
      <c r="D309" t="s">
        <v>20738</v>
      </c>
      <c r="E309" s="90">
        <v>12.479999999999999</v>
      </c>
      <c r="F309" s="90">
        <v>-84.37</v>
      </c>
      <c r="G309" s="90">
        <v>-4.9629411764705882</v>
      </c>
      <c r="H309" s="90">
        <v>17.442941176470587</v>
      </c>
      <c r="I309" s="90">
        <v>-79.407058823529425</v>
      </c>
      <c r="J309" s="90">
        <v>-4.6710034602076131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1947.3490471414261</v>
      </c>
      <c r="N309" s="56"/>
    </row>
    <row r="310" spans="1:14" x14ac:dyDescent="0.25">
      <c r="A310" t="s">
        <v>16882</v>
      </c>
      <c r="B310" t="s">
        <v>413</v>
      </c>
      <c r="C310" t="s">
        <v>346</v>
      </c>
      <c r="D310" t="s">
        <v>20850</v>
      </c>
      <c r="E310" s="90">
        <v>0</v>
      </c>
      <c r="F310" s="90">
        <v>-134.13999999999999</v>
      </c>
      <c r="G310" s="90">
        <v>-7.8905882352941168</v>
      </c>
      <c r="H310" s="90">
        <v>7.8905882352941168</v>
      </c>
      <c r="I310" s="90">
        <v>-126.24941176470587</v>
      </c>
      <c r="J310" s="90">
        <v>-7.4264359861591691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3095.5035105315969</v>
      </c>
      <c r="N310" s="56"/>
    </row>
    <row r="311" spans="1:14" x14ac:dyDescent="0.25">
      <c r="A311" t="s">
        <v>3124</v>
      </c>
      <c r="B311" t="s">
        <v>516</v>
      </c>
      <c r="C311" t="s">
        <v>346</v>
      </c>
      <c r="D311" t="s">
        <v>20550</v>
      </c>
      <c r="E311" s="90">
        <v>37.489999999999995</v>
      </c>
      <c r="F311" s="90">
        <v>-96.649999999999991</v>
      </c>
      <c r="G311" s="90">
        <v>-5.6852941176470582</v>
      </c>
      <c r="H311" s="90">
        <v>43.175294117647056</v>
      </c>
      <c r="I311" s="90">
        <v>-90.964705882352931</v>
      </c>
      <c r="J311" s="90">
        <v>-5.3508650519031136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2230.6389167502525</v>
      </c>
      <c r="N311" s="56"/>
    </row>
    <row r="312" spans="1:14" x14ac:dyDescent="0.25">
      <c r="A312" t="s">
        <v>21518</v>
      </c>
      <c r="B312" t="s">
        <v>888</v>
      </c>
      <c r="C312" t="s">
        <v>346</v>
      </c>
      <c r="D312" t="s">
        <v>20409</v>
      </c>
      <c r="E312" s="90">
        <v>113.95000000000002</v>
      </c>
      <c r="F312" s="90">
        <v>-20.189999999999969</v>
      </c>
      <c r="G312" s="90">
        <v>-1.1876470588235275</v>
      </c>
      <c r="H312" s="90">
        <v>115.13764705882355</v>
      </c>
      <c r="I312" s="90">
        <v>-19.00235294117644</v>
      </c>
      <c r="J312" s="90">
        <v>-1.1177854671280258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466.76730190571675</v>
      </c>
      <c r="N312" s="56"/>
    </row>
    <row r="313" spans="1:14" x14ac:dyDescent="0.25">
      <c r="A313" t="s">
        <v>1289</v>
      </c>
      <c r="B313" t="s">
        <v>407</v>
      </c>
      <c r="C313" t="s">
        <v>309</v>
      </c>
      <c r="D313" t="s">
        <v>20567</v>
      </c>
      <c r="E313" s="90">
        <v>23.64</v>
      </c>
      <c r="F313" s="90">
        <v>-253.26600000000002</v>
      </c>
      <c r="G313" s="90">
        <v>-14.898000000000001</v>
      </c>
      <c r="H313" s="90">
        <v>38.537999999999997</v>
      </c>
      <c r="I313" s="90">
        <v>-238.36799999999999</v>
      </c>
      <c r="J313" s="90">
        <v>-14.021647058823529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5843.645937813445</v>
      </c>
      <c r="N313" s="56"/>
    </row>
    <row r="314" spans="1:14" x14ac:dyDescent="0.25">
      <c r="A314" t="s">
        <v>21520</v>
      </c>
      <c r="B314" t="s">
        <v>296</v>
      </c>
      <c r="C314" t="s">
        <v>346</v>
      </c>
      <c r="D314" t="s">
        <v>20413</v>
      </c>
      <c r="E314" s="90">
        <v>112.98</v>
      </c>
      <c r="F314" s="90">
        <v>-21.159999999999982</v>
      </c>
      <c r="G314" s="90">
        <v>-1.2447058823529402</v>
      </c>
      <c r="H314" s="90">
        <v>114.22470588235295</v>
      </c>
      <c r="I314" s="90">
        <v>-19.915294117647036</v>
      </c>
      <c r="J314" s="90">
        <v>-1.1714878892733551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489.14443329989956</v>
      </c>
      <c r="N314" s="56"/>
    </row>
    <row r="315" spans="1:14" x14ac:dyDescent="0.25">
      <c r="A315" t="s">
        <v>16204</v>
      </c>
      <c r="B315" t="s">
        <v>1359</v>
      </c>
      <c r="C315" t="s">
        <v>309</v>
      </c>
      <c r="D315" t="s">
        <v>20891</v>
      </c>
      <c r="E315" s="90">
        <v>0</v>
      </c>
      <c r="F315" s="90">
        <v>-276.90600000000001</v>
      </c>
      <c r="G315" s="90">
        <v>-16.288588235294117</v>
      </c>
      <c r="H315" s="90">
        <v>16.288588235294117</v>
      </c>
      <c r="I315" s="90">
        <v>-260.61741176470588</v>
      </c>
      <c r="J315" s="90">
        <v>-15.33043598615917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6389.0020060180595</v>
      </c>
      <c r="N315" s="56"/>
    </row>
    <row r="316" spans="1:14" x14ac:dyDescent="0.25">
      <c r="A316" t="s">
        <v>11034</v>
      </c>
      <c r="B316" t="s">
        <v>901</v>
      </c>
      <c r="C316" t="s">
        <v>309</v>
      </c>
      <c r="D316" t="s">
        <v>20890</v>
      </c>
      <c r="E316" s="90">
        <v>0</v>
      </c>
      <c r="F316" s="90">
        <v>-276.90600000000001</v>
      </c>
      <c r="G316" s="90">
        <v>-16.288588235294117</v>
      </c>
      <c r="H316" s="90">
        <v>16.288588235294117</v>
      </c>
      <c r="I316" s="90">
        <v>-260.61741176470588</v>
      </c>
      <c r="J316" s="90">
        <v>-15.33043598615917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6389.0020060180595</v>
      </c>
      <c r="N316" s="56"/>
    </row>
    <row r="317" spans="1:14" x14ac:dyDescent="0.25">
      <c r="A317" t="s">
        <v>14024</v>
      </c>
      <c r="B317" t="s">
        <v>701</v>
      </c>
      <c r="C317" t="s">
        <v>447</v>
      </c>
      <c r="D317" t="s">
        <v>20641</v>
      </c>
      <c r="E317" s="90">
        <v>8.6300000000000026</v>
      </c>
      <c r="F317" s="90">
        <v>-120.53000000000003</v>
      </c>
      <c r="G317" s="90">
        <v>-7.0900000000000016</v>
      </c>
      <c r="H317" s="90">
        <v>22.810000000000006</v>
      </c>
      <c r="I317" s="90">
        <v>-106.35000000000002</v>
      </c>
      <c r="J317" s="90">
        <v>-6.2558823529411782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2607.7483701103338</v>
      </c>
      <c r="N317" s="56"/>
    </row>
    <row r="318" spans="1:14" x14ac:dyDescent="0.25">
      <c r="A318" t="s">
        <v>4529</v>
      </c>
      <c r="C318" t="s">
        <v>309</v>
      </c>
      <c r="D318" t="s">
        <v>20897</v>
      </c>
      <c r="E318" s="90">
        <v>0</v>
      </c>
      <c r="F318" s="90">
        <v>-276.90600000000001</v>
      </c>
      <c r="G318" s="90">
        <v>-16.288588235294117</v>
      </c>
      <c r="H318" s="90">
        <v>16.288588235294117</v>
      </c>
      <c r="I318" s="90">
        <v>-260.61741176470588</v>
      </c>
      <c r="J318" s="90">
        <v>-15.33043598615917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6389.0020060180595</v>
      </c>
      <c r="N318" s="56"/>
    </row>
    <row r="319" spans="1:14" x14ac:dyDescent="0.25">
      <c r="A319" t="s">
        <v>21522</v>
      </c>
      <c r="B319" t="s">
        <v>350</v>
      </c>
      <c r="C319" t="s">
        <v>447</v>
      </c>
      <c r="D319" t="s">
        <v>20622</v>
      </c>
      <c r="E319" s="90">
        <v>13.95</v>
      </c>
      <c r="F319" s="90">
        <v>-115.21000000000002</v>
      </c>
      <c r="G319" s="90">
        <v>-6.7770588235294129</v>
      </c>
      <c r="H319" s="90">
        <v>27.504117647058827</v>
      </c>
      <c r="I319" s="90">
        <v>-101.65588235294121</v>
      </c>
      <c r="J319" s="90">
        <v>-5.9797577854671298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2492.6906970912764</v>
      </c>
      <c r="N319" s="56"/>
    </row>
    <row r="320" spans="1:14" x14ac:dyDescent="0.25">
      <c r="A320" t="s">
        <v>19414</v>
      </c>
      <c r="B320" t="s">
        <v>385</v>
      </c>
      <c r="C320" t="s">
        <v>447</v>
      </c>
      <c r="D320" t="s">
        <v>20874</v>
      </c>
      <c r="E320" s="90">
        <v>0</v>
      </c>
      <c r="F320" s="90">
        <v>-129.16000000000003</v>
      </c>
      <c r="G320" s="90">
        <v>-7.5976470588235312</v>
      </c>
      <c r="H320" s="90">
        <v>15.195294117647062</v>
      </c>
      <c r="I320" s="90">
        <v>-113.96470588235296</v>
      </c>
      <c r="J320" s="90">
        <v>-6.7038062283737032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2794.3926780341048</v>
      </c>
      <c r="N320" s="56"/>
    </row>
    <row r="321" spans="1:14" x14ac:dyDescent="0.25">
      <c r="A321" t="s">
        <v>17252</v>
      </c>
      <c r="B321" t="s">
        <v>1185</v>
      </c>
      <c r="C321" t="s">
        <v>319</v>
      </c>
      <c r="D321" t="s">
        <v>20740</v>
      </c>
      <c r="E321" s="90">
        <v>11.2</v>
      </c>
      <c r="F321" s="90">
        <v>-85.65</v>
      </c>
      <c r="G321" s="90">
        <v>-5.0382352941176478</v>
      </c>
      <c r="H321" s="90">
        <v>16.238235294117647</v>
      </c>
      <c r="I321" s="90">
        <v>-80.611764705882365</v>
      </c>
      <c r="J321" s="90">
        <v>-4.7418685121107274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1976.877632898698</v>
      </c>
      <c r="N321" s="56"/>
    </row>
    <row r="322" spans="1:14" x14ac:dyDescent="0.25">
      <c r="A322" t="s">
        <v>7437</v>
      </c>
      <c r="C322" t="s">
        <v>346</v>
      </c>
      <c r="D322" t="s">
        <v>20835</v>
      </c>
      <c r="E322" s="90">
        <v>0</v>
      </c>
      <c r="F322" s="90">
        <v>-134.13999999999999</v>
      </c>
      <c r="G322" s="90">
        <v>-7.8905882352941168</v>
      </c>
      <c r="H322" s="90">
        <v>7.8905882352941168</v>
      </c>
      <c r="I322" s="90">
        <v>-126.24941176470587</v>
      </c>
      <c r="J322" s="90">
        <v>-7.4264359861591691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3095.5035105315969</v>
      </c>
      <c r="N322" s="56"/>
    </row>
    <row r="323" spans="1:14" x14ac:dyDescent="0.25">
      <c r="A323" t="s">
        <v>21524</v>
      </c>
      <c r="B323" t="s">
        <v>296</v>
      </c>
      <c r="C323" t="s">
        <v>447</v>
      </c>
      <c r="D323" t="s">
        <v>20616</v>
      </c>
      <c r="E323" s="90">
        <v>14.41</v>
      </c>
      <c r="F323" s="90">
        <v>-114.75000000000003</v>
      </c>
      <c r="G323" s="90">
        <v>-6.7500000000000018</v>
      </c>
      <c r="H323" s="90">
        <v>27.910000000000004</v>
      </c>
      <c r="I323" s="90">
        <v>-101.25000000000003</v>
      </c>
      <c r="J323" s="90">
        <v>-5.9558823529411784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2482.7421013039148</v>
      </c>
      <c r="N323" s="56"/>
    </row>
    <row r="324" spans="1:14" x14ac:dyDescent="0.25">
      <c r="A324" t="s">
        <v>2697</v>
      </c>
      <c r="B324" t="s">
        <v>715</v>
      </c>
      <c r="C324" t="s">
        <v>346</v>
      </c>
      <c r="D324" t="s">
        <v>20789</v>
      </c>
      <c r="E324" s="90">
        <v>0</v>
      </c>
      <c r="F324" s="90">
        <v>-134.13999999999999</v>
      </c>
      <c r="G324" s="90">
        <v>-7.8905882352941168</v>
      </c>
      <c r="H324" s="90">
        <v>7.8905882352941168</v>
      </c>
      <c r="I324" s="90">
        <v>-126.24941176470587</v>
      </c>
      <c r="J324" s="90">
        <v>-7.4264359861591691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3095.5035105315969</v>
      </c>
      <c r="N324" s="56"/>
    </row>
    <row r="325" spans="1:14" x14ac:dyDescent="0.25">
      <c r="A325" t="s">
        <v>9285</v>
      </c>
      <c r="B325" t="s">
        <v>14060</v>
      </c>
      <c r="C325" t="s">
        <v>447</v>
      </c>
      <c r="D325" t="s">
        <v>20542</v>
      </c>
      <c r="E325" s="90">
        <v>29.599999999999998</v>
      </c>
      <c r="F325" s="90">
        <v>-99.560000000000031</v>
      </c>
      <c r="G325" s="90">
        <v>-5.8564705882352959</v>
      </c>
      <c r="H325" s="90">
        <v>41.312941176470588</v>
      </c>
      <c r="I325" s="90">
        <v>-87.847058823529437</v>
      </c>
      <c r="J325" s="90">
        <v>-5.1674740484429078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2154.2221664995009</v>
      </c>
      <c r="N325" s="56"/>
    </row>
    <row r="326" spans="1:14" x14ac:dyDescent="0.25">
      <c r="A326" t="s">
        <v>14700</v>
      </c>
      <c r="B326" t="s">
        <v>868</v>
      </c>
      <c r="C326" t="s">
        <v>319</v>
      </c>
      <c r="D326" t="s">
        <v>20662</v>
      </c>
      <c r="E326" s="90">
        <v>26.53</v>
      </c>
      <c r="F326" s="90">
        <v>-70.320000000000007</v>
      </c>
      <c r="G326" s="90">
        <v>-4.1364705882352943</v>
      </c>
      <c r="H326" s="90">
        <v>30.666470588235292</v>
      </c>
      <c r="I326" s="90">
        <v>-66.183529411764709</v>
      </c>
      <c r="J326" s="90">
        <v>-3.893148788927336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1623.2266800401219</v>
      </c>
      <c r="N326" s="56"/>
    </row>
    <row r="327" spans="1:14" x14ac:dyDescent="0.25">
      <c r="A327" t="s">
        <v>3589</v>
      </c>
      <c r="B327" t="s">
        <v>338</v>
      </c>
      <c r="C327" t="s">
        <v>346</v>
      </c>
      <c r="D327" t="s">
        <v>20561</v>
      </c>
      <c r="E327" s="90">
        <v>35.53</v>
      </c>
      <c r="F327" s="90">
        <v>-98.609999999999985</v>
      </c>
      <c r="G327" s="90">
        <v>-5.8005882352941169</v>
      </c>
      <c r="H327" s="90">
        <v>41.330588235294115</v>
      </c>
      <c r="I327" s="90">
        <v>-92.809411764705871</v>
      </c>
      <c r="J327" s="90">
        <v>-5.4593771626297567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2275.8545636910744</v>
      </c>
      <c r="N327" s="56"/>
    </row>
    <row r="328" spans="1:14" x14ac:dyDescent="0.25">
      <c r="A328" t="s">
        <v>14639</v>
      </c>
      <c r="B328" t="s">
        <v>906</v>
      </c>
      <c r="C328" t="s">
        <v>346</v>
      </c>
      <c r="D328" t="s">
        <v>20773</v>
      </c>
      <c r="E328" s="90">
        <v>10.020000000000001</v>
      </c>
      <c r="F328" s="90">
        <v>-124.11999999999999</v>
      </c>
      <c r="G328" s="90">
        <v>-7.3011764705882349</v>
      </c>
      <c r="H328" s="90">
        <v>17.321176470588235</v>
      </c>
      <c r="I328" s="90">
        <v>-116.81882352941176</v>
      </c>
      <c r="J328" s="90">
        <v>-6.8716955017301036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2864.3500501504536</v>
      </c>
      <c r="N328" s="56"/>
    </row>
    <row r="329" spans="1:14" x14ac:dyDescent="0.25">
      <c r="A329" t="s">
        <v>9962</v>
      </c>
      <c r="B329" t="s">
        <v>688</v>
      </c>
      <c r="C329" t="s">
        <v>447</v>
      </c>
      <c r="D329" t="s">
        <v>20534</v>
      </c>
      <c r="E329" s="90">
        <v>32.35</v>
      </c>
      <c r="F329" s="90">
        <v>-96.810000000000031</v>
      </c>
      <c r="G329" s="90">
        <v>-5.6947058823529426</v>
      </c>
      <c r="H329" s="90">
        <v>43.739411764705885</v>
      </c>
      <c r="I329" s="90">
        <v>-85.420588235294133</v>
      </c>
      <c r="J329" s="90">
        <v>-5.0247404844290671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2094.7468655967928</v>
      </c>
      <c r="N329" s="56"/>
    </row>
    <row r="330" spans="1:14" x14ac:dyDescent="0.25">
      <c r="A330" t="s">
        <v>21526</v>
      </c>
      <c r="B330" t="s">
        <v>14060</v>
      </c>
      <c r="C330" t="s">
        <v>447</v>
      </c>
      <c r="D330" t="s">
        <v>20613</v>
      </c>
      <c r="E330" s="90">
        <v>16.41</v>
      </c>
      <c r="F330" s="90">
        <v>-112.75000000000003</v>
      </c>
      <c r="G330" s="90">
        <v>-6.6323529411764719</v>
      </c>
      <c r="H330" s="90">
        <v>29.674705882352946</v>
      </c>
      <c r="I330" s="90">
        <v>-99.485294117647072</v>
      </c>
      <c r="J330" s="90">
        <v>-5.8520761245674748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2439.4873370110354</v>
      </c>
      <c r="N330" s="56"/>
    </row>
    <row r="331" spans="1:14" x14ac:dyDescent="0.25">
      <c r="A331" t="s">
        <v>16913</v>
      </c>
      <c r="B331" t="s">
        <v>407</v>
      </c>
      <c r="C331" t="s">
        <v>447</v>
      </c>
      <c r="D331" t="s">
        <v>20631</v>
      </c>
      <c r="E331" s="90">
        <v>13.080000000000002</v>
      </c>
      <c r="F331" s="90">
        <v>-116.08000000000003</v>
      </c>
      <c r="G331" s="90">
        <v>-6.8282352941176487</v>
      </c>
      <c r="H331" s="90">
        <v>26.736470588235299</v>
      </c>
      <c r="I331" s="90">
        <v>-102.42352941176472</v>
      </c>
      <c r="J331" s="90">
        <v>-6.024913494809689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2511.5065195586781</v>
      </c>
      <c r="N331" s="56"/>
    </row>
    <row r="332" spans="1:14" x14ac:dyDescent="0.25">
      <c r="A332" t="s">
        <v>20230</v>
      </c>
      <c r="B332" t="s">
        <v>350</v>
      </c>
      <c r="C332" t="s">
        <v>346</v>
      </c>
      <c r="D332" t="s">
        <v>20766</v>
      </c>
      <c r="E332" s="90">
        <v>12.45</v>
      </c>
      <c r="F332" s="90">
        <v>-121.68999999999998</v>
      </c>
      <c r="G332" s="90">
        <v>-7.1582352941176461</v>
      </c>
      <c r="H332" s="90">
        <v>19.608235294117645</v>
      </c>
      <c r="I332" s="90">
        <v>-114.53176470588234</v>
      </c>
      <c r="J332" s="90">
        <v>-6.7371626297577842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2808.2918756268823</v>
      </c>
      <c r="N332" s="56"/>
    </row>
    <row r="333" spans="1:14" x14ac:dyDescent="0.25">
      <c r="A333" t="s">
        <v>3676</v>
      </c>
      <c r="B333" t="s">
        <v>868</v>
      </c>
      <c r="C333" t="s">
        <v>309</v>
      </c>
      <c r="D333" t="s">
        <v>20627</v>
      </c>
      <c r="E333" s="90">
        <v>19.735999999999997</v>
      </c>
      <c r="F333" s="90">
        <v>-257.17</v>
      </c>
      <c r="G333" s="90">
        <v>-15.127647058823531</v>
      </c>
      <c r="H333" s="90">
        <v>34.863647058823531</v>
      </c>
      <c r="I333" s="90">
        <v>-242.04235294117649</v>
      </c>
      <c r="J333" s="90">
        <v>-14.237785467128029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5933.7081243731245</v>
      </c>
      <c r="N333" s="56"/>
    </row>
    <row r="334" spans="1:14" x14ac:dyDescent="0.25">
      <c r="A334" t="s">
        <v>21528</v>
      </c>
      <c r="B334" t="s">
        <v>407</v>
      </c>
      <c r="C334" t="s">
        <v>319</v>
      </c>
      <c r="D334" t="s">
        <v>20710</v>
      </c>
      <c r="E334" s="90">
        <v>18.399999999999999</v>
      </c>
      <c r="F334" s="90">
        <v>-78.450000000000017</v>
      </c>
      <c r="G334" s="90">
        <v>-4.6147058823529425</v>
      </c>
      <c r="H334" s="90">
        <v>23.014705882352942</v>
      </c>
      <c r="I334" s="90">
        <v>-73.835294117647067</v>
      </c>
      <c r="J334" s="90">
        <v>-4.3432525951557102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1810.779338014044</v>
      </c>
      <c r="N334" s="56"/>
    </row>
    <row r="335" spans="1:14" x14ac:dyDescent="0.25">
      <c r="A335" t="s">
        <v>9809</v>
      </c>
      <c r="B335" t="s">
        <v>638</v>
      </c>
      <c r="C335" t="s">
        <v>309</v>
      </c>
      <c r="D335" t="s">
        <v>20473</v>
      </c>
      <c r="E335" s="90">
        <v>54.606000000000002</v>
      </c>
      <c r="F335" s="90">
        <v>-222.3</v>
      </c>
      <c r="G335" s="90">
        <v>-13.076470588235296</v>
      </c>
      <c r="H335" s="90">
        <v>67.68247058823529</v>
      </c>
      <c r="I335" s="90">
        <v>-209.22352941176473</v>
      </c>
      <c r="J335" s="90">
        <v>-12.307266435986161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5129.2848545636962</v>
      </c>
      <c r="N335" s="56"/>
    </row>
    <row r="336" spans="1:14" x14ac:dyDescent="0.25">
      <c r="A336" t="s">
        <v>8043</v>
      </c>
      <c r="C336" t="s">
        <v>346</v>
      </c>
      <c r="D336" t="s">
        <v>20839</v>
      </c>
      <c r="E336" s="90">
        <v>0</v>
      </c>
      <c r="F336" s="90">
        <v>-134.13999999999999</v>
      </c>
      <c r="G336" s="90">
        <v>-7.8905882352941168</v>
      </c>
      <c r="H336" s="90">
        <v>7.8905882352941168</v>
      </c>
      <c r="I336" s="90">
        <v>-126.24941176470587</v>
      </c>
      <c r="J336" s="90">
        <v>-7.4264359861591691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3095.5035105315969</v>
      </c>
      <c r="N336" s="56"/>
    </row>
    <row r="337" spans="1:14" x14ac:dyDescent="0.25">
      <c r="A337" t="s">
        <v>12290</v>
      </c>
      <c r="C337" t="s">
        <v>447</v>
      </c>
      <c r="D337" t="s">
        <v>20881</v>
      </c>
      <c r="E337" s="90">
        <v>0</v>
      </c>
      <c r="F337" s="90">
        <v>-129.16000000000003</v>
      </c>
      <c r="G337" s="90">
        <v>-7.5976470588235312</v>
      </c>
      <c r="H337" s="90">
        <v>15.195294117647062</v>
      </c>
      <c r="I337" s="90">
        <v>-113.96470588235296</v>
      </c>
      <c r="J337" s="90">
        <v>-6.7038062283737032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2794.3926780341048</v>
      </c>
      <c r="N337" s="56"/>
    </row>
    <row r="338" spans="1:14" x14ac:dyDescent="0.25">
      <c r="A338" t="s">
        <v>21530</v>
      </c>
      <c r="B338" t="s">
        <v>1359</v>
      </c>
      <c r="C338" t="s">
        <v>447</v>
      </c>
      <c r="D338" t="s">
        <v>20525</v>
      </c>
      <c r="E338" s="90">
        <v>38.290000000000006</v>
      </c>
      <c r="F338" s="90">
        <v>-90.870000000000019</v>
      </c>
      <c r="G338" s="90">
        <v>-5.3452941176470601</v>
      </c>
      <c r="H338" s="90">
        <v>48.980588235294135</v>
      </c>
      <c r="I338" s="90">
        <v>-80.17941176470589</v>
      </c>
      <c r="J338" s="90">
        <v>-4.71643598615917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1966.2802156469427</v>
      </c>
      <c r="N338" s="56"/>
    </row>
    <row r="339" spans="1:14" x14ac:dyDescent="0.25">
      <c r="A339" t="s">
        <v>16241</v>
      </c>
      <c r="B339" t="s">
        <v>301</v>
      </c>
      <c r="C339" t="s">
        <v>447</v>
      </c>
      <c r="D339" t="s">
        <v>20514</v>
      </c>
      <c r="E339" s="90">
        <v>51.740000000000009</v>
      </c>
      <c r="F339" s="90">
        <v>-77.420000000000016</v>
      </c>
      <c r="G339" s="90">
        <v>-4.554117647058824</v>
      </c>
      <c r="H339" s="90">
        <v>60.848235294117657</v>
      </c>
      <c r="I339" s="90">
        <v>-68.311764705882368</v>
      </c>
      <c r="J339" s="90">
        <v>-4.0183391003460214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1675.3919257773337</v>
      </c>
      <c r="N339" s="56"/>
    </row>
    <row r="340" spans="1:14" x14ac:dyDescent="0.25">
      <c r="A340" t="s">
        <v>5564</v>
      </c>
      <c r="B340" t="s">
        <v>312</v>
      </c>
      <c r="C340" t="s">
        <v>309</v>
      </c>
      <c r="D340" t="s">
        <v>20555</v>
      </c>
      <c r="E340" s="90">
        <v>25.374000000000002</v>
      </c>
      <c r="F340" s="90">
        <v>-251.53200000000001</v>
      </c>
      <c r="G340" s="90">
        <v>-14.796000000000001</v>
      </c>
      <c r="H340" s="90">
        <v>40.17</v>
      </c>
      <c r="I340" s="90">
        <v>-236.73599999999999</v>
      </c>
      <c r="J340" s="90">
        <v>-13.925647058823529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5803.6439317953909</v>
      </c>
      <c r="N340" s="56"/>
    </row>
    <row r="341" spans="1:14" x14ac:dyDescent="0.25">
      <c r="A341" t="s">
        <v>15930</v>
      </c>
      <c r="B341" t="s">
        <v>688</v>
      </c>
      <c r="C341" t="s">
        <v>309</v>
      </c>
      <c r="D341" t="s">
        <v>20647</v>
      </c>
      <c r="E341" s="90">
        <v>11.6</v>
      </c>
      <c r="F341" s="90">
        <v>-265.30599999999998</v>
      </c>
      <c r="G341" s="90">
        <v>-15.606235294117646</v>
      </c>
      <c r="H341" s="90">
        <v>27.206235294117647</v>
      </c>
      <c r="I341" s="90">
        <v>-249.69976470588236</v>
      </c>
      <c r="J341" s="90">
        <v>-14.688221453287198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6121.3991975927838</v>
      </c>
      <c r="N341" s="56"/>
    </row>
    <row r="342" spans="1:14" x14ac:dyDescent="0.25">
      <c r="A342" t="s">
        <v>20680</v>
      </c>
      <c r="B342" t="s">
        <v>516</v>
      </c>
      <c r="C342" t="s">
        <v>346</v>
      </c>
      <c r="D342" t="s">
        <v>20801</v>
      </c>
      <c r="E342" s="90">
        <v>0</v>
      </c>
      <c r="F342" s="90">
        <v>-134.13999999999999</v>
      </c>
      <c r="G342" s="90">
        <v>-7.8905882352941168</v>
      </c>
      <c r="H342" s="90">
        <v>7.8905882352941168</v>
      </c>
      <c r="I342" s="90">
        <v>-126.24941176470587</v>
      </c>
      <c r="J342" s="90">
        <v>-7.4264359861591691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3095.5035105315969</v>
      </c>
      <c r="N342" s="56"/>
    </row>
    <row r="343" spans="1:14" x14ac:dyDescent="0.25">
      <c r="A343" t="s">
        <v>16582</v>
      </c>
      <c r="B343" t="s">
        <v>868</v>
      </c>
      <c r="C343" t="s">
        <v>346</v>
      </c>
      <c r="D343" t="s">
        <v>20830</v>
      </c>
      <c r="E343" s="90">
        <v>0</v>
      </c>
      <c r="F343" s="90">
        <v>-134.13999999999999</v>
      </c>
      <c r="G343" s="90">
        <v>-7.8905882352941168</v>
      </c>
      <c r="H343" s="90">
        <v>7.8905882352941168</v>
      </c>
      <c r="I343" s="90">
        <v>-126.24941176470587</v>
      </c>
      <c r="J343" s="90">
        <v>-7.4264359861591691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3095.5035105315969</v>
      </c>
      <c r="N343" s="56"/>
    </row>
    <row r="344" spans="1:14" x14ac:dyDescent="0.25">
      <c r="A344" t="s">
        <v>6697</v>
      </c>
      <c r="B344" t="s">
        <v>301</v>
      </c>
      <c r="C344" t="s">
        <v>319</v>
      </c>
      <c r="D344" t="s">
        <v>20644</v>
      </c>
      <c r="E344" s="90">
        <v>31.119999999999997</v>
      </c>
      <c r="F344" s="90">
        <v>-65.730000000000018</v>
      </c>
      <c r="G344" s="90">
        <v>-3.8664705882352952</v>
      </c>
      <c r="H344" s="90">
        <v>34.986470588235292</v>
      </c>
      <c r="I344" s="90">
        <v>-61.863529411764716</v>
      </c>
      <c r="J344" s="90">
        <v>-3.6390311418685126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1517.339017051155</v>
      </c>
      <c r="N344" s="56"/>
    </row>
    <row r="345" spans="1:14" x14ac:dyDescent="0.25">
      <c r="A345" t="s">
        <v>4026</v>
      </c>
      <c r="B345" t="s">
        <v>301</v>
      </c>
      <c r="C345" t="s">
        <v>309</v>
      </c>
      <c r="D345" t="s">
        <v>20546</v>
      </c>
      <c r="E345" s="90">
        <v>29.937999999999999</v>
      </c>
      <c r="F345" s="90">
        <v>-246.96800000000002</v>
      </c>
      <c r="G345" s="90">
        <v>-14.527529411764707</v>
      </c>
      <c r="H345" s="90">
        <v>44.465529411764706</v>
      </c>
      <c r="I345" s="90">
        <v>-232.44047058823531</v>
      </c>
      <c r="J345" s="90">
        <v>-13.672968858131489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5698.3560682046191</v>
      </c>
      <c r="N345" s="56"/>
    </row>
    <row r="346" spans="1:14" x14ac:dyDescent="0.25">
      <c r="A346" t="s">
        <v>21532</v>
      </c>
      <c r="B346" t="s">
        <v>333</v>
      </c>
      <c r="C346" t="s">
        <v>346</v>
      </c>
      <c r="D346" t="s">
        <v>20605</v>
      </c>
      <c r="E346" s="90">
        <v>26.69</v>
      </c>
      <c r="F346" s="90">
        <v>-107.44999999999999</v>
      </c>
      <c r="G346" s="90">
        <v>-6.3205882352941174</v>
      </c>
      <c r="H346" s="90">
        <v>33.010588235294115</v>
      </c>
      <c r="I346" s="90">
        <v>-101.12941176470588</v>
      </c>
      <c r="J346" s="90">
        <v>-5.9487889273356398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2479.7863590772336</v>
      </c>
      <c r="N346" s="56"/>
    </row>
    <row r="347" spans="1:14" x14ac:dyDescent="0.25">
      <c r="A347" t="s">
        <v>7731</v>
      </c>
      <c r="B347" t="s">
        <v>564</v>
      </c>
      <c r="C347" t="s">
        <v>447</v>
      </c>
      <c r="D347" t="s">
        <v>20865</v>
      </c>
      <c r="E347" s="90">
        <v>0</v>
      </c>
      <c r="F347" s="90">
        <v>-129.16000000000003</v>
      </c>
      <c r="G347" s="90">
        <v>-7.5976470588235312</v>
      </c>
      <c r="H347" s="90">
        <v>15.195294117647062</v>
      </c>
      <c r="I347" s="90">
        <v>-113.96470588235296</v>
      </c>
      <c r="J347" s="90">
        <v>-6.7038062283737032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2794.3926780341048</v>
      </c>
      <c r="N347" s="56"/>
    </row>
    <row r="348" spans="1:14" x14ac:dyDescent="0.25">
      <c r="A348" t="s">
        <v>19452</v>
      </c>
      <c r="B348" t="s">
        <v>484</v>
      </c>
      <c r="C348" t="s">
        <v>346</v>
      </c>
      <c r="D348" t="s">
        <v>20828</v>
      </c>
      <c r="E348" s="90">
        <v>0</v>
      </c>
      <c r="F348" s="90">
        <v>-134.13999999999999</v>
      </c>
      <c r="G348" s="90">
        <v>-7.8905882352941168</v>
      </c>
      <c r="H348" s="90">
        <v>7.8905882352941168</v>
      </c>
      <c r="I348" s="90">
        <v>-126.24941176470587</v>
      </c>
      <c r="J348" s="90">
        <v>-7.4264359861591691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3095.5035105315969</v>
      </c>
      <c r="N348" s="56"/>
    </row>
    <row r="349" spans="1:14" x14ac:dyDescent="0.25">
      <c r="A349" t="s">
        <v>2638</v>
      </c>
      <c r="B349" t="s">
        <v>312</v>
      </c>
      <c r="C349" t="s">
        <v>346</v>
      </c>
      <c r="D349" t="s">
        <v>20847</v>
      </c>
      <c r="E349" s="90">
        <v>0</v>
      </c>
      <c r="F349" s="90">
        <v>-134.13999999999999</v>
      </c>
      <c r="G349" s="90">
        <v>-7.8905882352941168</v>
      </c>
      <c r="H349" s="90">
        <v>7.8905882352941168</v>
      </c>
      <c r="I349" s="90">
        <v>-126.24941176470587</v>
      </c>
      <c r="J349" s="90">
        <v>-7.4264359861591691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3095.5035105315969</v>
      </c>
      <c r="N349" s="56"/>
    </row>
    <row r="350" spans="1:14" x14ac:dyDescent="0.25">
      <c r="A350" t="s">
        <v>21534</v>
      </c>
      <c r="B350" t="s">
        <v>1185</v>
      </c>
      <c r="C350" t="s">
        <v>447</v>
      </c>
      <c r="D350" t="s">
        <v>20483</v>
      </c>
      <c r="E350" s="90">
        <v>62.97</v>
      </c>
      <c r="F350" s="90">
        <v>-66.190000000000026</v>
      </c>
      <c r="G350" s="90">
        <v>-3.8935294117647072</v>
      </c>
      <c r="H350" s="90">
        <v>70.75705882352942</v>
      </c>
      <c r="I350" s="90">
        <v>-58.402941176470605</v>
      </c>
      <c r="J350" s="90">
        <v>-3.4354671280276827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1432.5164242728201</v>
      </c>
      <c r="N350" s="56"/>
    </row>
    <row r="351" spans="1:14" x14ac:dyDescent="0.25">
      <c r="A351" t="s">
        <v>19457</v>
      </c>
      <c r="B351" t="s">
        <v>901</v>
      </c>
      <c r="C351" t="s">
        <v>346</v>
      </c>
      <c r="D351" t="s">
        <v>20803</v>
      </c>
      <c r="E351" s="90">
        <v>0</v>
      </c>
      <c r="F351" s="90">
        <v>-134.13999999999999</v>
      </c>
      <c r="G351" s="90">
        <v>-7.8905882352941168</v>
      </c>
      <c r="H351" s="90">
        <v>7.8905882352941168</v>
      </c>
      <c r="I351" s="90">
        <v>-126.24941176470587</v>
      </c>
      <c r="J351" s="90">
        <v>-7.4264359861591691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3095.5035105315969</v>
      </c>
      <c r="N35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62"/>
  <sheetViews>
    <sheetView workbookViewId="0">
      <selection activeCell="J43" sqref="J43:J89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282</v>
      </c>
      <c r="L1" t="s">
        <v>269</v>
      </c>
      <c r="M1" t="s">
        <v>284</v>
      </c>
    </row>
    <row r="2" spans="1:13" hidden="1" x14ac:dyDescent="0.25">
      <c r="A2" t="s">
        <v>7506</v>
      </c>
      <c r="B2" t="s">
        <v>530</v>
      </c>
      <c r="C2" t="s">
        <v>447</v>
      </c>
      <c r="D2" t="s">
        <v>20302</v>
      </c>
      <c r="E2" s="90">
        <v>274.15499638595799</v>
      </c>
      <c r="F2" s="90">
        <v>142.00271858933547</v>
      </c>
      <c r="G2" s="90">
        <v>8.3531010934903218</v>
      </c>
      <c r="H2" s="90">
        <v>257.44879419897734</v>
      </c>
      <c r="I2" s="90">
        <v>125.29651640235483</v>
      </c>
      <c r="J2" s="90">
        <v>7.3703833177855778</v>
      </c>
      <c r="K2" t="s">
        <v>7506</v>
      </c>
      <c r="L2" t="s">
        <v>155</v>
      </c>
      <c r="M2">
        <v>7</v>
      </c>
    </row>
    <row r="3" spans="1:13" hidden="1" x14ac:dyDescent="0.25">
      <c r="A3" t="s">
        <v>9781</v>
      </c>
      <c r="B3" t="s">
        <v>516</v>
      </c>
      <c r="C3" t="s">
        <v>346</v>
      </c>
      <c r="D3" t="s">
        <v>20314</v>
      </c>
      <c r="E3" s="90">
        <v>216.45981055106722</v>
      </c>
      <c r="F3" s="90">
        <v>93.476229511581224</v>
      </c>
      <c r="G3" s="90">
        <v>5.4986017359753658</v>
      </c>
      <c r="H3" s="90">
        <v>210.96120881509188</v>
      </c>
      <c r="I3" s="90">
        <v>87.977627775605882</v>
      </c>
      <c r="J3" s="90">
        <v>5.1751545750356405</v>
      </c>
      <c r="K3" t="s">
        <v>9781</v>
      </c>
      <c r="L3" t="s">
        <v>151</v>
      </c>
      <c r="M3">
        <v>8</v>
      </c>
    </row>
    <row r="4" spans="1:13" hidden="1" x14ac:dyDescent="0.25">
      <c r="A4" t="s">
        <v>17979</v>
      </c>
      <c r="B4" t="s">
        <v>350</v>
      </c>
      <c r="C4" t="s">
        <v>447</v>
      </c>
      <c r="D4" t="s">
        <v>20305</v>
      </c>
      <c r="E4" s="90">
        <v>230.73320827093215</v>
      </c>
      <c r="F4" s="90">
        <v>98.580930474309639</v>
      </c>
      <c r="G4" s="90">
        <v>5.7988782631946849</v>
      </c>
      <c r="H4" s="90">
        <v>219.13545174454276</v>
      </c>
      <c r="I4" s="90">
        <v>86.98317394792025</v>
      </c>
      <c r="J4" s="90">
        <v>5.1166572910541319</v>
      </c>
      <c r="K4" t="s">
        <v>17979</v>
      </c>
      <c r="L4" t="s">
        <v>17980</v>
      </c>
      <c r="M4">
        <v>2</v>
      </c>
    </row>
    <row r="5" spans="1:13" hidden="1" x14ac:dyDescent="0.25">
      <c r="A5" t="s">
        <v>14747</v>
      </c>
      <c r="B5" t="s">
        <v>739</v>
      </c>
      <c r="C5" t="s">
        <v>346</v>
      </c>
      <c r="D5" t="s">
        <v>20317</v>
      </c>
      <c r="E5" s="90">
        <v>213.42545149292397</v>
      </c>
      <c r="F5" s="90">
        <v>90.441870453437971</v>
      </c>
      <c r="G5" s="90">
        <v>5.3201100266728218</v>
      </c>
      <c r="H5" s="90">
        <v>208.10534146625116</v>
      </c>
      <c r="I5" s="90">
        <v>85.121760426765164</v>
      </c>
      <c r="J5" s="90">
        <v>5.0071623780450096</v>
      </c>
      <c r="K5" t="s">
        <v>14747</v>
      </c>
      <c r="L5" t="s">
        <v>14748</v>
      </c>
      <c r="M5">
        <v>4</v>
      </c>
    </row>
    <row r="6" spans="1:13" hidden="1" x14ac:dyDescent="0.25">
      <c r="A6" t="s">
        <v>19254</v>
      </c>
      <c r="B6" t="s">
        <v>474</v>
      </c>
      <c r="C6" t="s">
        <v>447</v>
      </c>
      <c r="D6" t="s">
        <v>20306</v>
      </c>
      <c r="E6" s="90">
        <v>228.483695906924</v>
      </c>
      <c r="F6" s="90">
        <v>96.331418110301485</v>
      </c>
      <c r="G6" s="90">
        <v>5.6665540064883224</v>
      </c>
      <c r="H6" s="90">
        <v>217.15058789394735</v>
      </c>
      <c r="I6" s="90">
        <v>84.998310097324833</v>
      </c>
      <c r="J6" s="90">
        <v>4.9999005939602839</v>
      </c>
      <c r="K6" t="s">
        <v>19254</v>
      </c>
      <c r="L6" t="s">
        <v>19255</v>
      </c>
      <c r="M6">
        <v>1</v>
      </c>
    </row>
    <row r="7" spans="1:13" hidden="1" x14ac:dyDescent="0.25">
      <c r="A7" t="s">
        <v>14444</v>
      </c>
      <c r="B7" t="s">
        <v>301</v>
      </c>
      <c r="C7" t="s">
        <v>447</v>
      </c>
      <c r="D7" t="s">
        <v>20307</v>
      </c>
      <c r="E7" s="90">
        <v>224.86179695824001</v>
      </c>
      <c r="F7" s="90">
        <v>92.709519161617493</v>
      </c>
      <c r="G7" s="90">
        <v>5.4535011271539702</v>
      </c>
      <c r="H7" s="90">
        <v>213.95479470393207</v>
      </c>
      <c r="I7" s="90">
        <v>81.802516907309553</v>
      </c>
      <c r="J7" s="90">
        <v>4.8119127592535031</v>
      </c>
      <c r="K7" t="s">
        <v>14444</v>
      </c>
      <c r="L7" t="s">
        <v>14445</v>
      </c>
      <c r="M7">
        <v>4</v>
      </c>
    </row>
    <row r="8" spans="1:13" hidden="1" x14ac:dyDescent="0.25">
      <c r="A8" t="s">
        <v>2491</v>
      </c>
      <c r="B8" t="s">
        <v>701</v>
      </c>
      <c r="C8" t="s">
        <v>309</v>
      </c>
      <c r="D8" t="s">
        <v>20277</v>
      </c>
      <c r="E8" s="90">
        <v>404.24418566732794</v>
      </c>
      <c r="F8" s="90">
        <v>79.152694147227919</v>
      </c>
      <c r="G8" s="90">
        <v>4.6560408321898779</v>
      </c>
      <c r="H8" s="90">
        <v>399.58814483513805</v>
      </c>
      <c r="I8" s="90">
        <v>74.496653315038031</v>
      </c>
      <c r="J8" s="90">
        <v>4.3821560773551784</v>
      </c>
      <c r="K8" t="s">
        <v>2491</v>
      </c>
      <c r="L8" t="s">
        <v>52</v>
      </c>
      <c r="M8">
        <v>6</v>
      </c>
    </row>
    <row r="9" spans="1:13" hidden="1" x14ac:dyDescent="0.25">
      <c r="A9" t="s">
        <v>9168</v>
      </c>
      <c r="B9" t="s">
        <v>385</v>
      </c>
      <c r="C9" t="s">
        <v>447</v>
      </c>
      <c r="D9" t="s">
        <v>20308</v>
      </c>
      <c r="E9" s="90">
        <v>215.39936385918847</v>
      </c>
      <c r="F9" s="90">
        <v>83.247086062565955</v>
      </c>
      <c r="G9" s="90">
        <v>4.8968874154450566</v>
      </c>
      <c r="H9" s="90">
        <v>205.60558902829837</v>
      </c>
      <c r="I9" s="90">
        <v>73.453311231675855</v>
      </c>
      <c r="J9" s="90">
        <v>4.3207830136279917</v>
      </c>
      <c r="K9" t="s">
        <v>9168</v>
      </c>
      <c r="L9" t="s">
        <v>34</v>
      </c>
      <c r="M9">
        <v>6</v>
      </c>
    </row>
    <row r="10" spans="1:13" hidden="1" x14ac:dyDescent="0.25">
      <c r="A10" t="s">
        <v>7419</v>
      </c>
      <c r="B10" t="s">
        <v>333</v>
      </c>
      <c r="C10" t="s">
        <v>447</v>
      </c>
      <c r="D10" t="s">
        <v>20310</v>
      </c>
      <c r="E10" s="90">
        <v>210.54184331440004</v>
      </c>
      <c r="F10" s="90">
        <v>78.389565517777527</v>
      </c>
      <c r="G10" s="90">
        <v>4.6111509128104426</v>
      </c>
      <c r="H10" s="90">
        <v>201.31954148877915</v>
      </c>
      <c r="I10" s="90">
        <v>69.167263692156638</v>
      </c>
      <c r="J10" s="90">
        <v>4.0686625701268611</v>
      </c>
      <c r="K10" t="s">
        <v>7419</v>
      </c>
      <c r="L10" t="s">
        <v>196</v>
      </c>
      <c r="M10">
        <v>8</v>
      </c>
    </row>
    <row r="11" spans="1:13" hidden="1" x14ac:dyDescent="0.25">
      <c r="A11" t="s">
        <v>15029</v>
      </c>
      <c r="B11" t="s">
        <v>385</v>
      </c>
      <c r="C11" t="s">
        <v>309</v>
      </c>
      <c r="D11" t="s">
        <v>20278</v>
      </c>
      <c r="E11" s="90">
        <v>396.33330834953603</v>
      </c>
      <c r="F11" s="90">
        <v>71.241816829436004</v>
      </c>
      <c r="G11" s="90">
        <v>4.190695107613883</v>
      </c>
      <c r="H11" s="90">
        <v>392.14261324192216</v>
      </c>
      <c r="I11" s="90">
        <v>67.051121721822142</v>
      </c>
      <c r="J11" s="90">
        <v>3.9441836306954201</v>
      </c>
      <c r="K11" t="s">
        <v>15029</v>
      </c>
      <c r="L11" t="s">
        <v>15030</v>
      </c>
      <c r="M11">
        <v>4</v>
      </c>
    </row>
    <row r="12" spans="1:13" hidden="1" x14ac:dyDescent="0.25">
      <c r="A12" t="s">
        <v>18400</v>
      </c>
      <c r="B12" t="s">
        <v>564</v>
      </c>
      <c r="C12" t="s">
        <v>447</v>
      </c>
      <c r="D12" t="s">
        <v>20312</v>
      </c>
      <c r="E12" s="90">
        <v>207.82389743130992</v>
      </c>
      <c r="F12" s="90">
        <v>75.671619634687403</v>
      </c>
      <c r="G12" s="90">
        <v>4.451271743216906</v>
      </c>
      <c r="H12" s="90">
        <v>198.9213539448761</v>
      </c>
      <c r="I12" s="90">
        <v>66.769076148253589</v>
      </c>
      <c r="J12" s="90">
        <v>3.9275927146031524</v>
      </c>
      <c r="K12" t="s">
        <v>18400</v>
      </c>
      <c r="L12" t="s">
        <v>18401</v>
      </c>
      <c r="M12">
        <v>2</v>
      </c>
    </row>
    <row r="13" spans="1:13" hidden="1" x14ac:dyDescent="0.25">
      <c r="A13" t="s">
        <v>3895</v>
      </c>
      <c r="B13" t="s">
        <v>304</v>
      </c>
      <c r="C13" t="s">
        <v>319</v>
      </c>
      <c r="D13" t="s">
        <v>20329</v>
      </c>
      <c r="E13" s="90">
        <v>187.99035008259199</v>
      </c>
      <c r="F13" s="90">
        <v>69.072857575729756</v>
      </c>
      <c r="G13" s="90">
        <v>4.0631092691605737</v>
      </c>
      <c r="H13" s="90">
        <v>183.92724081343141</v>
      </c>
      <c r="I13" s="90">
        <v>65.009748306569179</v>
      </c>
      <c r="J13" s="90">
        <v>3.824102841562893</v>
      </c>
      <c r="K13" t="s">
        <v>3895</v>
      </c>
      <c r="L13" t="s">
        <v>139</v>
      </c>
      <c r="M13">
        <v>11</v>
      </c>
    </row>
    <row r="14" spans="1:13" hidden="1" x14ac:dyDescent="0.25">
      <c r="A14" t="s">
        <v>16162</v>
      </c>
      <c r="B14" t="s">
        <v>407</v>
      </c>
      <c r="C14" t="s">
        <v>346</v>
      </c>
      <c r="D14" t="s">
        <v>20319</v>
      </c>
      <c r="E14" s="90">
        <v>189.72510150606001</v>
      </c>
      <c r="F14" s="90">
        <v>66.741520466574016</v>
      </c>
      <c r="G14" s="90">
        <v>3.9259717921514126</v>
      </c>
      <c r="H14" s="90">
        <v>185.7991297139086</v>
      </c>
      <c r="I14" s="90">
        <v>62.815548674422601</v>
      </c>
      <c r="J14" s="90">
        <v>3.6950322749660351</v>
      </c>
      <c r="K14" t="s">
        <v>16162</v>
      </c>
      <c r="L14" t="s">
        <v>16163</v>
      </c>
      <c r="M14">
        <v>3</v>
      </c>
    </row>
    <row r="15" spans="1:13" hidden="1" x14ac:dyDescent="0.25">
      <c r="A15" t="s">
        <v>1993</v>
      </c>
      <c r="B15" t="s">
        <v>304</v>
      </c>
      <c r="C15" t="s">
        <v>309</v>
      </c>
      <c r="D15" t="s">
        <v>20279</v>
      </c>
      <c r="E15" s="90">
        <v>391.53759419296</v>
      </c>
      <c r="F15" s="90">
        <v>66.446102672859979</v>
      </c>
      <c r="G15" s="90">
        <v>3.9085942748741163</v>
      </c>
      <c r="H15" s="90">
        <v>387.62899991808587</v>
      </c>
      <c r="I15" s="90">
        <v>62.537508397985846</v>
      </c>
      <c r="J15" s="90">
        <v>3.6786769645874027</v>
      </c>
      <c r="K15" t="s">
        <v>1993</v>
      </c>
      <c r="L15" t="s">
        <v>199</v>
      </c>
      <c r="M15">
        <v>7</v>
      </c>
    </row>
    <row r="16" spans="1:13" hidden="1" x14ac:dyDescent="0.25">
      <c r="A16" t="s">
        <v>15199</v>
      </c>
      <c r="B16" t="s">
        <v>638</v>
      </c>
      <c r="C16" t="s">
        <v>346</v>
      </c>
      <c r="D16" t="s">
        <v>20320</v>
      </c>
      <c r="E16" s="90">
        <v>189.4223300644</v>
      </c>
      <c r="F16" s="90">
        <v>66.438749024914003</v>
      </c>
      <c r="G16" s="90">
        <v>3.9081617073478827</v>
      </c>
      <c r="H16" s="90">
        <v>185.51416835705214</v>
      </c>
      <c r="I16" s="90">
        <v>62.530587317566145</v>
      </c>
      <c r="J16" s="90">
        <v>3.6782698422097733</v>
      </c>
      <c r="K16" t="s">
        <v>15199</v>
      </c>
      <c r="L16" t="s">
        <v>15200</v>
      </c>
      <c r="M16">
        <v>4</v>
      </c>
    </row>
    <row r="17" spans="1:13" hidden="1" x14ac:dyDescent="0.25">
      <c r="A17" t="s">
        <v>15946</v>
      </c>
      <c r="B17" t="s">
        <v>715</v>
      </c>
      <c r="C17" t="s">
        <v>346</v>
      </c>
      <c r="D17" t="s">
        <v>20328</v>
      </c>
      <c r="E17" s="90">
        <v>188.86059928630959</v>
      </c>
      <c r="F17" s="90">
        <v>65.877018246823596</v>
      </c>
      <c r="G17" s="90">
        <v>3.8751187204013879</v>
      </c>
      <c r="H17" s="90">
        <v>184.98548056590823</v>
      </c>
      <c r="I17" s="90">
        <v>62.001899526422235</v>
      </c>
      <c r="J17" s="90">
        <v>3.6471705603777784</v>
      </c>
      <c r="K17" t="s">
        <v>15946</v>
      </c>
      <c r="L17" t="s">
        <v>15947</v>
      </c>
      <c r="M17">
        <v>3</v>
      </c>
    </row>
    <row r="18" spans="1:13" hidden="1" x14ac:dyDescent="0.25">
      <c r="A18" t="s">
        <v>6097</v>
      </c>
      <c r="B18" t="s">
        <v>385</v>
      </c>
      <c r="C18" t="s">
        <v>346</v>
      </c>
      <c r="D18" t="s">
        <v>20330</v>
      </c>
      <c r="E18" s="90">
        <v>183.57375853064707</v>
      </c>
      <c r="F18" s="90">
        <v>60.590177491161072</v>
      </c>
      <c r="G18" s="90">
        <v>3.5641280877153569</v>
      </c>
      <c r="H18" s="90">
        <v>180.00963044293172</v>
      </c>
      <c r="I18" s="90">
        <v>57.026049403445725</v>
      </c>
      <c r="J18" s="90">
        <v>3.3544734943203367</v>
      </c>
      <c r="K18" t="s">
        <v>6097</v>
      </c>
      <c r="L18" t="s">
        <v>6096</v>
      </c>
      <c r="M18">
        <v>5</v>
      </c>
    </row>
    <row r="19" spans="1:13" hidden="1" x14ac:dyDescent="0.25">
      <c r="A19" t="s">
        <v>19382</v>
      </c>
      <c r="B19" t="s">
        <v>715</v>
      </c>
      <c r="C19" t="s">
        <v>319</v>
      </c>
      <c r="D19" t="s">
        <v>20370</v>
      </c>
      <c r="E19" s="90">
        <v>179.33265117896752</v>
      </c>
      <c r="F19" s="90">
        <v>60.415158672105292</v>
      </c>
      <c r="G19" s="90">
        <v>3.5538328630650171</v>
      </c>
      <c r="H19" s="90">
        <v>175.7788183159025</v>
      </c>
      <c r="I19" s="90">
        <v>56.861325809040267</v>
      </c>
      <c r="J19" s="90">
        <v>3.3447838711200157</v>
      </c>
      <c r="K19" t="s">
        <v>19382</v>
      </c>
      <c r="L19" t="s">
        <v>19383</v>
      </c>
      <c r="M19">
        <v>1</v>
      </c>
    </row>
    <row r="20" spans="1:13" hidden="1" x14ac:dyDescent="0.25">
      <c r="A20" t="s">
        <v>4983</v>
      </c>
      <c r="B20" t="s">
        <v>333</v>
      </c>
      <c r="C20" t="s">
        <v>309</v>
      </c>
      <c r="D20" t="s">
        <v>20280</v>
      </c>
      <c r="E20" s="90">
        <v>383.95816961345599</v>
      </c>
      <c r="F20" s="90">
        <v>58.866678093355972</v>
      </c>
      <c r="G20" s="90">
        <v>3.4627457701974103</v>
      </c>
      <c r="H20" s="90">
        <v>380.49542384325861</v>
      </c>
      <c r="I20" s="90">
        <v>55.403932323158585</v>
      </c>
      <c r="J20" s="90">
        <v>3.2590548425387404</v>
      </c>
      <c r="K20" t="s">
        <v>4983</v>
      </c>
      <c r="L20" t="s">
        <v>202</v>
      </c>
      <c r="M20">
        <v>6</v>
      </c>
    </row>
    <row r="21" spans="1:13" hidden="1" x14ac:dyDescent="0.25">
      <c r="A21" t="s">
        <v>18684</v>
      </c>
      <c r="B21" t="s">
        <v>304</v>
      </c>
      <c r="C21" t="s">
        <v>447</v>
      </c>
      <c r="D21" t="s">
        <v>20315</v>
      </c>
      <c r="E21" s="90">
        <v>194.84692140448001</v>
      </c>
      <c r="F21" s="90">
        <v>62.6946436078575</v>
      </c>
      <c r="G21" s="90">
        <v>3.6879202122269117</v>
      </c>
      <c r="H21" s="90">
        <v>187.47108098002619</v>
      </c>
      <c r="I21" s="90">
        <v>55.318803183403674</v>
      </c>
      <c r="J21" s="90">
        <v>3.2540472460825689</v>
      </c>
      <c r="K21" t="s">
        <v>18684</v>
      </c>
      <c r="L21" t="s">
        <v>17867</v>
      </c>
      <c r="M21">
        <v>2</v>
      </c>
    </row>
    <row r="22" spans="1:13" hidden="1" x14ac:dyDescent="0.25">
      <c r="A22" t="s">
        <v>19306</v>
      </c>
      <c r="B22" t="s">
        <v>564</v>
      </c>
      <c r="C22" t="s">
        <v>346</v>
      </c>
      <c r="D22" t="s">
        <v>20331</v>
      </c>
      <c r="E22" s="90">
        <v>181.43251009888243</v>
      </c>
      <c r="F22" s="90">
        <v>58.448929059396434</v>
      </c>
      <c r="G22" s="90">
        <v>3.4381722976115547</v>
      </c>
      <c r="H22" s="90">
        <v>177.99433780127089</v>
      </c>
      <c r="I22" s="90">
        <v>55.01075676178489</v>
      </c>
      <c r="J22" s="90">
        <v>3.2359268683402878</v>
      </c>
      <c r="K22" t="s">
        <v>19306</v>
      </c>
      <c r="L22" t="s">
        <v>19307</v>
      </c>
      <c r="M22">
        <v>1</v>
      </c>
    </row>
    <row r="23" spans="1:13" hidden="1" x14ac:dyDescent="0.25">
      <c r="A23" t="s">
        <v>19224</v>
      </c>
      <c r="B23" t="s">
        <v>715</v>
      </c>
      <c r="C23" t="s">
        <v>447</v>
      </c>
      <c r="D23" t="s">
        <v>20316</v>
      </c>
      <c r="E23" s="90">
        <v>194.34029626700001</v>
      </c>
      <c r="F23" s="90">
        <v>62.1880184703775</v>
      </c>
      <c r="G23" s="90">
        <v>3.6581187335516177</v>
      </c>
      <c r="H23" s="90">
        <v>187.02405879989675</v>
      </c>
      <c r="I23" s="90">
        <v>54.871781003274236</v>
      </c>
      <c r="J23" s="90">
        <v>3.2277518237220137</v>
      </c>
      <c r="K23" t="s">
        <v>19224</v>
      </c>
      <c r="L23" t="s">
        <v>19225</v>
      </c>
      <c r="M23">
        <v>1</v>
      </c>
    </row>
    <row r="24" spans="1:13" hidden="1" x14ac:dyDescent="0.25">
      <c r="A24" t="s">
        <v>6522</v>
      </c>
      <c r="B24" t="s">
        <v>333</v>
      </c>
      <c r="C24" t="s">
        <v>319</v>
      </c>
      <c r="D24" t="s">
        <v>20386</v>
      </c>
      <c r="E24" s="90">
        <v>173.29050046807041</v>
      </c>
      <c r="F24" s="90">
        <v>54.373007961208174</v>
      </c>
      <c r="G24" s="90">
        <v>3.1984122330122453</v>
      </c>
      <c r="H24" s="90">
        <v>170.09208823505816</v>
      </c>
      <c r="I24" s="90">
        <v>51.174595728195925</v>
      </c>
      <c r="J24" s="90">
        <v>3.0102703369527015</v>
      </c>
      <c r="K24" t="s">
        <v>6522</v>
      </c>
      <c r="L24" t="s">
        <v>6520</v>
      </c>
      <c r="M24">
        <v>6</v>
      </c>
    </row>
    <row r="25" spans="1:13" hidden="1" x14ac:dyDescent="0.25">
      <c r="A25" t="s">
        <v>16042</v>
      </c>
      <c r="B25" t="s">
        <v>901</v>
      </c>
      <c r="C25" t="s">
        <v>447</v>
      </c>
      <c r="D25" t="s">
        <v>20322</v>
      </c>
      <c r="E25" s="90">
        <v>188.72075298969</v>
      </c>
      <c r="F25" s="90">
        <v>56.568475193067485</v>
      </c>
      <c r="G25" s="90">
        <v>3.3275573642980874</v>
      </c>
      <c r="H25" s="90">
        <v>182.06563826109382</v>
      </c>
      <c r="I25" s="90">
        <v>49.91336046447131</v>
      </c>
      <c r="J25" s="90">
        <v>2.9360800273218417</v>
      </c>
      <c r="K25" t="s">
        <v>16042</v>
      </c>
      <c r="L25" t="s">
        <v>16043</v>
      </c>
      <c r="M25">
        <v>3</v>
      </c>
    </row>
    <row r="26" spans="1:13" hidden="1" x14ac:dyDescent="0.25">
      <c r="A26" t="s">
        <v>6587</v>
      </c>
      <c r="B26" t="s">
        <v>688</v>
      </c>
      <c r="C26" t="s">
        <v>447</v>
      </c>
      <c r="D26" t="s">
        <v>20323</v>
      </c>
      <c r="E26" s="90">
        <v>188.45327093792642</v>
      </c>
      <c r="F26" s="90">
        <v>56.300993141303906</v>
      </c>
      <c r="G26" s="90">
        <v>3.3118231259590534</v>
      </c>
      <c r="H26" s="90">
        <v>181.82962468600832</v>
      </c>
      <c r="I26" s="90">
        <v>49.677346889385802</v>
      </c>
      <c r="J26" s="90">
        <v>2.9221968758462236</v>
      </c>
      <c r="K26" t="s">
        <v>6587</v>
      </c>
      <c r="L26" t="s">
        <v>246</v>
      </c>
      <c r="M26">
        <v>7</v>
      </c>
    </row>
    <row r="27" spans="1:13" hidden="1" x14ac:dyDescent="0.25">
      <c r="A27" t="s">
        <v>2686</v>
      </c>
      <c r="B27" t="s">
        <v>363</v>
      </c>
      <c r="C27" t="s">
        <v>447</v>
      </c>
      <c r="D27" t="s">
        <v>20324</v>
      </c>
      <c r="E27" s="90">
        <v>186.70345292322801</v>
      </c>
      <c r="F27" s="90">
        <v>54.5511751266055</v>
      </c>
      <c r="G27" s="90">
        <v>3.2088926545062058</v>
      </c>
      <c r="H27" s="90">
        <v>180.28566761421561</v>
      </c>
      <c r="I27" s="90">
        <v>48.133389817593098</v>
      </c>
      <c r="J27" s="90">
        <v>2.8313758716231234</v>
      </c>
      <c r="K27" t="s">
        <v>2686</v>
      </c>
      <c r="L27" t="s">
        <v>2684</v>
      </c>
      <c r="M27">
        <v>5</v>
      </c>
    </row>
    <row r="28" spans="1:13" hidden="1" x14ac:dyDescent="0.25">
      <c r="A28" t="s">
        <v>17630</v>
      </c>
      <c r="B28" t="s">
        <v>1185</v>
      </c>
      <c r="C28" t="s">
        <v>447</v>
      </c>
      <c r="D28" t="s">
        <v>20325</v>
      </c>
      <c r="E28" s="90">
        <v>183.9869979680208</v>
      </c>
      <c r="F28" s="90">
        <v>51.834720171398288</v>
      </c>
      <c r="G28" s="90">
        <v>3.0491011865528406</v>
      </c>
      <c r="H28" s="90">
        <v>177.88879559491514</v>
      </c>
      <c r="I28" s="90">
        <v>45.736517798292624</v>
      </c>
      <c r="J28" s="90">
        <v>2.6903833998995661</v>
      </c>
      <c r="K28" t="s">
        <v>17630</v>
      </c>
      <c r="L28" t="s">
        <v>17631</v>
      </c>
      <c r="M28">
        <v>2</v>
      </c>
    </row>
    <row r="29" spans="1:13" hidden="1" x14ac:dyDescent="0.25">
      <c r="A29" t="s">
        <v>20276</v>
      </c>
      <c r="B29" t="s">
        <v>516</v>
      </c>
      <c r="C29" t="s">
        <v>447</v>
      </c>
      <c r="D29" t="s">
        <v>20326</v>
      </c>
      <c r="E29" s="90">
        <v>183.18071069039996</v>
      </c>
      <c r="F29" s="90">
        <v>51.028432893777449</v>
      </c>
      <c r="G29" s="90">
        <v>3.0016725231633794</v>
      </c>
      <c r="H29" s="90">
        <v>177.17736564407321</v>
      </c>
      <c r="I29" s="90">
        <v>45.025087847450692</v>
      </c>
      <c r="J29" s="90">
        <v>2.6485345792618054</v>
      </c>
      <c r="K29" t="s">
        <v>20276</v>
      </c>
      <c r="L29" t="s">
        <v>19261</v>
      </c>
      <c r="M29">
        <v>1</v>
      </c>
    </row>
    <row r="30" spans="1:13" hidden="1" x14ac:dyDescent="0.25">
      <c r="A30" t="s">
        <v>4228</v>
      </c>
      <c r="B30" t="s">
        <v>530</v>
      </c>
      <c r="C30" t="s">
        <v>346</v>
      </c>
      <c r="D30" t="s">
        <v>20335</v>
      </c>
      <c r="E30" s="90">
        <v>170.80502336179649</v>
      </c>
      <c r="F30" s="90">
        <v>47.821442322310489</v>
      </c>
      <c r="G30" s="90">
        <v>2.8130260189594405</v>
      </c>
      <c r="H30" s="90">
        <v>167.99199734283707</v>
      </c>
      <c r="I30" s="90">
        <v>45.008416303351069</v>
      </c>
      <c r="J30" s="90">
        <v>2.6475539001971216</v>
      </c>
      <c r="K30" t="s">
        <v>4228</v>
      </c>
      <c r="L30" t="s">
        <v>4225</v>
      </c>
      <c r="M30">
        <v>5</v>
      </c>
    </row>
    <row r="31" spans="1:13" hidden="1" x14ac:dyDescent="0.25">
      <c r="A31" t="s">
        <v>17243</v>
      </c>
      <c r="B31" t="s">
        <v>701</v>
      </c>
      <c r="C31" t="s">
        <v>447</v>
      </c>
      <c r="D31" t="s">
        <v>20327</v>
      </c>
      <c r="E31" s="90">
        <v>181.92085022424962</v>
      </c>
      <c r="F31" s="90">
        <v>49.768572427627106</v>
      </c>
      <c r="G31" s="90">
        <v>2.9275630839780651</v>
      </c>
      <c r="H31" s="90">
        <v>176.06572405629348</v>
      </c>
      <c r="I31" s="90">
        <v>43.913446259670962</v>
      </c>
      <c r="J31" s="90">
        <v>2.5831438976277035</v>
      </c>
      <c r="K31" t="s">
        <v>17243</v>
      </c>
      <c r="L31" t="s">
        <v>17244</v>
      </c>
      <c r="M31">
        <v>2</v>
      </c>
    </row>
    <row r="32" spans="1:13" hidden="1" x14ac:dyDescent="0.25">
      <c r="A32" t="s">
        <v>18405</v>
      </c>
      <c r="B32" t="s">
        <v>338</v>
      </c>
      <c r="C32" t="s">
        <v>319</v>
      </c>
      <c r="D32" t="s">
        <v>20387</v>
      </c>
      <c r="E32" s="90">
        <v>164.61796976692438</v>
      </c>
      <c r="F32" s="90">
        <v>45.700477260062144</v>
      </c>
      <c r="G32" s="90">
        <v>2.6882633682389496</v>
      </c>
      <c r="H32" s="90">
        <v>161.92970639868543</v>
      </c>
      <c r="I32" s="90">
        <v>43.012213891823194</v>
      </c>
      <c r="J32" s="90">
        <v>2.5301302289307763</v>
      </c>
      <c r="K32" t="s">
        <v>18405</v>
      </c>
      <c r="L32" t="s">
        <v>18406</v>
      </c>
      <c r="M32">
        <v>2</v>
      </c>
    </row>
    <row r="33" spans="1:13" hidden="1" x14ac:dyDescent="0.25">
      <c r="A33" t="s">
        <v>18320</v>
      </c>
      <c r="B33" t="s">
        <v>350</v>
      </c>
      <c r="C33" t="s">
        <v>346</v>
      </c>
      <c r="D33" t="s">
        <v>20342</v>
      </c>
      <c r="E33" s="90">
        <v>165.3750004204008</v>
      </c>
      <c r="F33" s="90">
        <v>42.391419380914797</v>
      </c>
      <c r="G33" s="90">
        <v>2.493612904759694</v>
      </c>
      <c r="H33" s="90">
        <v>162.88138751564111</v>
      </c>
      <c r="I33" s="90">
        <v>39.897806476155111</v>
      </c>
      <c r="J33" s="90">
        <v>2.3469297927150063</v>
      </c>
      <c r="K33" t="s">
        <v>18320</v>
      </c>
      <c r="L33" t="s">
        <v>18321</v>
      </c>
      <c r="M33">
        <v>2</v>
      </c>
    </row>
    <row r="34" spans="1:13" hidden="1" x14ac:dyDescent="0.25">
      <c r="A34" t="s">
        <v>9399</v>
      </c>
      <c r="B34" t="s">
        <v>1185</v>
      </c>
      <c r="C34" t="s">
        <v>346</v>
      </c>
      <c r="D34" t="s">
        <v>20343</v>
      </c>
      <c r="E34" s="90">
        <v>165.0276683083072</v>
      </c>
      <c r="F34" s="90">
        <v>42.044087268821201</v>
      </c>
      <c r="G34" s="90">
        <v>2.4731816040483059</v>
      </c>
      <c r="H34" s="90">
        <v>162.55448670425892</v>
      </c>
      <c r="I34" s="90">
        <v>39.570905664772923</v>
      </c>
      <c r="J34" s="90">
        <v>2.3277003332219368</v>
      </c>
      <c r="K34" t="s">
        <v>9399</v>
      </c>
      <c r="L34" t="s">
        <v>239</v>
      </c>
      <c r="M34">
        <v>10</v>
      </c>
    </row>
    <row r="35" spans="1:13" hidden="1" x14ac:dyDescent="0.25">
      <c r="A35" t="s">
        <v>19197</v>
      </c>
      <c r="B35" t="s">
        <v>701</v>
      </c>
      <c r="C35" t="s">
        <v>319</v>
      </c>
      <c r="D35" t="s">
        <v>20399</v>
      </c>
      <c r="E35" s="90">
        <v>160.00765481973247</v>
      </c>
      <c r="F35" s="90">
        <v>41.090162312870234</v>
      </c>
      <c r="G35" s="90">
        <v>2.4170683713453078</v>
      </c>
      <c r="H35" s="90">
        <v>157.59058644838714</v>
      </c>
      <c r="I35" s="90">
        <v>38.673093941524911</v>
      </c>
      <c r="J35" s="90">
        <v>2.2748878789132299</v>
      </c>
      <c r="K35" t="s">
        <v>19197</v>
      </c>
      <c r="L35" t="s">
        <v>19198</v>
      </c>
      <c r="M35">
        <v>1</v>
      </c>
    </row>
    <row r="36" spans="1:13" hidden="1" x14ac:dyDescent="0.25">
      <c r="A36" t="s">
        <v>7588</v>
      </c>
      <c r="B36" t="s">
        <v>413</v>
      </c>
      <c r="C36" t="s">
        <v>447</v>
      </c>
      <c r="D36" t="s">
        <v>20332</v>
      </c>
      <c r="E36" s="90">
        <v>175.92750483347197</v>
      </c>
      <c r="F36" s="90">
        <v>43.775227036849458</v>
      </c>
      <c r="G36" s="90">
        <v>2.5750133551087915</v>
      </c>
      <c r="H36" s="90">
        <v>170.77747812325438</v>
      </c>
      <c r="I36" s="90">
        <v>38.62520032663187</v>
      </c>
      <c r="J36" s="90">
        <v>2.2720706074489336</v>
      </c>
      <c r="K36" t="s">
        <v>7588</v>
      </c>
      <c r="L36" t="s">
        <v>17557</v>
      </c>
      <c r="M36">
        <v>2</v>
      </c>
    </row>
    <row r="37" spans="1:13" hidden="1" x14ac:dyDescent="0.25">
      <c r="A37" t="s">
        <v>8582</v>
      </c>
      <c r="B37" t="s">
        <v>739</v>
      </c>
      <c r="C37" t="s">
        <v>309</v>
      </c>
      <c r="D37" t="s">
        <v>20281</v>
      </c>
      <c r="E37" s="90">
        <v>362.44907419189002</v>
      </c>
      <c r="F37" s="90">
        <v>37.357582671789999</v>
      </c>
      <c r="G37" s="90">
        <v>2.1975048630464706</v>
      </c>
      <c r="H37" s="90">
        <v>360.25156932884357</v>
      </c>
      <c r="I37" s="90">
        <v>35.160077808743551</v>
      </c>
      <c r="J37" s="90">
        <v>2.0682398711025618</v>
      </c>
      <c r="K37" t="s">
        <v>8582</v>
      </c>
      <c r="L37" t="s">
        <v>167</v>
      </c>
      <c r="M37">
        <v>8</v>
      </c>
    </row>
    <row r="38" spans="1:13" hidden="1" x14ac:dyDescent="0.25">
      <c r="A38" t="s">
        <v>15038</v>
      </c>
      <c r="B38" t="s">
        <v>530</v>
      </c>
      <c r="C38" t="s">
        <v>346</v>
      </c>
      <c r="D38" t="s">
        <v>20347</v>
      </c>
      <c r="E38" s="90">
        <v>159.977387401936</v>
      </c>
      <c r="F38" s="90">
        <v>36.993806362450002</v>
      </c>
      <c r="G38" s="90">
        <v>2.1761062566147058</v>
      </c>
      <c r="H38" s="90">
        <v>157.8012811453213</v>
      </c>
      <c r="I38" s="90">
        <v>34.8177001058353</v>
      </c>
      <c r="J38" s="90">
        <v>2.0481000062256061</v>
      </c>
      <c r="K38" t="s">
        <v>15038</v>
      </c>
      <c r="L38" t="s">
        <v>15039</v>
      </c>
      <c r="M38">
        <v>4</v>
      </c>
    </row>
    <row r="39" spans="1:13" hidden="1" x14ac:dyDescent="0.25">
      <c r="A39" t="s">
        <v>7719</v>
      </c>
      <c r="B39" t="s">
        <v>530</v>
      </c>
      <c r="C39" t="s">
        <v>319</v>
      </c>
      <c r="D39" t="s">
        <v>20401</v>
      </c>
      <c r="E39" s="90">
        <v>155.13194149980717</v>
      </c>
      <c r="F39" s="90">
        <v>36.214448992944938</v>
      </c>
      <c r="G39" s="90">
        <v>2.1302617054673494</v>
      </c>
      <c r="H39" s="90">
        <v>153.00167979433982</v>
      </c>
      <c r="I39" s="90">
        <v>34.08418728747759</v>
      </c>
      <c r="J39" s="90">
        <v>2.0049521933810346</v>
      </c>
      <c r="K39" t="s">
        <v>7719</v>
      </c>
      <c r="L39" t="s">
        <v>47</v>
      </c>
      <c r="M39">
        <v>7</v>
      </c>
    </row>
    <row r="40" spans="1:13" hidden="1" x14ac:dyDescent="0.25">
      <c r="A40" t="s">
        <v>15873</v>
      </c>
      <c r="B40" t="s">
        <v>474</v>
      </c>
      <c r="C40" t="s">
        <v>319</v>
      </c>
      <c r="D40" t="s">
        <v>20402</v>
      </c>
      <c r="E40" s="90">
        <v>155.047181053792</v>
      </c>
      <c r="F40" s="90">
        <v>36.129688546929771</v>
      </c>
      <c r="G40" s="90">
        <v>2.1252757968782219</v>
      </c>
      <c r="H40" s="90">
        <v>152.92190525691376</v>
      </c>
      <c r="I40" s="90">
        <v>34.004412750051529</v>
      </c>
      <c r="J40" s="90">
        <v>2.0002595735324427</v>
      </c>
      <c r="K40" t="s">
        <v>15873</v>
      </c>
      <c r="L40" t="s">
        <v>15874</v>
      </c>
      <c r="M40">
        <v>3</v>
      </c>
    </row>
    <row r="41" spans="1:13" hidden="1" x14ac:dyDescent="0.25">
      <c r="A41" t="s">
        <v>16130</v>
      </c>
      <c r="B41" t="s">
        <v>688</v>
      </c>
      <c r="C41" t="s">
        <v>346</v>
      </c>
      <c r="D41" t="s">
        <v>20348</v>
      </c>
      <c r="E41" s="90">
        <v>157.94131483630082</v>
      </c>
      <c r="F41" s="90">
        <v>34.957733796814821</v>
      </c>
      <c r="G41" s="90">
        <v>2.0563372821655777</v>
      </c>
      <c r="H41" s="90">
        <v>155.88497755413522</v>
      </c>
      <c r="I41" s="90">
        <v>32.901396514649221</v>
      </c>
      <c r="J41" s="90">
        <v>1.9353762655676012</v>
      </c>
      <c r="K41" t="s">
        <v>16130</v>
      </c>
      <c r="L41" t="s">
        <v>16131</v>
      </c>
      <c r="M41">
        <v>3</v>
      </c>
    </row>
    <row r="42" spans="1:13" hidden="1" x14ac:dyDescent="0.25">
      <c r="A42" t="s">
        <v>4088</v>
      </c>
      <c r="B42" t="s">
        <v>638</v>
      </c>
      <c r="C42" t="s">
        <v>447</v>
      </c>
      <c r="D42" t="s">
        <v>20333</v>
      </c>
      <c r="E42" s="90">
        <v>168.44244153920002</v>
      </c>
      <c r="F42" s="90">
        <v>36.290163742577505</v>
      </c>
      <c r="G42" s="90">
        <v>2.1347155142692649</v>
      </c>
      <c r="H42" s="90">
        <v>164.1730105106615</v>
      </c>
      <c r="I42" s="90">
        <v>32.020732714038985</v>
      </c>
      <c r="J42" s="90">
        <v>1.8835725125905285</v>
      </c>
      <c r="K42" t="s">
        <v>4088</v>
      </c>
      <c r="L42" t="s">
        <v>76</v>
      </c>
      <c r="M42">
        <v>7</v>
      </c>
    </row>
    <row r="43" spans="1:13" x14ac:dyDescent="0.25">
      <c r="A43" t="s">
        <v>21472</v>
      </c>
      <c r="B43" t="s">
        <v>338</v>
      </c>
      <c r="C43" t="s">
        <v>346</v>
      </c>
      <c r="D43" t="s">
        <v>20349</v>
      </c>
      <c r="E43" s="90">
        <v>156.6780471707155</v>
      </c>
      <c r="F43" s="90">
        <v>33.694466131229504</v>
      </c>
      <c r="G43" s="90">
        <v>1.9820274194840886</v>
      </c>
      <c r="H43" s="90">
        <v>154.6960197512314</v>
      </c>
      <c r="I43" s="90">
        <v>31.712438711745406</v>
      </c>
      <c r="J43" s="90">
        <v>1.8654375712791416</v>
      </c>
      <c r="K43" t="s">
        <v>21472</v>
      </c>
      <c r="L43" t="s">
        <v>21473</v>
      </c>
      <c r="M43">
        <v>0</v>
      </c>
    </row>
    <row r="44" spans="1:13" hidden="1" x14ac:dyDescent="0.25">
      <c r="A44" t="s">
        <v>19072</v>
      </c>
      <c r="B44" t="s">
        <v>688</v>
      </c>
      <c r="C44" t="s">
        <v>309</v>
      </c>
      <c r="D44" t="s">
        <v>20282</v>
      </c>
      <c r="E44" s="90">
        <v>358.53323457919998</v>
      </c>
      <c r="F44" s="90">
        <v>33.441743059099963</v>
      </c>
      <c r="G44" s="90">
        <v>1.9671613564176449</v>
      </c>
      <c r="H44" s="90">
        <v>356.56607322278234</v>
      </c>
      <c r="I44" s="90">
        <v>31.474581702682315</v>
      </c>
      <c r="J44" s="90">
        <v>1.8514459825107243</v>
      </c>
      <c r="K44" t="s">
        <v>19072</v>
      </c>
      <c r="L44" t="s">
        <v>19073</v>
      </c>
      <c r="M44">
        <v>1</v>
      </c>
    </row>
    <row r="45" spans="1:13" hidden="1" x14ac:dyDescent="0.25">
      <c r="A45" t="s">
        <v>13649</v>
      </c>
      <c r="B45" t="s">
        <v>413</v>
      </c>
      <c r="C45" t="s">
        <v>346</v>
      </c>
      <c r="D45" t="s">
        <v>20350</v>
      </c>
      <c r="E45" s="90">
        <v>156.14815038926969</v>
      </c>
      <c r="F45" s="90">
        <v>33.16456934978369</v>
      </c>
      <c r="G45" s="90">
        <v>1.9508570205755111</v>
      </c>
      <c r="H45" s="90">
        <v>154.1972933686942</v>
      </c>
      <c r="I45" s="90">
        <v>31.213712329208207</v>
      </c>
      <c r="J45" s="90">
        <v>1.8361007252475416</v>
      </c>
      <c r="K45" t="s">
        <v>13649</v>
      </c>
      <c r="L45" t="s">
        <v>7274</v>
      </c>
      <c r="M45">
        <v>5</v>
      </c>
    </row>
    <row r="46" spans="1:13" hidden="1" x14ac:dyDescent="0.25">
      <c r="A46" t="s">
        <v>17689</v>
      </c>
      <c r="B46" t="s">
        <v>369</v>
      </c>
      <c r="C46" t="s">
        <v>346</v>
      </c>
      <c r="D46" t="s">
        <v>20351</v>
      </c>
      <c r="E46" s="90">
        <v>155.8334162647283</v>
      </c>
      <c r="F46" s="90">
        <v>32.849835225242302</v>
      </c>
      <c r="G46" s="90">
        <v>1.9323432485436649</v>
      </c>
      <c r="H46" s="90">
        <v>153.90107301618463</v>
      </c>
      <c r="I46" s="90">
        <v>30.917491976698628</v>
      </c>
      <c r="J46" s="90">
        <v>1.818675998629331</v>
      </c>
      <c r="K46" t="s">
        <v>17689</v>
      </c>
      <c r="L46" t="s">
        <v>17690</v>
      </c>
      <c r="M46">
        <v>2</v>
      </c>
    </row>
    <row r="47" spans="1:13" hidden="1" x14ac:dyDescent="0.25">
      <c r="A47" t="s">
        <v>17425</v>
      </c>
      <c r="B47" t="s">
        <v>474</v>
      </c>
      <c r="C47" t="s">
        <v>346</v>
      </c>
      <c r="D47" t="s">
        <v>20352</v>
      </c>
      <c r="E47" s="90">
        <v>155.770718281608</v>
      </c>
      <c r="F47" s="90">
        <v>32.787137242122</v>
      </c>
      <c r="G47" s="90">
        <v>1.9286551318895295</v>
      </c>
      <c r="H47" s="90">
        <v>153.84206314971846</v>
      </c>
      <c r="I47" s="90">
        <v>30.858482110232458</v>
      </c>
      <c r="J47" s="90">
        <v>1.8152048300136741</v>
      </c>
      <c r="K47" t="s">
        <v>17425</v>
      </c>
      <c r="L47" t="s">
        <v>17426</v>
      </c>
      <c r="M47">
        <v>2</v>
      </c>
    </row>
    <row r="48" spans="1:13" hidden="1" x14ac:dyDescent="0.25">
      <c r="A48" t="s">
        <v>2969</v>
      </c>
      <c r="B48" t="s">
        <v>14060</v>
      </c>
      <c r="C48" t="s">
        <v>346</v>
      </c>
      <c r="D48" t="s">
        <v>20354</v>
      </c>
      <c r="E48" s="90">
        <v>153.90763910288001</v>
      </c>
      <c r="F48" s="90">
        <v>30.924058063394014</v>
      </c>
      <c r="G48" s="90">
        <v>1.8190622390231772</v>
      </c>
      <c r="H48" s="90">
        <v>152.08857686385682</v>
      </c>
      <c r="I48" s="90">
        <v>29.104995824370818</v>
      </c>
      <c r="J48" s="90">
        <v>1.7120585779041657</v>
      </c>
      <c r="K48" t="s">
        <v>2969</v>
      </c>
      <c r="L48" t="s">
        <v>88</v>
      </c>
      <c r="M48">
        <v>10</v>
      </c>
    </row>
    <row r="49" spans="1:13" hidden="1" x14ac:dyDescent="0.25">
      <c r="A49" t="s">
        <v>14143</v>
      </c>
      <c r="B49" t="s">
        <v>407</v>
      </c>
      <c r="C49" t="s">
        <v>309</v>
      </c>
      <c r="D49" t="s">
        <v>20283</v>
      </c>
      <c r="E49" s="90">
        <v>355.61077689059994</v>
      </c>
      <c r="F49" s="90">
        <v>30.519285370499915</v>
      </c>
      <c r="G49" s="90">
        <v>1.795252080617642</v>
      </c>
      <c r="H49" s="90">
        <v>353.81552480998232</v>
      </c>
      <c r="I49" s="90">
        <v>28.7240332898823</v>
      </c>
      <c r="J49" s="90">
        <v>1.6896490170519001</v>
      </c>
      <c r="K49" t="s">
        <v>14143</v>
      </c>
      <c r="L49" t="s">
        <v>14144</v>
      </c>
      <c r="M49">
        <v>4</v>
      </c>
    </row>
    <row r="50" spans="1:13" hidden="1" x14ac:dyDescent="0.25">
      <c r="A50" t="s">
        <v>9411</v>
      </c>
      <c r="B50" t="s">
        <v>715</v>
      </c>
      <c r="C50" t="s">
        <v>447</v>
      </c>
      <c r="D50" t="s">
        <v>20334</v>
      </c>
      <c r="E50" s="90">
        <v>163.36959239947399</v>
      </c>
      <c r="F50" s="90">
        <v>31.217314602851474</v>
      </c>
      <c r="G50" s="90">
        <v>1.8363126236971454</v>
      </c>
      <c r="H50" s="90">
        <v>159.69696715207968</v>
      </c>
      <c r="I50" s="90">
        <v>27.544689355457166</v>
      </c>
      <c r="J50" s="90">
        <v>1.6202758444386569</v>
      </c>
      <c r="K50" t="s">
        <v>9411</v>
      </c>
      <c r="L50" t="s">
        <v>9410</v>
      </c>
      <c r="M50">
        <v>5</v>
      </c>
    </row>
    <row r="51" spans="1:13" hidden="1" x14ac:dyDescent="0.25">
      <c r="A51" t="s">
        <v>6123</v>
      </c>
      <c r="B51" t="s">
        <v>369</v>
      </c>
      <c r="C51" t="s">
        <v>447</v>
      </c>
      <c r="D51" t="s">
        <v>20336</v>
      </c>
      <c r="E51" s="90">
        <v>163.3532013185131</v>
      </c>
      <c r="F51" s="90">
        <v>31.200923521890587</v>
      </c>
      <c r="G51" s="90">
        <v>1.8353484424641522</v>
      </c>
      <c r="H51" s="90">
        <v>159.6825044335848</v>
      </c>
      <c r="I51" s="90">
        <v>27.530226636962283</v>
      </c>
      <c r="J51" s="90">
        <v>1.619425096291899</v>
      </c>
      <c r="K51" t="s">
        <v>6123</v>
      </c>
      <c r="L51" t="s">
        <v>126</v>
      </c>
      <c r="M51">
        <v>7</v>
      </c>
    </row>
    <row r="52" spans="1:13" hidden="1" x14ac:dyDescent="0.25">
      <c r="A52" t="s">
        <v>17773</v>
      </c>
      <c r="B52" t="s">
        <v>14060</v>
      </c>
      <c r="C52" t="s">
        <v>447</v>
      </c>
      <c r="D52" t="s">
        <v>20337</v>
      </c>
      <c r="E52" s="90">
        <v>163.13331613800003</v>
      </c>
      <c r="F52" s="90">
        <v>30.981038341377513</v>
      </c>
      <c r="G52" s="90">
        <v>1.8224140200810302</v>
      </c>
      <c r="H52" s="90">
        <v>159.48848809783797</v>
      </c>
      <c r="I52" s="90">
        <v>27.336210301215459</v>
      </c>
      <c r="J52" s="90">
        <v>1.6080123706597329</v>
      </c>
      <c r="K52" t="s">
        <v>17773</v>
      </c>
      <c r="L52" t="s">
        <v>17774</v>
      </c>
      <c r="M52">
        <v>2</v>
      </c>
    </row>
    <row r="53" spans="1:13" hidden="1" x14ac:dyDescent="0.25">
      <c r="A53" t="s">
        <v>7598</v>
      </c>
      <c r="B53" t="s">
        <v>564</v>
      </c>
      <c r="C53" t="s">
        <v>346</v>
      </c>
      <c r="D53" t="s">
        <v>20355</v>
      </c>
      <c r="E53" s="90">
        <v>150.37259855705599</v>
      </c>
      <c r="F53" s="90">
        <v>27.389017517569997</v>
      </c>
      <c r="G53" s="90">
        <v>1.6111186775041175</v>
      </c>
      <c r="H53" s="90">
        <v>148.76147987955187</v>
      </c>
      <c r="I53" s="90">
        <v>25.777898840065873</v>
      </c>
      <c r="J53" s="90">
        <v>1.5163469905921101</v>
      </c>
      <c r="K53" t="s">
        <v>7598</v>
      </c>
      <c r="L53" t="s">
        <v>127</v>
      </c>
      <c r="M53">
        <v>7</v>
      </c>
    </row>
    <row r="54" spans="1:13" hidden="1" x14ac:dyDescent="0.25">
      <c r="A54" t="s">
        <v>14885</v>
      </c>
      <c r="B54" t="s">
        <v>407</v>
      </c>
      <c r="C54" t="s">
        <v>346</v>
      </c>
      <c r="D54" t="s">
        <v>20357</v>
      </c>
      <c r="E54" s="90">
        <v>150.24660684474998</v>
      </c>
      <c r="F54" s="90">
        <v>27.263025805263979</v>
      </c>
      <c r="G54" s="90">
        <v>1.6037074003096459</v>
      </c>
      <c r="H54" s="90">
        <v>148.64289944444033</v>
      </c>
      <c r="I54" s="90">
        <v>25.659318404954334</v>
      </c>
      <c r="J54" s="90">
        <v>1.5093716708796667</v>
      </c>
      <c r="K54" t="s">
        <v>14885</v>
      </c>
      <c r="L54" t="s">
        <v>14886</v>
      </c>
      <c r="M54">
        <v>4</v>
      </c>
    </row>
    <row r="55" spans="1:13" hidden="1" x14ac:dyDescent="0.25">
      <c r="A55" t="s">
        <v>14206</v>
      </c>
      <c r="B55" t="s">
        <v>888</v>
      </c>
      <c r="C55" t="s">
        <v>447</v>
      </c>
      <c r="D55" t="s">
        <v>20338</v>
      </c>
      <c r="E55" s="90">
        <v>160.95428473600003</v>
      </c>
      <c r="F55" s="90">
        <v>28.80200693937752</v>
      </c>
      <c r="G55" s="90">
        <v>1.6942357023163248</v>
      </c>
      <c r="H55" s="90">
        <v>157.56581333136739</v>
      </c>
      <c r="I55" s="90">
        <v>25.413535534744881</v>
      </c>
      <c r="J55" s="90">
        <v>1.494913854984993</v>
      </c>
      <c r="K55" t="s">
        <v>14206</v>
      </c>
      <c r="L55" t="s">
        <v>14207</v>
      </c>
      <c r="M55">
        <v>4</v>
      </c>
    </row>
    <row r="56" spans="1:13" hidden="1" x14ac:dyDescent="0.25">
      <c r="A56" t="s">
        <v>17506</v>
      </c>
      <c r="B56" t="s">
        <v>906</v>
      </c>
      <c r="C56" t="s">
        <v>346</v>
      </c>
      <c r="D56" t="s">
        <v>20358</v>
      </c>
      <c r="E56" s="90">
        <v>149.97316020407499</v>
      </c>
      <c r="F56" s="90">
        <v>26.989579164588989</v>
      </c>
      <c r="G56" s="90">
        <v>1.5876223037993522</v>
      </c>
      <c r="H56" s="90">
        <v>148.38553790027561</v>
      </c>
      <c r="I56" s="90">
        <v>25.40195686078961</v>
      </c>
      <c r="J56" s="90">
        <v>1.4942327565170359</v>
      </c>
      <c r="K56" t="s">
        <v>17506</v>
      </c>
      <c r="L56" t="s">
        <v>17507</v>
      </c>
      <c r="M56">
        <v>2</v>
      </c>
    </row>
    <row r="57" spans="1:13" hidden="1" x14ac:dyDescent="0.25">
      <c r="A57" t="s">
        <v>16196</v>
      </c>
      <c r="B57" t="s">
        <v>385</v>
      </c>
      <c r="C57" t="s">
        <v>346</v>
      </c>
      <c r="D57" t="s">
        <v>20359</v>
      </c>
      <c r="E57" s="90">
        <v>149.87782776568611</v>
      </c>
      <c r="F57" s="90">
        <v>26.894246726200109</v>
      </c>
      <c r="G57" s="90">
        <v>1.5820145133058887</v>
      </c>
      <c r="H57" s="90">
        <v>148.29581325238024</v>
      </c>
      <c r="I57" s="90">
        <v>25.312232212894244</v>
      </c>
      <c r="J57" s="90">
        <v>1.4889548360526026</v>
      </c>
      <c r="K57" t="s">
        <v>16196</v>
      </c>
      <c r="L57" t="s">
        <v>16197</v>
      </c>
      <c r="M57">
        <v>3</v>
      </c>
    </row>
    <row r="58" spans="1:13" hidden="1" x14ac:dyDescent="0.25">
      <c r="A58" t="s">
        <v>5650</v>
      </c>
      <c r="B58" t="s">
        <v>901</v>
      </c>
      <c r="C58" t="s">
        <v>319</v>
      </c>
      <c r="D58" t="s">
        <v>20423</v>
      </c>
      <c r="E58" s="90">
        <v>145.56056013396801</v>
      </c>
      <c r="F58" s="90">
        <v>26.643067627105779</v>
      </c>
      <c r="G58" s="90">
        <v>1.5672392721826929</v>
      </c>
      <c r="H58" s="90">
        <v>143.99332086178532</v>
      </c>
      <c r="I58" s="90">
        <v>25.07582835492309</v>
      </c>
      <c r="J58" s="90">
        <v>1.4750487267601817</v>
      </c>
      <c r="K58" t="s">
        <v>5650</v>
      </c>
      <c r="L58" t="s">
        <v>247</v>
      </c>
      <c r="M58">
        <v>7</v>
      </c>
    </row>
    <row r="59" spans="1:13" hidden="1" x14ac:dyDescent="0.25">
      <c r="A59" t="s">
        <v>13648</v>
      </c>
      <c r="B59" t="s">
        <v>888</v>
      </c>
      <c r="C59" t="s">
        <v>346</v>
      </c>
      <c r="D59" t="s">
        <v>20362</v>
      </c>
      <c r="E59" s="90">
        <v>149.61087334384999</v>
      </c>
      <c r="F59" s="90">
        <v>26.627292304363991</v>
      </c>
      <c r="G59" s="90">
        <v>1.5663113120214112</v>
      </c>
      <c r="H59" s="90">
        <v>148.0445620318286</v>
      </c>
      <c r="I59" s="90">
        <v>25.060980992342607</v>
      </c>
      <c r="J59" s="90">
        <v>1.4741753524907415</v>
      </c>
      <c r="K59" t="s">
        <v>13648</v>
      </c>
      <c r="L59" t="s">
        <v>175</v>
      </c>
      <c r="M59">
        <v>6</v>
      </c>
    </row>
    <row r="60" spans="1:13" hidden="1" x14ac:dyDescent="0.25">
      <c r="A60" t="s">
        <v>16093</v>
      </c>
      <c r="B60" t="s">
        <v>484</v>
      </c>
      <c r="C60" t="s">
        <v>447</v>
      </c>
      <c r="D60" t="s">
        <v>20339</v>
      </c>
      <c r="E60" s="90">
        <v>160.17910776532801</v>
      </c>
      <c r="F60" s="90">
        <v>28.026829968705499</v>
      </c>
      <c r="G60" s="90">
        <v>1.6486370569826765</v>
      </c>
      <c r="H60" s="90">
        <v>156.88183365136265</v>
      </c>
      <c r="I60" s="90">
        <v>24.729555854740141</v>
      </c>
      <c r="J60" s="90">
        <v>1.4546797561611848</v>
      </c>
      <c r="K60" t="s">
        <v>16093</v>
      </c>
      <c r="L60" t="s">
        <v>16094</v>
      </c>
      <c r="M60">
        <v>3</v>
      </c>
    </row>
    <row r="61" spans="1:13" hidden="1" x14ac:dyDescent="0.25">
      <c r="A61" t="s">
        <v>15941</v>
      </c>
      <c r="B61" t="s">
        <v>516</v>
      </c>
      <c r="C61" t="s">
        <v>346</v>
      </c>
      <c r="D61" t="s">
        <v>20363</v>
      </c>
      <c r="E61" s="90">
        <v>149.22834698070722</v>
      </c>
      <c r="F61" s="90">
        <v>26.244765941221218</v>
      </c>
      <c r="G61" s="90">
        <v>1.5438097612483068</v>
      </c>
      <c r="H61" s="90">
        <v>147.68453721945889</v>
      </c>
      <c r="I61" s="90">
        <v>24.700956179972891</v>
      </c>
      <c r="J61" s="90">
        <v>1.4529974223513467</v>
      </c>
      <c r="K61" t="s">
        <v>15941</v>
      </c>
      <c r="L61" t="s">
        <v>15942</v>
      </c>
      <c r="M61">
        <v>3</v>
      </c>
    </row>
    <row r="62" spans="1:13" hidden="1" x14ac:dyDescent="0.25">
      <c r="A62" t="s">
        <v>9354</v>
      </c>
      <c r="B62" t="s">
        <v>338</v>
      </c>
      <c r="C62" t="s">
        <v>447</v>
      </c>
      <c r="D62" t="s">
        <v>20340</v>
      </c>
      <c r="E62" s="90">
        <v>158.8527631515</v>
      </c>
      <c r="F62" s="90">
        <v>26.700485354877486</v>
      </c>
      <c r="G62" s="90">
        <v>1.5706167855810287</v>
      </c>
      <c r="H62" s="90">
        <v>155.71152958033795</v>
      </c>
      <c r="I62" s="90">
        <v>23.559251783715439</v>
      </c>
      <c r="J62" s="90">
        <v>1.3858383402185552</v>
      </c>
      <c r="K62" t="s">
        <v>9354</v>
      </c>
      <c r="L62" t="s">
        <v>100</v>
      </c>
      <c r="M62">
        <v>7</v>
      </c>
    </row>
    <row r="63" spans="1:13" hidden="1" x14ac:dyDescent="0.25">
      <c r="A63" t="s">
        <v>18317</v>
      </c>
      <c r="B63" t="s">
        <v>739</v>
      </c>
      <c r="C63" t="s">
        <v>319</v>
      </c>
      <c r="D63" t="s">
        <v>20429</v>
      </c>
      <c r="E63" s="90">
        <v>143.27285857151998</v>
      </c>
      <c r="F63" s="90">
        <v>24.355366064657744</v>
      </c>
      <c r="G63" s="90">
        <v>1.4326685920386908</v>
      </c>
      <c r="H63" s="90">
        <v>141.84018997948127</v>
      </c>
      <c r="I63" s="90">
        <v>22.922697472619035</v>
      </c>
      <c r="J63" s="90">
        <v>1.3483939689775903</v>
      </c>
      <c r="K63" t="s">
        <v>18317</v>
      </c>
      <c r="L63" t="s">
        <v>18318</v>
      </c>
      <c r="M63">
        <v>2</v>
      </c>
    </row>
    <row r="64" spans="1:13" hidden="1" x14ac:dyDescent="0.25">
      <c r="A64" t="s">
        <v>4002</v>
      </c>
      <c r="B64" t="s">
        <v>663</v>
      </c>
      <c r="C64" t="s">
        <v>346</v>
      </c>
      <c r="D64" t="s">
        <v>20365</v>
      </c>
      <c r="E64" s="90">
        <v>145.866315687</v>
      </c>
      <c r="F64" s="90">
        <v>22.882734647513999</v>
      </c>
      <c r="G64" s="90">
        <v>1.346043214559647</v>
      </c>
      <c r="H64" s="90">
        <v>144.52027247244035</v>
      </c>
      <c r="I64" s="90">
        <v>21.536691432954356</v>
      </c>
      <c r="J64" s="90">
        <v>1.2668642019384915</v>
      </c>
      <c r="K64" t="s">
        <v>4002</v>
      </c>
      <c r="L64" t="s">
        <v>194</v>
      </c>
      <c r="M64">
        <v>9</v>
      </c>
    </row>
    <row r="65" spans="1:13" hidden="1" x14ac:dyDescent="0.25">
      <c r="A65" t="s">
        <v>19615</v>
      </c>
      <c r="B65" t="s">
        <v>688</v>
      </c>
      <c r="C65" t="s">
        <v>346</v>
      </c>
      <c r="D65" t="s">
        <v>20366</v>
      </c>
      <c r="E65" s="90">
        <v>145.71735574872002</v>
      </c>
      <c r="F65" s="90">
        <v>22.733774709234027</v>
      </c>
      <c r="G65" s="90">
        <v>1.3372808652490604</v>
      </c>
      <c r="H65" s="90">
        <v>144.38007488347097</v>
      </c>
      <c r="I65" s="90">
        <v>21.39649384398497</v>
      </c>
      <c r="J65" s="90">
        <v>1.2586172849402923</v>
      </c>
      <c r="K65" t="s">
        <v>19615</v>
      </c>
      <c r="L65" t="s">
        <v>19060</v>
      </c>
      <c r="M65">
        <v>1</v>
      </c>
    </row>
    <row r="66" spans="1:13" hidden="1" x14ac:dyDescent="0.25">
      <c r="A66" t="s">
        <v>8451</v>
      </c>
      <c r="B66" t="s">
        <v>663</v>
      </c>
      <c r="C66" t="s">
        <v>319</v>
      </c>
      <c r="D66" t="s">
        <v>20431</v>
      </c>
      <c r="E66" s="90">
        <v>139.9895161401875</v>
      </c>
      <c r="F66" s="90">
        <v>21.072023633325273</v>
      </c>
      <c r="G66" s="90">
        <v>1.2395308019603102</v>
      </c>
      <c r="H66" s="90">
        <v>138.74998533822719</v>
      </c>
      <c r="I66" s="90">
        <v>19.832492831364959</v>
      </c>
      <c r="J66" s="90">
        <v>1.1666172253744094</v>
      </c>
      <c r="K66" t="s">
        <v>8451</v>
      </c>
      <c r="L66" t="s">
        <v>74</v>
      </c>
      <c r="M66">
        <v>7</v>
      </c>
    </row>
    <row r="67" spans="1:13" hidden="1" x14ac:dyDescent="0.25">
      <c r="A67" t="s">
        <v>19243</v>
      </c>
      <c r="B67" t="s">
        <v>301</v>
      </c>
      <c r="C67" t="s">
        <v>309</v>
      </c>
      <c r="D67" t="s">
        <v>20284</v>
      </c>
      <c r="E67" s="90">
        <v>345.81419461850004</v>
      </c>
      <c r="F67" s="90">
        <v>20.722703098400018</v>
      </c>
      <c r="G67" s="90">
        <v>1.218982535200001</v>
      </c>
      <c r="H67" s="90">
        <v>344.59521208330005</v>
      </c>
      <c r="I67" s="90">
        <v>19.503720563200034</v>
      </c>
      <c r="J67" s="90">
        <v>1.1472776801882372</v>
      </c>
      <c r="K67" t="s">
        <v>19243</v>
      </c>
      <c r="L67" t="s">
        <v>19244</v>
      </c>
      <c r="M67">
        <v>1</v>
      </c>
    </row>
    <row r="68" spans="1:13" hidden="1" x14ac:dyDescent="0.25">
      <c r="A68" t="s">
        <v>14564</v>
      </c>
      <c r="B68" t="s">
        <v>363</v>
      </c>
      <c r="C68" t="s">
        <v>309</v>
      </c>
      <c r="D68" t="s">
        <v>20285</v>
      </c>
      <c r="E68" s="90">
        <v>345.03082183272005</v>
      </c>
      <c r="F68" s="90">
        <v>19.939330312620029</v>
      </c>
      <c r="G68" s="90">
        <v>1.1729017830952959</v>
      </c>
      <c r="H68" s="90">
        <v>343.85792004962474</v>
      </c>
      <c r="I68" s="90">
        <v>18.766428529524717</v>
      </c>
      <c r="J68" s="90">
        <v>1.1039075605602775</v>
      </c>
      <c r="K68" t="s">
        <v>14564</v>
      </c>
      <c r="L68" t="s">
        <v>14565</v>
      </c>
      <c r="M68">
        <v>4</v>
      </c>
    </row>
    <row r="69" spans="1:13" hidden="1" x14ac:dyDescent="0.25">
      <c r="A69" t="s">
        <v>8245</v>
      </c>
      <c r="B69" t="s">
        <v>516</v>
      </c>
      <c r="C69" t="s">
        <v>447</v>
      </c>
      <c r="D69" t="s">
        <v>20341</v>
      </c>
      <c r="E69" s="90">
        <v>153.40163205648003</v>
      </c>
      <c r="F69" s="90">
        <v>21.249354259857512</v>
      </c>
      <c r="G69" s="90">
        <v>1.249962015285736</v>
      </c>
      <c r="H69" s="90">
        <v>150.90170802590853</v>
      </c>
      <c r="I69" s="90">
        <v>18.74943022928602</v>
      </c>
      <c r="J69" s="90">
        <v>1.1029076605462365</v>
      </c>
      <c r="K69" t="s">
        <v>8245</v>
      </c>
      <c r="L69" t="s">
        <v>91</v>
      </c>
      <c r="M69">
        <v>9</v>
      </c>
    </row>
    <row r="70" spans="1:13" hidden="1" x14ac:dyDescent="0.25">
      <c r="A70" t="s">
        <v>16267</v>
      </c>
      <c r="B70" t="s">
        <v>906</v>
      </c>
      <c r="C70" t="s">
        <v>447</v>
      </c>
      <c r="D70" t="s">
        <v>20344</v>
      </c>
      <c r="E70" s="90">
        <v>152.70060537592002</v>
      </c>
      <c r="F70" s="90">
        <v>20.548327579297506</v>
      </c>
      <c r="G70" s="90">
        <v>1.2087251517233828</v>
      </c>
      <c r="H70" s="90">
        <v>150.28315507247325</v>
      </c>
      <c r="I70" s="90">
        <v>18.130877275850736</v>
      </c>
      <c r="J70" s="90">
        <v>1.066522192697102</v>
      </c>
      <c r="K70" t="s">
        <v>16267</v>
      </c>
      <c r="L70" t="s">
        <v>16268</v>
      </c>
      <c r="M70">
        <v>3</v>
      </c>
    </row>
    <row r="71" spans="1:13" hidden="1" x14ac:dyDescent="0.25">
      <c r="A71" t="s">
        <v>5126</v>
      </c>
      <c r="B71" t="s">
        <v>688</v>
      </c>
      <c r="C71" t="s">
        <v>346</v>
      </c>
      <c r="D71" t="s">
        <v>20367</v>
      </c>
      <c r="E71" s="90">
        <v>141.23549691385603</v>
      </c>
      <c r="F71" s="90">
        <v>18.251915874370027</v>
      </c>
      <c r="G71" s="90">
        <v>1.0736421102570604</v>
      </c>
      <c r="H71" s="90">
        <v>140.16185480359894</v>
      </c>
      <c r="I71" s="90">
        <v>17.178273764112944</v>
      </c>
      <c r="J71" s="90">
        <v>1.0104866920066438</v>
      </c>
      <c r="K71" t="s">
        <v>5126</v>
      </c>
      <c r="L71" t="s">
        <v>18</v>
      </c>
      <c r="M71">
        <v>9</v>
      </c>
    </row>
    <row r="72" spans="1:13" hidden="1" x14ac:dyDescent="0.25">
      <c r="A72" t="s">
        <v>18126</v>
      </c>
      <c r="B72" t="s">
        <v>530</v>
      </c>
      <c r="C72" t="s">
        <v>309</v>
      </c>
      <c r="D72" t="s">
        <v>20286</v>
      </c>
      <c r="E72" s="90">
        <v>341.92171442759593</v>
      </c>
      <c r="F72" s="90">
        <v>16.830222907495909</v>
      </c>
      <c r="G72" s="90">
        <v>0.9900131122056417</v>
      </c>
      <c r="H72" s="90">
        <v>340.93170131539028</v>
      </c>
      <c r="I72" s="90">
        <v>15.840209795290264</v>
      </c>
      <c r="J72" s="90">
        <v>0.93177704678178019</v>
      </c>
      <c r="K72" t="s">
        <v>18126</v>
      </c>
      <c r="L72" t="s">
        <v>18127</v>
      </c>
      <c r="M72">
        <v>2</v>
      </c>
    </row>
    <row r="73" spans="1:13" hidden="1" x14ac:dyDescent="0.25">
      <c r="A73" t="s">
        <v>19122</v>
      </c>
      <c r="B73" t="s">
        <v>333</v>
      </c>
      <c r="C73" t="s">
        <v>346</v>
      </c>
      <c r="D73" t="s">
        <v>20369</v>
      </c>
      <c r="E73" s="90">
        <v>139.00191515705683</v>
      </c>
      <c r="F73" s="90">
        <v>16.018334117570831</v>
      </c>
      <c r="G73" s="90">
        <v>0.94225494809240185</v>
      </c>
      <c r="H73" s="90">
        <v>138.05966020896443</v>
      </c>
      <c r="I73" s="90">
        <v>15.076079169478433</v>
      </c>
      <c r="J73" s="90">
        <v>0.8868281864399078</v>
      </c>
      <c r="K73" t="s">
        <v>19122</v>
      </c>
      <c r="L73" t="s">
        <v>19123</v>
      </c>
      <c r="M73">
        <v>1</v>
      </c>
    </row>
    <row r="74" spans="1:13" x14ac:dyDescent="0.25">
      <c r="A74" t="s">
        <v>21476</v>
      </c>
      <c r="B74" t="s">
        <v>312</v>
      </c>
      <c r="C74" t="s">
        <v>346</v>
      </c>
      <c r="D74" t="s">
        <v>20371</v>
      </c>
      <c r="E74" s="90">
        <v>138.9346728923216</v>
      </c>
      <c r="F74" s="90">
        <v>15.951091852835603</v>
      </c>
      <c r="G74" s="90">
        <v>0.93829952075503542</v>
      </c>
      <c r="H74" s="90">
        <v>137.99637337156656</v>
      </c>
      <c r="I74" s="90">
        <v>15.012792332080565</v>
      </c>
      <c r="J74" s="90">
        <v>0.88310543129885677</v>
      </c>
      <c r="K74" t="s">
        <v>21476</v>
      </c>
      <c r="L74" t="s">
        <v>21477</v>
      </c>
      <c r="M74">
        <v>0</v>
      </c>
    </row>
    <row r="75" spans="1:13" hidden="1" x14ac:dyDescent="0.25">
      <c r="A75" t="s">
        <v>19424</v>
      </c>
      <c r="B75" t="s">
        <v>363</v>
      </c>
      <c r="C75" t="s">
        <v>346</v>
      </c>
      <c r="D75" t="s">
        <v>20373</v>
      </c>
      <c r="E75" s="90">
        <v>137.05990483193801</v>
      </c>
      <c r="F75" s="90">
        <v>14.076323792452015</v>
      </c>
      <c r="G75" s="90">
        <v>0.82801904661482439</v>
      </c>
      <c r="H75" s="90">
        <v>136.23188578532319</v>
      </c>
      <c r="I75" s="90">
        <v>13.248304745837189</v>
      </c>
      <c r="J75" s="90">
        <v>0.77931204387277575</v>
      </c>
      <c r="K75" t="s">
        <v>19424</v>
      </c>
      <c r="L75" t="s">
        <v>19425</v>
      </c>
      <c r="M75">
        <v>1</v>
      </c>
    </row>
    <row r="76" spans="1:13" hidden="1" x14ac:dyDescent="0.25">
      <c r="A76" t="s">
        <v>9914</v>
      </c>
      <c r="B76" t="s">
        <v>901</v>
      </c>
      <c r="C76" t="s">
        <v>346</v>
      </c>
      <c r="D76" t="s">
        <v>20374</v>
      </c>
      <c r="E76" s="90">
        <v>135.7842612007872</v>
      </c>
      <c r="F76" s="90">
        <v>12.800680161301202</v>
      </c>
      <c r="G76" s="90">
        <v>0.75298118595889418</v>
      </c>
      <c r="H76" s="90">
        <v>135.03128001482833</v>
      </c>
      <c r="I76" s="90">
        <v>12.047698975342328</v>
      </c>
      <c r="J76" s="90">
        <v>0.70868817502013692</v>
      </c>
      <c r="K76" t="s">
        <v>9914</v>
      </c>
      <c r="L76" t="s">
        <v>77</v>
      </c>
      <c r="M76">
        <v>6</v>
      </c>
    </row>
    <row r="77" spans="1:13" hidden="1" x14ac:dyDescent="0.25">
      <c r="A77" t="s">
        <v>14050</v>
      </c>
      <c r="B77" t="s">
        <v>407</v>
      </c>
      <c r="C77" t="s">
        <v>447</v>
      </c>
      <c r="D77" t="s">
        <v>20345</v>
      </c>
      <c r="E77" s="90">
        <v>143.723550662272</v>
      </c>
      <c r="F77" s="90">
        <v>11.57127286564949</v>
      </c>
      <c r="G77" s="90">
        <v>0.68066310974408761</v>
      </c>
      <c r="H77" s="90">
        <v>142.36222444278383</v>
      </c>
      <c r="I77" s="90">
        <v>10.209946646161313</v>
      </c>
      <c r="J77" s="90">
        <v>0.60058509683301842</v>
      </c>
      <c r="K77" t="s">
        <v>14050</v>
      </c>
      <c r="L77" t="s">
        <v>14051</v>
      </c>
      <c r="M77">
        <v>4</v>
      </c>
    </row>
    <row r="78" spans="1:13" hidden="1" x14ac:dyDescent="0.25">
      <c r="A78" t="s">
        <v>17917</v>
      </c>
      <c r="B78" t="s">
        <v>440</v>
      </c>
      <c r="C78" t="s">
        <v>447</v>
      </c>
      <c r="D78" t="s">
        <v>20346</v>
      </c>
      <c r="E78" s="90">
        <v>143.504261669128</v>
      </c>
      <c r="F78" s="90">
        <v>11.351983872505485</v>
      </c>
      <c r="G78" s="90">
        <v>0.66776375720620507</v>
      </c>
      <c r="H78" s="90">
        <v>142.16873415471559</v>
      </c>
      <c r="I78" s="90">
        <v>10.01645635809308</v>
      </c>
      <c r="J78" s="90">
        <v>0.58920331518194591</v>
      </c>
      <c r="K78" t="s">
        <v>17917</v>
      </c>
      <c r="L78" t="s">
        <v>17918</v>
      </c>
      <c r="M78">
        <v>2</v>
      </c>
    </row>
    <row r="79" spans="1:13" hidden="1" x14ac:dyDescent="0.25">
      <c r="A79" t="s">
        <v>7957</v>
      </c>
      <c r="B79" t="s">
        <v>385</v>
      </c>
      <c r="C79" t="s">
        <v>319</v>
      </c>
      <c r="D79" t="s">
        <v>20433</v>
      </c>
      <c r="E79" s="90">
        <v>129.48272021594624</v>
      </c>
      <c r="F79" s="90">
        <v>10.565227709084013</v>
      </c>
      <c r="G79" s="90">
        <v>0.62148398288729489</v>
      </c>
      <c r="H79" s="90">
        <v>128.86123623305895</v>
      </c>
      <c r="I79" s="90">
        <v>9.9437437261967148</v>
      </c>
      <c r="J79" s="90">
        <v>0.58492610154098323</v>
      </c>
      <c r="K79" t="s">
        <v>7957</v>
      </c>
      <c r="L79" t="s">
        <v>132</v>
      </c>
      <c r="M79">
        <v>6</v>
      </c>
    </row>
    <row r="80" spans="1:13" hidden="1" x14ac:dyDescent="0.25">
      <c r="A80" t="s">
        <v>6548</v>
      </c>
      <c r="B80" t="s">
        <v>296</v>
      </c>
      <c r="C80" t="s">
        <v>447</v>
      </c>
      <c r="D80" t="s">
        <v>20353</v>
      </c>
      <c r="E80" s="90">
        <v>143.39752790580425</v>
      </c>
      <c r="F80" s="90">
        <v>11.24525010918174</v>
      </c>
      <c r="G80" s="90">
        <v>0.66148530054010235</v>
      </c>
      <c r="H80" s="90">
        <v>142.07455730472407</v>
      </c>
      <c r="I80" s="90">
        <v>9.9222795081015533</v>
      </c>
      <c r="J80" s="90">
        <v>0.58366350047656201</v>
      </c>
      <c r="K80" t="s">
        <v>6548</v>
      </c>
      <c r="L80" t="s">
        <v>230</v>
      </c>
      <c r="M80">
        <v>6</v>
      </c>
    </row>
    <row r="81" spans="1:13" hidden="1" x14ac:dyDescent="0.25">
      <c r="A81" t="s">
        <v>475</v>
      </c>
      <c r="B81" t="s">
        <v>546</v>
      </c>
      <c r="C81" t="s">
        <v>346</v>
      </c>
      <c r="D81" t="s">
        <v>20375</v>
      </c>
      <c r="E81" s="90">
        <v>133.44804338131502</v>
      </c>
      <c r="F81" s="90">
        <v>10.464462341829019</v>
      </c>
      <c r="G81" s="90">
        <v>0.6155566083428835</v>
      </c>
      <c r="H81" s="90">
        <v>132.83248677297212</v>
      </c>
      <c r="I81" s="90">
        <v>9.8489057334861201</v>
      </c>
      <c r="J81" s="90">
        <v>0.57934739608741881</v>
      </c>
      <c r="K81" t="s">
        <v>475</v>
      </c>
      <c r="L81" t="s">
        <v>174</v>
      </c>
      <c r="M81">
        <v>6</v>
      </c>
    </row>
    <row r="82" spans="1:13" hidden="1" x14ac:dyDescent="0.25">
      <c r="A82" t="s">
        <v>6689</v>
      </c>
      <c r="B82" t="s">
        <v>546</v>
      </c>
      <c r="C82" t="s">
        <v>346</v>
      </c>
      <c r="D82" t="s">
        <v>20377</v>
      </c>
      <c r="E82" s="90">
        <v>133.278223430525</v>
      </c>
      <c r="F82" s="90">
        <v>10.294642391039005</v>
      </c>
      <c r="G82" s="90">
        <v>0.60556719947288262</v>
      </c>
      <c r="H82" s="90">
        <v>132.67265623105212</v>
      </c>
      <c r="I82" s="90">
        <v>9.6890751915661184</v>
      </c>
      <c r="J82" s="90">
        <v>0.56994559950388934</v>
      </c>
      <c r="K82" t="s">
        <v>6689</v>
      </c>
      <c r="L82" t="s">
        <v>235</v>
      </c>
      <c r="M82">
        <v>11</v>
      </c>
    </row>
    <row r="83" spans="1:13" hidden="1" x14ac:dyDescent="0.25">
      <c r="A83" t="s">
        <v>15369</v>
      </c>
      <c r="B83" t="s">
        <v>301</v>
      </c>
      <c r="C83" t="s">
        <v>346</v>
      </c>
      <c r="D83" t="s">
        <v>20379</v>
      </c>
      <c r="E83" s="90">
        <v>132.93284919836481</v>
      </c>
      <c r="F83" s="90">
        <v>9.9492681588788088</v>
      </c>
      <c r="G83" s="90">
        <v>0.58525106816934169</v>
      </c>
      <c r="H83" s="90">
        <v>132.34759813019548</v>
      </c>
      <c r="I83" s="90">
        <v>9.3640170907094813</v>
      </c>
      <c r="J83" s="90">
        <v>0.5508245347476165</v>
      </c>
      <c r="K83" t="s">
        <v>15369</v>
      </c>
      <c r="L83" t="s">
        <v>15299</v>
      </c>
      <c r="M83">
        <v>4</v>
      </c>
    </row>
    <row r="84" spans="1:13" hidden="1" x14ac:dyDescent="0.25">
      <c r="A84" t="s">
        <v>1237</v>
      </c>
      <c r="B84" t="s">
        <v>546</v>
      </c>
      <c r="C84" t="s">
        <v>447</v>
      </c>
      <c r="D84" t="s">
        <v>20356</v>
      </c>
      <c r="E84" s="90">
        <v>142.18814196688049</v>
      </c>
      <c r="F84" s="90">
        <v>10.03586417025798</v>
      </c>
      <c r="G84" s="90">
        <v>0.59034495119164587</v>
      </c>
      <c r="H84" s="90">
        <v>141.00745206449719</v>
      </c>
      <c r="I84" s="90">
        <v>8.8551742678746734</v>
      </c>
      <c r="J84" s="90">
        <v>0.52089260399262782</v>
      </c>
      <c r="K84" t="s">
        <v>1237</v>
      </c>
      <c r="L84" t="s">
        <v>1234</v>
      </c>
      <c r="M84">
        <v>5</v>
      </c>
    </row>
    <row r="85" spans="1:13" hidden="1" x14ac:dyDescent="0.25">
      <c r="A85" t="s">
        <v>4706</v>
      </c>
      <c r="B85" t="s">
        <v>739</v>
      </c>
      <c r="C85" t="s">
        <v>447</v>
      </c>
      <c r="D85" t="s">
        <v>20360</v>
      </c>
      <c r="E85" s="90">
        <v>141.97939160788999</v>
      </c>
      <c r="F85" s="90">
        <v>9.8271138112674805</v>
      </c>
      <c r="G85" s="90">
        <v>0.57806551830985176</v>
      </c>
      <c r="H85" s="90">
        <v>140.82326057127028</v>
      </c>
      <c r="I85" s="90">
        <v>8.6709827746477686</v>
      </c>
      <c r="J85" s="90">
        <v>0.51005781027339814</v>
      </c>
      <c r="K85" t="s">
        <v>4706</v>
      </c>
      <c r="L85" t="s">
        <v>95</v>
      </c>
      <c r="M85">
        <v>8</v>
      </c>
    </row>
    <row r="86" spans="1:13" hidden="1" x14ac:dyDescent="0.25">
      <c r="A86" t="s">
        <v>10133</v>
      </c>
      <c r="B86" t="s">
        <v>312</v>
      </c>
      <c r="C86" t="s">
        <v>447</v>
      </c>
      <c r="D86" t="s">
        <v>20361</v>
      </c>
      <c r="E86" s="90">
        <v>141.59021899602561</v>
      </c>
      <c r="F86" s="90">
        <v>9.4379411994030988</v>
      </c>
      <c r="G86" s="90">
        <v>0.5551730117295941</v>
      </c>
      <c r="H86" s="90">
        <v>140.47987297256643</v>
      </c>
      <c r="I86" s="90">
        <v>8.3275951759439124</v>
      </c>
      <c r="J86" s="90">
        <v>0.48985853976140659</v>
      </c>
      <c r="K86" t="s">
        <v>10133</v>
      </c>
      <c r="L86" t="s">
        <v>10131</v>
      </c>
      <c r="M86">
        <v>5</v>
      </c>
    </row>
    <row r="87" spans="1:13" hidden="1" x14ac:dyDescent="0.25">
      <c r="A87" t="s">
        <v>22964</v>
      </c>
      <c r="B87" t="s">
        <v>304</v>
      </c>
      <c r="C87" t="s">
        <v>346</v>
      </c>
      <c r="D87" t="s">
        <v>20380</v>
      </c>
      <c r="E87" s="90">
        <v>130.553043766608</v>
      </c>
      <c r="F87" s="90">
        <v>7.5694627271220014</v>
      </c>
      <c r="G87" s="90">
        <v>0.44526251336011774</v>
      </c>
      <c r="H87" s="90">
        <v>130.10778125324788</v>
      </c>
      <c r="I87" s="90">
        <v>7.1242002137618812</v>
      </c>
      <c r="J87" s="90">
        <v>0.41907060080952241</v>
      </c>
      <c r="K87" t="s">
        <v>22964</v>
      </c>
      <c r="L87" t="s">
        <v>5929</v>
      </c>
      <c r="M87">
        <v>5</v>
      </c>
    </row>
    <row r="88" spans="1:13" hidden="1" x14ac:dyDescent="0.25">
      <c r="A88" t="s">
        <v>4233</v>
      </c>
      <c r="B88" t="s">
        <v>1185</v>
      </c>
      <c r="C88" t="s">
        <v>346</v>
      </c>
      <c r="D88" t="s">
        <v>20382</v>
      </c>
      <c r="E88" s="90">
        <v>130.0475491021914</v>
      </c>
      <c r="F88" s="90">
        <v>7.0639680627053991</v>
      </c>
      <c r="G88" s="90">
        <v>0.41552753310031759</v>
      </c>
      <c r="H88" s="90">
        <v>129.63202156909108</v>
      </c>
      <c r="I88" s="90">
        <v>6.6484405296050824</v>
      </c>
      <c r="J88" s="90">
        <v>0.3910847370355931</v>
      </c>
      <c r="K88" t="s">
        <v>4233</v>
      </c>
      <c r="L88" t="s">
        <v>99</v>
      </c>
      <c r="M88">
        <v>7</v>
      </c>
    </row>
    <row r="89" spans="1:13" x14ac:dyDescent="0.25">
      <c r="A89" t="s">
        <v>21415</v>
      </c>
      <c r="B89" t="s">
        <v>14060</v>
      </c>
      <c r="C89" t="s">
        <v>319</v>
      </c>
      <c r="D89" t="s">
        <v>20436</v>
      </c>
      <c r="E89" s="90">
        <v>125.90995456218749</v>
      </c>
      <c r="F89" s="90">
        <v>6.9924620553252623</v>
      </c>
      <c r="G89" s="90">
        <v>0.41132129737207423</v>
      </c>
      <c r="H89" s="90">
        <v>125.49863326481542</v>
      </c>
      <c r="I89" s="90">
        <v>6.5811407579531931</v>
      </c>
      <c r="J89" s="90">
        <v>0.38712592693842313</v>
      </c>
      <c r="K89" t="s">
        <v>21415</v>
      </c>
      <c r="L89" t="s">
        <v>21416</v>
      </c>
      <c r="M89">
        <v>0</v>
      </c>
    </row>
    <row r="90" spans="1:13" hidden="1" x14ac:dyDescent="0.25">
      <c r="A90" t="s">
        <v>6914</v>
      </c>
      <c r="B90" t="s">
        <v>440</v>
      </c>
      <c r="C90" t="s">
        <v>346</v>
      </c>
      <c r="D90" t="s">
        <v>20383</v>
      </c>
      <c r="E90" s="90">
        <v>128.43840509089003</v>
      </c>
      <c r="F90" s="90">
        <v>5.4548240514040316</v>
      </c>
      <c r="G90" s="90">
        <v>0.32087200302376656</v>
      </c>
      <c r="H90" s="90">
        <v>128.11753308786626</v>
      </c>
      <c r="I90" s="90">
        <v>5.1339520483802659</v>
      </c>
      <c r="J90" s="90">
        <v>0.30199717931648623</v>
      </c>
      <c r="K90" t="s">
        <v>6914</v>
      </c>
      <c r="L90" t="s">
        <v>6912</v>
      </c>
      <c r="M90">
        <v>5</v>
      </c>
    </row>
    <row r="91" spans="1:13" hidden="1" x14ac:dyDescent="0.25">
      <c r="A91" t="s">
        <v>6161</v>
      </c>
      <c r="B91" t="s">
        <v>663</v>
      </c>
      <c r="C91" t="s">
        <v>447</v>
      </c>
      <c r="D91" t="s">
        <v>20364</v>
      </c>
      <c r="E91" s="90">
        <v>137.79177092399999</v>
      </c>
      <c r="F91" s="90">
        <v>5.6394931273774773</v>
      </c>
      <c r="G91" s="90">
        <v>0.33173488984573396</v>
      </c>
      <c r="H91" s="90">
        <v>137.12830114430852</v>
      </c>
      <c r="I91" s="90">
        <v>4.9760233476860094</v>
      </c>
      <c r="J91" s="90">
        <v>0.29270725574623585</v>
      </c>
      <c r="K91" t="s">
        <v>6161</v>
      </c>
      <c r="L91" t="s">
        <v>130</v>
      </c>
      <c r="M91">
        <v>6</v>
      </c>
    </row>
    <row r="92" spans="1:13" hidden="1" x14ac:dyDescent="0.25">
      <c r="A92" t="s">
        <v>19030</v>
      </c>
      <c r="B92" t="s">
        <v>638</v>
      </c>
      <c r="C92" t="s">
        <v>346</v>
      </c>
      <c r="D92" t="s">
        <v>20384</v>
      </c>
      <c r="E92" s="90">
        <v>126.76916259648002</v>
      </c>
      <c r="F92" s="90">
        <v>3.7855815569940177</v>
      </c>
      <c r="G92" s="90">
        <v>0.22268126805847163</v>
      </c>
      <c r="H92" s="90">
        <v>126.54648132842155</v>
      </c>
      <c r="I92" s="90">
        <v>3.5629002889355519</v>
      </c>
      <c r="J92" s="90">
        <v>0.20958236993738541</v>
      </c>
      <c r="K92" t="s">
        <v>19030</v>
      </c>
      <c r="L92" t="s">
        <v>19031</v>
      </c>
      <c r="M92">
        <v>1</v>
      </c>
    </row>
    <row r="93" spans="1:13" hidden="1" x14ac:dyDescent="0.25">
      <c r="A93" t="s">
        <v>5524</v>
      </c>
      <c r="B93" t="s">
        <v>338</v>
      </c>
      <c r="C93" t="s">
        <v>309</v>
      </c>
      <c r="D93" t="s">
        <v>20287</v>
      </c>
      <c r="E93" s="90">
        <v>328.752449431625</v>
      </c>
      <c r="F93" s="90">
        <v>3.6609579115249744</v>
      </c>
      <c r="G93" s="90">
        <v>0.21535046538382202</v>
      </c>
      <c r="H93" s="90">
        <v>328.53709896624116</v>
      </c>
      <c r="I93" s="90">
        <v>3.445607446141139</v>
      </c>
      <c r="J93" s="90">
        <v>0.20268279094947877</v>
      </c>
      <c r="K93" t="s">
        <v>5524</v>
      </c>
      <c r="L93" t="s">
        <v>5522</v>
      </c>
      <c r="M93">
        <v>5</v>
      </c>
    </row>
    <row r="94" spans="1:13" x14ac:dyDescent="0.25">
      <c r="A94" t="s">
        <v>21460</v>
      </c>
      <c r="B94" t="s">
        <v>868</v>
      </c>
      <c r="C94" t="s">
        <v>447</v>
      </c>
      <c r="D94" t="s">
        <v>20368</v>
      </c>
      <c r="E94" s="90">
        <v>135.43159814441</v>
      </c>
      <c r="F94" s="90">
        <v>3.2793203477874897</v>
      </c>
      <c r="G94" s="90">
        <v>0.19290119692867586</v>
      </c>
      <c r="H94" s="90">
        <v>135.04579575055266</v>
      </c>
      <c r="I94" s="90">
        <v>2.893517953930143</v>
      </c>
      <c r="J94" s="90">
        <v>0.170206938466479</v>
      </c>
      <c r="K94" t="s">
        <v>21460</v>
      </c>
      <c r="L94" t="s">
        <v>21461</v>
      </c>
      <c r="M94">
        <v>0</v>
      </c>
    </row>
    <row r="95" spans="1:13" x14ac:dyDescent="0.25">
      <c r="A95" t="s">
        <v>21474</v>
      </c>
      <c r="B95" t="s">
        <v>304</v>
      </c>
      <c r="C95" t="s">
        <v>346</v>
      </c>
      <c r="D95" t="s">
        <v>20388</v>
      </c>
      <c r="E95" s="90">
        <v>125.59165143232001</v>
      </c>
      <c r="F95" s="90">
        <v>2.6080703928340085</v>
      </c>
      <c r="G95" s="90">
        <v>0.15341590546082404</v>
      </c>
      <c r="H95" s="90">
        <v>125.43823552685919</v>
      </c>
      <c r="I95" s="90">
        <v>2.4546544873731904</v>
      </c>
      <c r="J95" s="90">
        <v>0.14439144043371707</v>
      </c>
      <c r="K95" t="s">
        <v>21474</v>
      </c>
      <c r="L95" t="s">
        <v>21475</v>
      </c>
      <c r="M95">
        <v>0</v>
      </c>
    </row>
    <row r="96" spans="1:13" hidden="1" x14ac:dyDescent="0.25">
      <c r="A96" t="s">
        <v>16229</v>
      </c>
      <c r="B96" t="s">
        <v>1359</v>
      </c>
      <c r="C96" t="s">
        <v>447</v>
      </c>
      <c r="D96" t="s">
        <v>20372</v>
      </c>
      <c r="E96" s="90">
        <v>133.93430799139898</v>
      </c>
      <c r="F96" s="90">
        <v>1.7820301947764676</v>
      </c>
      <c r="G96" s="90">
        <v>0.10482530557508633</v>
      </c>
      <c r="H96" s="90">
        <v>133.7246573802488</v>
      </c>
      <c r="I96" s="90">
        <v>1.5723795836262866</v>
      </c>
      <c r="J96" s="90">
        <v>9.249291668389921E-2</v>
      </c>
      <c r="K96" t="s">
        <v>16229</v>
      </c>
      <c r="L96" t="s">
        <v>16230</v>
      </c>
      <c r="M96">
        <v>3</v>
      </c>
    </row>
    <row r="97" spans="1:13" hidden="1" x14ac:dyDescent="0.25">
      <c r="A97" t="s">
        <v>18195</v>
      </c>
      <c r="B97" t="s">
        <v>363</v>
      </c>
      <c r="C97" t="s">
        <v>346</v>
      </c>
      <c r="D97" t="s">
        <v>20389</v>
      </c>
      <c r="E97" s="90">
        <v>123.426795135552</v>
      </c>
      <c r="F97" s="90">
        <v>0.44321409606600071</v>
      </c>
      <c r="G97" s="90">
        <v>2.60714174156471E-2</v>
      </c>
      <c r="H97" s="90">
        <v>123.40072371813635</v>
      </c>
      <c r="I97" s="90">
        <v>0.41714267865035026</v>
      </c>
      <c r="J97" s="90">
        <v>2.4537804626491192E-2</v>
      </c>
      <c r="K97" t="s">
        <v>18195</v>
      </c>
      <c r="L97" t="s">
        <v>18196</v>
      </c>
      <c r="M97">
        <v>2</v>
      </c>
    </row>
    <row r="98" spans="1:13" hidden="1" x14ac:dyDescent="0.25">
      <c r="A98" t="s">
        <v>19179</v>
      </c>
      <c r="B98" t="s">
        <v>546</v>
      </c>
      <c r="C98" t="s">
        <v>447</v>
      </c>
      <c r="D98" t="s">
        <v>20376</v>
      </c>
      <c r="E98" s="90">
        <v>132.26195138018875</v>
      </c>
      <c r="F98" s="90">
        <v>0.10967358356623436</v>
      </c>
      <c r="G98" s="90">
        <v>6.4513872686020211E-3</v>
      </c>
      <c r="H98" s="90">
        <v>132.24904860565155</v>
      </c>
      <c r="I98" s="90">
        <v>9.6770809029038674E-2</v>
      </c>
      <c r="J98" s="90">
        <v>5.6924005311199217E-3</v>
      </c>
      <c r="K98" t="s">
        <v>19179</v>
      </c>
      <c r="L98" t="s">
        <v>19180</v>
      </c>
      <c r="M98">
        <v>1</v>
      </c>
    </row>
    <row r="99" spans="1:13" hidden="1" x14ac:dyDescent="0.25">
      <c r="A99" t="s">
        <v>6318</v>
      </c>
      <c r="B99" t="s">
        <v>868</v>
      </c>
      <c r="C99" t="s">
        <v>346</v>
      </c>
      <c r="D99" t="s">
        <v>20390</v>
      </c>
      <c r="E99" s="90">
        <v>122.983581039486</v>
      </c>
      <c r="F99" s="90">
        <v>0</v>
      </c>
      <c r="G99" s="90">
        <v>0</v>
      </c>
      <c r="H99" s="90">
        <v>122.983581039486</v>
      </c>
      <c r="I99" s="90">
        <v>0</v>
      </c>
      <c r="J99" s="90">
        <v>0</v>
      </c>
      <c r="K99" t="s">
        <v>6318</v>
      </c>
      <c r="L99" t="s">
        <v>6316</v>
      </c>
      <c r="M99">
        <v>5</v>
      </c>
    </row>
    <row r="100" spans="1:13" hidden="1" x14ac:dyDescent="0.25">
      <c r="A100" t="s">
        <v>10346</v>
      </c>
      <c r="B100" t="s">
        <v>715</v>
      </c>
      <c r="C100" t="s">
        <v>309</v>
      </c>
      <c r="D100" t="s">
        <v>20288</v>
      </c>
      <c r="E100" s="90">
        <v>325.09149152010002</v>
      </c>
      <c r="F100" s="90">
        <v>0</v>
      </c>
      <c r="G100" s="90">
        <v>0</v>
      </c>
      <c r="H100" s="90">
        <v>325.09149152010002</v>
      </c>
      <c r="I100" s="90">
        <v>0</v>
      </c>
      <c r="J100" s="90">
        <v>0</v>
      </c>
      <c r="K100" t="s">
        <v>10346</v>
      </c>
      <c r="L100" t="s">
        <v>241</v>
      </c>
      <c r="M100">
        <v>8</v>
      </c>
    </row>
    <row r="101" spans="1:13" hidden="1" x14ac:dyDescent="0.25">
      <c r="A101" t="s">
        <v>8863</v>
      </c>
      <c r="B101" t="s">
        <v>369</v>
      </c>
      <c r="C101" t="s">
        <v>319</v>
      </c>
      <c r="D101" t="s">
        <v>20446</v>
      </c>
      <c r="E101" s="90">
        <v>118.91749250686223</v>
      </c>
      <c r="F101" s="90">
        <v>0</v>
      </c>
      <c r="G101" s="90">
        <v>0</v>
      </c>
      <c r="H101" s="90">
        <v>118.91749250686223</v>
      </c>
      <c r="I101" s="90">
        <v>0</v>
      </c>
      <c r="J101" s="90">
        <v>0</v>
      </c>
      <c r="K101" t="s">
        <v>8863</v>
      </c>
      <c r="L101" t="s">
        <v>225</v>
      </c>
      <c r="M101">
        <v>7</v>
      </c>
    </row>
    <row r="102" spans="1:13" hidden="1" x14ac:dyDescent="0.25">
      <c r="A102" t="s">
        <v>18245</v>
      </c>
      <c r="B102" t="s">
        <v>906</v>
      </c>
      <c r="C102" t="s">
        <v>447</v>
      </c>
      <c r="D102" t="s">
        <v>20378</v>
      </c>
      <c r="E102" s="90">
        <v>132.15227779662251</v>
      </c>
      <c r="F102" s="90">
        <v>0</v>
      </c>
      <c r="G102" s="90">
        <v>0</v>
      </c>
      <c r="H102" s="90">
        <v>132.15227779662251</v>
      </c>
      <c r="I102" s="90">
        <v>0</v>
      </c>
      <c r="J102" s="90">
        <v>0</v>
      </c>
      <c r="K102" t="s">
        <v>18245</v>
      </c>
      <c r="L102" t="s">
        <v>18246</v>
      </c>
      <c r="M102">
        <v>2</v>
      </c>
    </row>
    <row r="103" spans="1:13" hidden="1" x14ac:dyDescent="0.25">
      <c r="A103" t="s">
        <v>16008</v>
      </c>
      <c r="B103" t="s">
        <v>906</v>
      </c>
      <c r="C103" t="s">
        <v>319</v>
      </c>
      <c r="D103" t="s">
        <v>20449</v>
      </c>
      <c r="E103" s="90">
        <v>118.71550187899999</v>
      </c>
      <c r="F103" s="90">
        <v>-0.20199062786224431</v>
      </c>
      <c r="G103" s="90">
        <v>-1.1881801638955547E-2</v>
      </c>
      <c r="H103" s="90">
        <v>118.72738368063895</v>
      </c>
      <c r="I103" s="90">
        <v>-0.1901088262232804</v>
      </c>
      <c r="J103" s="90">
        <v>-1.11828721307812E-2</v>
      </c>
      <c r="K103" t="s">
        <v>16008</v>
      </c>
      <c r="L103" t="s">
        <v>16009</v>
      </c>
      <c r="M103">
        <v>3</v>
      </c>
    </row>
    <row r="104" spans="1:13" hidden="1" x14ac:dyDescent="0.25">
      <c r="A104" t="s">
        <v>19264</v>
      </c>
      <c r="B104" t="s">
        <v>304</v>
      </c>
      <c r="C104" t="s">
        <v>346</v>
      </c>
      <c r="D104" t="s">
        <v>20392</v>
      </c>
      <c r="E104" s="90">
        <v>122.6163589248</v>
      </c>
      <c r="F104" s="90">
        <v>-0.36722211468600108</v>
      </c>
      <c r="G104" s="90">
        <v>-2.1601300863882417E-2</v>
      </c>
      <c r="H104" s="90">
        <v>122.63796022566387</v>
      </c>
      <c r="I104" s="90">
        <v>-0.34562081382212284</v>
      </c>
      <c r="J104" s="90">
        <v>-2.0330636107183695E-2</v>
      </c>
      <c r="K104" t="s">
        <v>19264</v>
      </c>
      <c r="L104" t="s">
        <v>19265</v>
      </c>
      <c r="M104">
        <v>1</v>
      </c>
    </row>
    <row r="105" spans="1:13" hidden="1" x14ac:dyDescent="0.25">
      <c r="A105" t="s">
        <v>15314</v>
      </c>
      <c r="B105" t="s">
        <v>296</v>
      </c>
      <c r="C105" t="s">
        <v>309</v>
      </c>
      <c r="D105" t="s">
        <v>20289</v>
      </c>
      <c r="E105" s="90">
        <v>323.5743218165801</v>
      </c>
      <c r="F105" s="90">
        <v>-1.5171697035199259</v>
      </c>
      <c r="G105" s="90">
        <v>-8.9245276677642704E-2</v>
      </c>
      <c r="H105" s="90">
        <v>323.66356709325777</v>
      </c>
      <c r="I105" s="90">
        <v>-1.4279244268422531</v>
      </c>
      <c r="J105" s="90">
        <v>-8.3995554520132534E-2</v>
      </c>
      <c r="K105" t="s">
        <v>15314</v>
      </c>
      <c r="L105" t="s">
        <v>15315</v>
      </c>
      <c r="M105">
        <v>4</v>
      </c>
    </row>
    <row r="106" spans="1:13" hidden="1" x14ac:dyDescent="0.25">
      <c r="A106" t="s">
        <v>2704</v>
      </c>
      <c r="B106" t="s">
        <v>888</v>
      </c>
      <c r="C106" t="s">
        <v>346</v>
      </c>
      <c r="D106" t="s">
        <v>20395</v>
      </c>
      <c r="E106" s="90">
        <v>121.10297718000001</v>
      </c>
      <c r="F106" s="90">
        <v>-1.8806038594859871</v>
      </c>
      <c r="G106" s="90">
        <v>-0.11062375644035218</v>
      </c>
      <c r="H106" s="90">
        <v>121.21360093644036</v>
      </c>
      <c r="I106" s="90">
        <v>-1.7699801030456399</v>
      </c>
      <c r="J106" s="90">
        <v>-0.10411647664974352</v>
      </c>
      <c r="K106" t="s">
        <v>2704</v>
      </c>
      <c r="L106" t="s">
        <v>115</v>
      </c>
      <c r="M106">
        <v>11</v>
      </c>
    </row>
    <row r="107" spans="1:13" x14ac:dyDescent="0.25">
      <c r="A107" t="s">
        <v>21435</v>
      </c>
      <c r="B107" t="s">
        <v>888</v>
      </c>
      <c r="C107" t="s">
        <v>309</v>
      </c>
      <c r="D107" t="s">
        <v>20290</v>
      </c>
      <c r="E107" s="90">
        <v>322.67438847745598</v>
      </c>
      <c r="F107" s="90">
        <v>-2.4171030426440439</v>
      </c>
      <c r="G107" s="90">
        <v>-0.14218253192023789</v>
      </c>
      <c r="H107" s="90">
        <v>322.81657100937622</v>
      </c>
      <c r="I107" s="90">
        <v>-2.2749205107238026</v>
      </c>
      <c r="J107" s="90">
        <v>-0.13381885357198839</v>
      </c>
      <c r="K107" t="s">
        <v>21435</v>
      </c>
      <c r="L107" t="s">
        <v>21436</v>
      </c>
      <c r="M107">
        <v>0</v>
      </c>
    </row>
    <row r="108" spans="1:13" hidden="1" x14ac:dyDescent="0.25">
      <c r="A108" t="s">
        <v>15923</v>
      </c>
      <c r="B108" t="s">
        <v>901</v>
      </c>
      <c r="C108" t="s">
        <v>309</v>
      </c>
      <c r="D108" t="s">
        <v>20291</v>
      </c>
      <c r="E108" s="90">
        <v>322.65164509045002</v>
      </c>
      <c r="F108" s="90">
        <v>-2.4398464296500038</v>
      </c>
      <c r="G108" s="90">
        <v>-0.14352037821470609</v>
      </c>
      <c r="H108" s="90">
        <v>322.79516546866472</v>
      </c>
      <c r="I108" s="90">
        <v>-2.296326051435301</v>
      </c>
      <c r="J108" s="90">
        <v>-0.13507800302560594</v>
      </c>
      <c r="K108" t="s">
        <v>15923</v>
      </c>
      <c r="L108" t="s">
        <v>15924</v>
      </c>
      <c r="M108">
        <v>3</v>
      </c>
    </row>
    <row r="109" spans="1:13" x14ac:dyDescent="0.25">
      <c r="A109" t="s">
        <v>21462</v>
      </c>
      <c r="B109" t="s">
        <v>901</v>
      </c>
      <c r="C109" t="s">
        <v>346</v>
      </c>
      <c r="D109" t="s">
        <v>20397</v>
      </c>
      <c r="E109" s="90">
        <v>119.7839365679375</v>
      </c>
      <c r="F109" s="90">
        <v>-3.1996444715484955</v>
      </c>
      <c r="G109" s="90">
        <v>-0.18821438067932328</v>
      </c>
      <c r="H109" s="90">
        <v>119.97215094861683</v>
      </c>
      <c r="I109" s="90">
        <v>-3.0114300908691689</v>
      </c>
      <c r="J109" s="90">
        <v>-0.17714294652171581</v>
      </c>
      <c r="K109" t="s">
        <v>21462</v>
      </c>
      <c r="L109" t="s">
        <v>21463</v>
      </c>
      <c r="M109">
        <v>0</v>
      </c>
    </row>
    <row r="110" spans="1:13" x14ac:dyDescent="0.25">
      <c r="A110" t="s">
        <v>21413</v>
      </c>
      <c r="B110" t="s">
        <v>440</v>
      </c>
      <c r="C110" t="s">
        <v>309</v>
      </c>
      <c r="D110" t="s">
        <v>20292</v>
      </c>
      <c r="E110" s="90">
        <v>321.17979307180002</v>
      </c>
      <c r="F110" s="90">
        <v>-3.911698448300001</v>
      </c>
      <c r="G110" s="90">
        <v>-0.23009990872352948</v>
      </c>
      <c r="H110" s="90">
        <v>321.40989298052358</v>
      </c>
      <c r="I110" s="90">
        <v>-3.6815985395764415</v>
      </c>
      <c r="J110" s="90">
        <v>-0.2165646199750848</v>
      </c>
      <c r="K110" t="s">
        <v>21413</v>
      </c>
      <c r="L110" t="s">
        <v>21414</v>
      </c>
      <c r="M110">
        <v>0</v>
      </c>
    </row>
    <row r="111" spans="1:13" hidden="1" x14ac:dyDescent="0.25">
      <c r="A111" t="s">
        <v>1894</v>
      </c>
      <c r="B111" t="s">
        <v>1359</v>
      </c>
      <c r="C111" t="s">
        <v>346</v>
      </c>
      <c r="D111" t="s">
        <v>20398</v>
      </c>
      <c r="E111" s="90">
        <v>117.44936054943375</v>
      </c>
      <c r="F111" s="90">
        <v>-5.5342204900522489</v>
      </c>
      <c r="G111" s="90">
        <v>-0.32554238176777933</v>
      </c>
      <c r="H111" s="90">
        <v>117.77490293120152</v>
      </c>
      <c r="I111" s="90">
        <v>-5.2086781082844738</v>
      </c>
      <c r="J111" s="90">
        <v>-0.30639282989908667</v>
      </c>
      <c r="K111" t="s">
        <v>1894</v>
      </c>
      <c r="L111" t="s">
        <v>157</v>
      </c>
      <c r="M111">
        <v>6</v>
      </c>
    </row>
    <row r="112" spans="1:13" x14ac:dyDescent="0.25">
      <c r="A112" t="s">
        <v>21520</v>
      </c>
      <c r="B112" t="s">
        <v>296</v>
      </c>
      <c r="C112" t="s">
        <v>346</v>
      </c>
      <c r="D112" t="s">
        <v>20400</v>
      </c>
      <c r="E112" s="90">
        <v>116.78270146663502</v>
      </c>
      <c r="F112" s="90">
        <v>-6.2008795728509796</v>
      </c>
      <c r="G112" s="90">
        <v>-0.36475762193241057</v>
      </c>
      <c r="H112" s="90">
        <v>117.14745908856743</v>
      </c>
      <c r="I112" s="90">
        <v>-5.8361219509185673</v>
      </c>
      <c r="J112" s="90">
        <v>-0.34330129123050396</v>
      </c>
      <c r="K112" t="s">
        <v>21520</v>
      </c>
      <c r="L112" t="s">
        <v>21521</v>
      </c>
      <c r="M112">
        <v>0</v>
      </c>
    </row>
    <row r="113" spans="1:13" hidden="1" x14ac:dyDescent="0.25">
      <c r="A113" t="s">
        <v>14974</v>
      </c>
      <c r="B113" t="s">
        <v>516</v>
      </c>
      <c r="C113" t="s">
        <v>309</v>
      </c>
      <c r="D113" t="s">
        <v>20293</v>
      </c>
      <c r="E113" s="90">
        <v>318.41435868916</v>
      </c>
      <c r="F113" s="90">
        <v>-6.6771328309400246</v>
      </c>
      <c r="G113" s="90">
        <v>-0.39277251946706027</v>
      </c>
      <c r="H113" s="90">
        <v>318.80713120862708</v>
      </c>
      <c r="I113" s="90">
        <v>-6.2843603114729376</v>
      </c>
      <c r="J113" s="90">
        <v>-0.36966825361605515</v>
      </c>
      <c r="K113" t="s">
        <v>14974</v>
      </c>
      <c r="L113" t="s">
        <v>14975</v>
      </c>
      <c r="M113">
        <v>4</v>
      </c>
    </row>
    <row r="114" spans="1:13" hidden="1" x14ac:dyDescent="0.25">
      <c r="A114" t="s">
        <v>14759</v>
      </c>
      <c r="B114" t="s">
        <v>888</v>
      </c>
      <c r="C114" t="s">
        <v>319</v>
      </c>
      <c r="D114" t="s">
        <v>20451</v>
      </c>
      <c r="E114" s="90">
        <v>112.12721548939999</v>
      </c>
      <c r="F114" s="90">
        <v>-6.7902770174622447</v>
      </c>
      <c r="G114" s="90">
        <v>-0.39942805985072027</v>
      </c>
      <c r="H114" s="90">
        <v>112.52664354925071</v>
      </c>
      <c r="I114" s="90">
        <v>-6.3908489576115244</v>
      </c>
      <c r="J114" s="90">
        <v>-0.37593229162420733</v>
      </c>
      <c r="K114" t="s">
        <v>14759</v>
      </c>
      <c r="L114" t="s">
        <v>14760</v>
      </c>
      <c r="M114">
        <v>4</v>
      </c>
    </row>
    <row r="115" spans="1:13" hidden="1" x14ac:dyDescent="0.25">
      <c r="A115" t="s">
        <v>2701</v>
      </c>
      <c r="B115" t="s">
        <v>440</v>
      </c>
      <c r="C115" t="s">
        <v>447</v>
      </c>
      <c r="D115" t="s">
        <v>20381</v>
      </c>
      <c r="E115" s="90">
        <v>124.242250178999</v>
      </c>
      <c r="F115" s="90">
        <v>-7.9100276176235127</v>
      </c>
      <c r="G115" s="90">
        <v>-0.46529574221314779</v>
      </c>
      <c r="H115" s="90">
        <v>125.17284166342529</v>
      </c>
      <c r="I115" s="90">
        <v>-6.9794361331972254</v>
      </c>
      <c r="J115" s="90">
        <v>-0.41055506665866032</v>
      </c>
      <c r="K115" t="s">
        <v>2701</v>
      </c>
      <c r="L115" t="s">
        <v>252</v>
      </c>
      <c r="M115">
        <v>7</v>
      </c>
    </row>
    <row r="116" spans="1:13" hidden="1" x14ac:dyDescent="0.25">
      <c r="A116" t="s">
        <v>1439</v>
      </c>
      <c r="B116" t="s">
        <v>474</v>
      </c>
      <c r="C116" t="s">
        <v>309</v>
      </c>
      <c r="D116" t="s">
        <v>20294</v>
      </c>
      <c r="E116" s="90">
        <v>317.57204121816005</v>
      </c>
      <c r="F116" s="90">
        <v>-7.519450301939969</v>
      </c>
      <c r="G116" s="90">
        <v>-0.44232060599646877</v>
      </c>
      <c r="H116" s="90">
        <v>318.01436182415654</v>
      </c>
      <c r="I116" s="90">
        <v>-7.0771296959434835</v>
      </c>
      <c r="J116" s="90">
        <v>-0.41630174682020493</v>
      </c>
      <c r="K116" t="s">
        <v>1439</v>
      </c>
      <c r="L116" t="s">
        <v>112</v>
      </c>
      <c r="M116">
        <v>12</v>
      </c>
    </row>
    <row r="117" spans="1:13" hidden="1" x14ac:dyDescent="0.25">
      <c r="A117" t="s">
        <v>10041</v>
      </c>
      <c r="B117" t="s">
        <v>638</v>
      </c>
      <c r="C117" t="s">
        <v>319</v>
      </c>
      <c r="D117" t="s">
        <v>20455</v>
      </c>
      <c r="E117" s="90">
        <v>110.80975659136001</v>
      </c>
      <c r="F117" s="90">
        <v>-8.1077359155022179</v>
      </c>
      <c r="G117" s="90">
        <v>-0.47692564208836574</v>
      </c>
      <c r="H117" s="90">
        <v>111.28668223344839</v>
      </c>
      <c r="I117" s="90">
        <v>-7.630810273413843</v>
      </c>
      <c r="J117" s="90">
        <v>-0.44887119255375546</v>
      </c>
      <c r="K117" t="s">
        <v>10041</v>
      </c>
      <c r="L117" t="s">
        <v>10039</v>
      </c>
      <c r="M117">
        <v>5</v>
      </c>
    </row>
    <row r="118" spans="1:13" hidden="1" x14ac:dyDescent="0.25">
      <c r="A118" t="s">
        <v>3658</v>
      </c>
      <c r="B118" t="s">
        <v>413</v>
      </c>
      <c r="C118" t="s">
        <v>346</v>
      </c>
      <c r="D118" t="s">
        <v>20403</v>
      </c>
      <c r="E118" s="90">
        <v>114.60063842133681</v>
      </c>
      <c r="F118" s="90">
        <v>-8.3829426181491868</v>
      </c>
      <c r="G118" s="90">
        <v>-0.49311427165583455</v>
      </c>
      <c r="H118" s="90">
        <v>115.09375269299265</v>
      </c>
      <c r="I118" s="90">
        <v>-7.8898283464933456</v>
      </c>
      <c r="J118" s="90">
        <v>-0.4641075497937262</v>
      </c>
      <c r="K118" t="s">
        <v>3658</v>
      </c>
      <c r="L118" t="s">
        <v>215</v>
      </c>
      <c r="M118">
        <v>9</v>
      </c>
    </row>
    <row r="119" spans="1:13" hidden="1" x14ac:dyDescent="0.25">
      <c r="A119" t="s">
        <v>6661</v>
      </c>
      <c r="B119" t="s">
        <v>688</v>
      </c>
      <c r="C119" t="s">
        <v>319</v>
      </c>
      <c r="D119" t="s">
        <v>20456</v>
      </c>
      <c r="E119" s="90">
        <v>110.5232545552896</v>
      </c>
      <c r="F119" s="90">
        <v>-8.3942379515726344</v>
      </c>
      <c r="G119" s="90">
        <v>-0.49377870303368437</v>
      </c>
      <c r="H119" s="90">
        <v>111.01703325832328</v>
      </c>
      <c r="I119" s="90">
        <v>-7.9004592485389509</v>
      </c>
      <c r="J119" s="90">
        <v>-0.46473289697287945</v>
      </c>
      <c r="K119" t="s">
        <v>6661</v>
      </c>
      <c r="L119" t="s">
        <v>6658</v>
      </c>
      <c r="M119">
        <v>6</v>
      </c>
    </row>
    <row r="120" spans="1:13" hidden="1" x14ac:dyDescent="0.25">
      <c r="A120" t="s">
        <v>17445</v>
      </c>
      <c r="B120" t="s">
        <v>715</v>
      </c>
      <c r="C120" t="s">
        <v>346</v>
      </c>
      <c r="D120" t="s">
        <v>20404</v>
      </c>
      <c r="E120" s="90">
        <v>113.97334922534398</v>
      </c>
      <c r="F120" s="90">
        <v>-9.010231814142017</v>
      </c>
      <c r="G120" s="90">
        <v>-0.53001363612600105</v>
      </c>
      <c r="H120" s="90">
        <v>114.50336286146998</v>
      </c>
      <c r="I120" s="90">
        <v>-8.4802181780160169</v>
      </c>
      <c r="J120" s="90">
        <v>-0.49883636341270687</v>
      </c>
      <c r="K120" t="s">
        <v>17445</v>
      </c>
      <c r="L120" t="s">
        <v>17446</v>
      </c>
      <c r="M120">
        <v>2</v>
      </c>
    </row>
    <row r="121" spans="1:13" x14ac:dyDescent="0.25">
      <c r="A121" t="s">
        <v>21518</v>
      </c>
      <c r="B121" t="s">
        <v>888</v>
      </c>
      <c r="C121" t="s">
        <v>346</v>
      </c>
      <c r="D121" t="s">
        <v>20408</v>
      </c>
      <c r="E121" s="90">
        <v>112.96261771920001</v>
      </c>
      <c r="F121" s="90">
        <v>-10.020963320285986</v>
      </c>
      <c r="G121" s="90">
        <v>-0.58946843060505805</v>
      </c>
      <c r="H121" s="90">
        <v>113.55208614980506</v>
      </c>
      <c r="I121" s="90">
        <v>-9.4314948896809341</v>
      </c>
      <c r="J121" s="90">
        <v>-0.55479381704005493</v>
      </c>
      <c r="K121" t="s">
        <v>21518</v>
      </c>
      <c r="L121" t="s">
        <v>21519</v>
      </c>
      <c r="M121">
        <v>0</v>
      </c>
    </row>
    <row r="122" spans="1:13" hidden="1" x14ac:dyDescent="0.25">
      <c r="A122" t="s">
        <v>6740</v>
      </c>
      <c r="B122" t="s">
        <v>350</v>
      </c>
      <c r="C122" t="s">
        <v>346</v>
      </c>
      <c r="D122" t="s">
        <v>20409</v>
      </c>
      <c r="E122" s="90">
        <v>112.91172540703199</v>
      </c>
      <c r="F122" s="90">
        <v>-10.071855632454003</v>
      </c>
      <c r="G122" s="90">
        <v>-0.59246209602670608</v>
      </c>
      <c r="H122" s="90">
        <v>113.5041875030587</v>
      </c>
      <c r="I122" s="90">
        <v>-9.4793935364272954</v>
      </c>
      <c r="J122" s="90">
        <v>-0.55761138449572323</v>
      </c>
      <c r="K122" t="s">
        <v>6740</v>
      </c>
      <c r="L122" t="s">
        <v>28</v>
      </c>
      <c r="M122">
        <v>7</v>
      </c>
    </row>
    <row r="123" spans="1:13" hidden="1" x14ac:dyDescent="0.25">
      <c r="A123" t="s">
        <v>1741</v>
      </c>
      <c r="B123" t="s">
        <v>350</v>
      </c>
      <c r="C123" t="s">
        <v>309</v>
      </c>
      <c r="D123" t="s">
        <v>20295</v>
      </c>
      <c r="E123" s="90">
        <v>313.24909382776002</v>
      </c>
      <c r="F123" s="90">
        <v>-11.842397692340001</v>
      </c>
      <c r="G123" s="90">
        <v>-0.69661162896117645</v>
      </c>
      <c r="H123" s="90">
        <v>313.94570545672121</v>
      </c>
      <c r="I123" s="90">
        <v>-11.145786063378807</v>
      </c>
      <c r="J123" s="90">
        <v>-0.65563447431640043</v>
      </c>
      <c r="K123" t="s">
        <v>1741</v>
      </c>
      <c r="L123" t="s">
        <v>233</v>
      </c>
      <c r="M123">
        <v>19</v>
      </c>
    </row>
    <row r="124" spans="1:13" hidden="1" x14ac:dyDescent="0.25">
      <c r="A124" t="s">
        <v>9007</v>
      </c>
      <c r="B124" t="s">
        <v>739</v>
      </c>
      <c r="C124" t="s">
        <v>346</v>
      </c>
      <c r="D124" t="s">
        <v>20413</v>
      </c>
      <c r="E124" s="90">
        <v>110.420126241536</v>
      </c>
      <c r="F124" s="90">
        <v>-12.563454797950001</v>
      </c>
      <c r="G124" s="90">
        <v>-0.73902675282058827</v>
      </c>
      <c r="H124" s="90">
        <v>111.15915299435659</v>
      </c>
      <c r="I124" s="90">
        <v>-11.824428045129409</v>
      </c>
      <c r="J124" s="90">
        <v>-0.69555459088996519</v>
      </c>
      <c r="K124" t="s">
        <v>9007</v>
      </c>
      <c r="L124" t="s">
        <v>164</v>
      </c>
      <c r="M124">
        <v>10</v>
      </c>
    </row>
    <row r="125" spans="1:13" hidden="1" x14ac:dyDescent="0.25">
      <c r="A125" t="s">
        <v>19419</v>
      </c>
      <c r="B125" t="s">
        <v>413</v>
      </c>
      <c r="C125" t="s">
        <v>346</v>
      </c>
      <c r="D125" t="s">
        <v>20414</v>
      </c>
      <c r="E125" s="90">
        <v>110.33310969276801</v>
      </c>
      <c r="F125" s="90">
        <v>-12.650471346717993</v>
      </c>
      <c r="G125" s="90">
        <v>-0.74414537333635256</v>
      </c>
      <c r="H125" s="90">
        <v>111.07725506610436</v>
      </c>
      <c r="I125" s="90">
        <v>-11.906325973381641</v>
      </c>
      <c r="J125" s="90">
        <v>-0.70037211608127303</v>
      </c>
      <c r="K125" t="s">
        <v>19419</v>
      </c>
      <c r="L125" t="s">
        <v>19420</v>
      </c>
      <c r="M125">
        <v>1</v>
      </c>
    </row>
    <row r="126" spans="1:13" hidden="1" x14ac:dyDescent="0.25">
      <c r="A126" t="s">
        <v>18629</v>
      </c>
      <c r="B126" t="s">
        <v>701</v>
      </c>
      <c r="C126" t="s">
        <v>346</v>
      </c>
      <c r="D126" t="s">
        <v>20415</v>
      </c>
      <c r="E126" s="90">
        <v>109.79559878143871</v>
      </c>
      <c r="F126" s="90">
        <v>-13.187982258047285</v>
      </c>
      <c r="G126" s="90">
        <v>-0.77576366223807558</v>
      </c>
      <c r="H126" s="90">
        <v>110.57136244367679</v>
      </c>
      <c r="I126" s="90">
        <v>-12.412218595809207</v>
      </c>
      <c r="J126" s="90">
        <v>-0.7301305056358357</v>
      </c>
      <c r="K126" t="s">
        <v>18629</v>
      </c>
      <c r="L126" t="s">
        <v>18630</v>
      </c>
      <c r="M126">
        <v>2</v>
      </c>
    </row>
    <row r="127" spans="1:13" hidden="1" x14ac:dyDescent="0.25">
      <c r="A127" t="s">
        <v>17197</v>
      </c>
      <c r="B127" t="s">
        <v>296</v>
      </c>
      <c r="C127" t="s">
        <v>346</v>
      </c>
      <c r="D127" t="s">
        <v>20416</v>
      </c>
      <c r="E127" s="90">
        <v>109.66397289340487</v>
      </c>
      <c r="F127" s="90">
        <v>-13.319608146081123</v>
      </c>
      <c r="G127" s="90">
        <v>-0.78350636153418374</v>
      </c>
      <c r="H127" s="90">
        <v>110.44747925493905</v>
      </c>
      <c r="I127" s="90">
        <v>-12.536101784546943</v>
      </c>
      <c r="J127" s="90">
        <v>-0.73741775203217319</v>
      </c>
      <c r="K127" t="s">
        <v>17197</v>
      </c>
      <c r="L127" t="s">
        <v>16382</v>
      </c>
      <c r="M127">
        <v>3</v>
      </c>
    </row>
    <row r="128" spans="1:13" x14ac:dyDescent="0.25">
      <c r="A128" t="s">
        <v>21446</v>
      </c>
      <c r="B128" t="s">
        <v>701</v>
      </c>
      <c r="C128" t="s">
        <v>346</v>
      </c>
      <c r="D128" t="s">
        <v>20417</v>
      </c>
      <c r="E128" s="90">
        <v>108.91022643102718</v>
      </c>
      <c r="F128" s="90">
        <v>-14.073354608458814</v>
      </c>
      <c r="G128" s="90">
        <v>-0.82784438873287147</v>
      </c>
      <c r="H128" s="90">
        <v>109.73807081976005</v>
      </c>
      <c r="I128" s="90">
        <v>-13.245510219725944</v>
      </c>
      <c r="J128" s="90">
        <v>-0.77914765998387903</v>
      </c>
      <c r="K128" t="s">
        <v>21446</v>
      </c>
      <c r="L128" t="s">
        <v>21447</v>
      </c>
      <c r="M128">
        <v>0</v>
      </c>
    </row>
    <row r="129" spans="1:13" hidden="1" x14ac:dyDescent="0.25">
      <c r="A129" t="s">
        <v>4179</v>
      </c>
      <c r="B129" t="s">
        <v>14060</v>
      </c>
      <c r="C129" t="s">
        <v>346</v>
      </c>
      <c r="D129" t="s">
        <v>20418</v>
      </c>
      <c r="E129" s="90">
        <v>108.143654895</v>
      </c>
      <c r="F129" s="90">
        <v>-14.839926144486</v>
      </c>
      <c r="G129" s="90">
        <v>-0.87293683202858829</v>
      </c>
      <c r="H129" s="90">
        <v>109.01659172702858</v>
      </c>
      <c r="I129" s="90">
        <v>-13.966989312457414</v>
      </c>
      <c r="J129" s="90">
        <v>-0.82158760661514207</v>
      </c>
      <c r="K129" t="s">
        <v>4179</v>
      </c>
      <c r="L129" t="s">
        <v>4176</v>
      </c>
      <c r="M129">
        <v>5</v>
      </c>
    </row>
    <row r="130" spans="1:13" hidden="1" x14ac:dyDescent="0.25">
      <c r="A130" t="s">
        <v>17651</v>
      </c>
      <c r="B130" t="s">
        <v>369</v>
      </c>
      <c r="C130" t="s">
        <v>346</v>
      </c>
      <c r="D130" t="s">
        <v>20419</v>
      </c>
      <c r="E130" s="90">
        <v>105.78645176580793</v>
      </c>
      <c r="F130" s="90">
        <v>-17.197129273678073</v>
      </c>
      <c r="G130" s="90">
        <v>-1.0115958396281219</v>
      </c>
      <c r="H130" s="90">
        <v>106.79804760543605</v>
      </c>
      <c r="I130" s="90">
        <v>-16.185533434049944</v>
      </c>
      <c r="J130" s="90">
        <v>-0.95209020200293792</v>
      </c>
      <c r="K130" t="s">
        <v>17651</v>
      </c>
      <c r="L130" t="s">
        <v>17652</v>
      </c>
      <c r="M130">
        <v>2</v>
      </c>
    </row>
    <row r="131" spans="1:13" hidden="1" x14ac:dyDescent="0.25">
      <c r="A131" t="s">
        <v>5551</v>
      </c>
      <c r="B131" t="s">
        <v>663</v>
      </c>
      <c r="C131" t="s">
        <v>309</v>
      </c>
      <c r="D131" t="s">
        <v>20296</v>
      </c>
      <c r="E131" s="90">
        <v>306.94250466940002</v>
      </c>
      <c r="F131" s="90">
        <v>-18.148986850699998</v>
      </c>
      <c r="G131" s="90">
        <v>-1.0675874618058823</v>
      </c>
      <c r="H131" s="90">
        <v>308.01009213120591</v>
      </c>
      <c r="I131" s="90">
        <v>-17.081399388894113</v>
      </c>
      <c r="J131" s="90">
        <v>-1.0047881993467125</v>
      </c>
      <c r="K131" t="s">
        <v>5551</v>
      </c>
      <c r="L131" t="s">
        <v>73</v>
      </c>
      <c r="M131">
        <v>7</v>
      </c>
    </row>
    <row r="132" spans="1:13" hidden="1" x14ac:dyDescent="0.25">
      <c r="A132" t="s">
        <v>18577</v>
      </c>
      <c r="B132" t="s">
        <v>663</v>
      </c>
      <c r="C132" t="s">
        <v>447</v>
      </c>
      <c r="D132" t="s">
        <v>20385</v>
      </c>
      <c r="E132" s="90">
        <v>112.424178278125</v>
      </c>
      <c r="F132" s="90">
        <v>-19.728099518497515</v>
      </c>
      <c r="G132" s="90">
        <v>-1.1604764422645597</v>
      </c>
      <c r="H132" s="90">
        <v>114.7451311626541</v>
      </c>
      <c r="I132" s="90">
        <v>-17.407146633968409</v>
      </c>
      <c r="J132" s="90">
        <v>-1.0239498019981417</v>
      </c>
      <c r="K132" t="s">
        <v>18577</v>
      </c>
      <c r="L132" t="s">
        <v>18578</v>
      </c>
      <c r="M132">
        <v>2</v>
      </c>
    </row>
    <row r="133" spans="1:13" hidden="1" x14ac:dyDescent="0.25">
      <c r="A133" t="s">
        <v>14333</v>
      </c>
      <c r="B133" t="s">
        <v>663</v>
      </c>
      <c r="C133" t="s">
        <v>346</v>
      </c>
      <c r="D133" t="s">
        <v>20421</v>
      </c>
      <c r="E133" s="90">
        <v>104.0605738305</v>
      </c>
      <c r="F133" s="90">
        <v>-18.923007208985993</v>
      </c>
      <c r="G133" s="90">
        <v>-1.1131180711168231</v>
      </c>
      <c r="H133" s="90">
        <v>105.17369190161683</v>
      </c>
      <c r="I133" s="90">
        <v>-17.809889137869163</v>
      </c>
      <c r="J133" s="90">
        <v>-1.0476405375217155</v>
      </c>
      <c r="K133" t="s">
        <v>14333</v>
      </c>
      <c r="L133" t="s">
        <v>14334</v>
      </c>
      <c r="M133">
        <v>4</v>
      </c>
    </row>
    <row r="134" spans="1:13" hidden="1" x14ac:dyDescent="0.25">
      <c r="A134" t="s">
        <v>5589</v>
      </c>
      <c r="B134" t="s">
        <v>564</v>
      </c>
      <c r="C134" t="s">
        <v>309</v>
      </c>
      <c r="D134" t="s">
        <v>20297</v>
      </c>
      <c r="E134" s="90">
        <v>305.90863844682241</v>
      </c>
      <c r="F134" s="90">
        <v>-19.182853073277613</v>
      </c>
      <c r="G134" s="90">
        <v>-1.1284031219575066</v>
      </c>
      <c r="H134" s="90">
        <v>307.0370415687799</v>
      </c>
      <c r="I134" s="90">
        <v>-18.054449951320123</v>
      </c>
      <c r="J134" s="90">
        <v>-1.0620264677247131</v>
      </c>
      <c r="K134" t="s">
        <v>5589</v>
      </c>
      <c r="L134" t="s">
        <v>5587</v>
      </c>
      <c r="M134">
        <v>15</v>
      </c>
    </row>
    <row r="135" spans="1:13" hidden="1" x14ac:dyDescent="0.25">
      <c r="A135" t="s">
        <v>4572</v>
      </c>
      <c r="B135" t="s">
        <v>1185</v>
      </c>
      <c r="C135" t="s">
        <v>309</v>
      </c>
      <c r="D135" t="s">
        <v>20298</v>
      </c>
      <c r="E135" s="90">
        <v>305.56414991010797</v>
      </c>
      <c r="F135" s="90">
        <v>-19.52734160999205</v>
      </c>
      <c r="G135" s="90">
        <v>-1.1486671535289441</v>
      </c>
      <c r="H135" s="90">
        <v>306.71281706363692</v>
      </c>
      <c r="I135" s="90">
        <v>-18.378674456463102</v>
      </c>
      <c r="J135" s="90">
        <v>-1.0810984974390061</v>
      </c>
      <c r="K135" t="s">
        <v>4572</v>
      </c>
      <c r="L135" t="s">
        <v>253</v>
      </c>
      <c r="M135">
        <v>6</v>
      </c>
    </row>
    <row r="136" spans="1:13" hidden="1" x14ac:dyDescent="0.25">
      <c r="A136" t="s">
        <v>18713</v>
      </c>
      <c r="B136" t="s">
        <v>901</v>
      </c>
      <c r="C136" t="s">
        <v>346</v>
      </c>
      <c r="D136" t="s">
        <v>20422</v>
      </c>
      <c r="E136" s="90">
        <v>103.39562571476</v>
      </c>
      <c r="F136" s="90">
        <v>-19.587955324725996</v>
      </c>
      <c r="G136" s="90">
        <v>-1.1522326661603528</v>
      </c>
      <c r="H136" s="90">
        <v>104.54785838092036</v>
      </c>
      <c r="I136" s="90">
        <v>-18.435722658565638</v>
      </c>
      <c r="J136" s="90">
        <v>-1.0844542740332728</v>
      </c>
      <c r="K136" t="s">
        <v>18713</v>
      </c>
      <c r="L136" t="s">
        <v>15275</v>
      </c>
      <c r="M136">
        <v>4</v>
      </c>
    </row>
    <row r="137" spans="1:13" hidden="1" x14ac:dyDescent="0.25">
      <c r="A137" t="s">
        <v>19146</v>
      </c>
      <c r="B137" t="s">
        <v>407</v>
      </c>
      <c r="C137" t="s">
        <v>447</v>
      </c>
      <c r="D137" t="s">
        <v>20391</v>
      </c>
      <c r="E137" s="90">
        <v>110.71630788070399</v>
      </c>
      <c r="F137" s="90">
        <v>-21.43596991591852</v>
      </c>
      <c r="G137" s="90">
        <v>-1.2609394068187365</v>
      </c>
      <c r="H137" s="90">
        <v>113.23818669434146</v>
      </c>
      <c r="I137" s="90">
        <v>-18.914091102281049</v>
      </c>
      <c r="J137" s="90">
        <v>-1.1125935942518264</v>
      </c>
      <c r="K137" t="s">
        <v>19146</v>
      </c>
      <c r="L137" t="s">
        <v>19147</v>
      </c>
      <c r="M137">
        <v>1</v>
      </c>
    </row>
    <row r="138" spans="1:13" hidden="1" x14ac:dyDescent="0.25">
      <c r="A138" t="s">
        <v>5418</v>
      </c>
      <c r="B138" t="s">
        <v>701</v>
      </c>
      <c r="C138" t="s">
        <v>346</v>
      </c>
      <c r="D138" t="s">
        <v>20424</v>
      </c>
      <c r="E138" s="90">
        <v>102.366910527744</v>
      </c>
      <c r="F138" s="90">
        <v>-20.616670511742001</v>
      </c>
      <c r="G138" s="90">
        <v>-1.2127453242201176</v>
      </c>
      <c r="H138" s="90">
        <v>103.57965585196412</v>
      </c>
      <c r="I138" s="90">
        <v>-19.403925187521878</v>
      </c>
      <c r="J138" s="90">
        <v>-1.1414073639718751</v>
      </c>
      <c r="K138" t="s">
        <v>5418</v>
      </c>
      <c r="L138" t="s">
        <v>43</v>
      </c>
      <c r="M138">
        <v>7</v>
      </c>
    </row>
    <row r="139" spans="1:13" hidden="1" x14ac:dyDescent="0.25">
      <c r="A139" t="s">
        <v>17361</v>
      </c>
      <c r="B139" t="s">
        <v>546</v>
      </c>
      <c r="C139" t="s">
        <v>319</v>
      </c>
      <c r="D139" t="s">
        <v>20466</v>
      </c>
      <c r="E139" s="90">
        <v>98.020411957093501</v>
      </c>
      <c r="F139" s="90">
        <v>-20.897080549768731</v>
      </c>
      <c r="G139" s="90">
        <v>-1.2292400323393371</v>
      </c>
      <c r="H139" s="90">
        <v>99.249651989432849</v>
      </c>
      <c r="I139" s="90">
        <v>-19.667840517429383</v>
      </c>
      <c r="J139" s="90">
        <v>-1.1569317951429048</v>
      </c>
      <c r="K139" t="s">
        <v>17361</v>
      </c>
      <c r="L139" t="s">
        <v>17362</v>
      </c>
      <c r="M139">
        <v>2</v>
      </c>
    </row>
    <row r="140" spans="1:13" hidden="1" x14ac:dyDescent="0.25">
      <c r="A140" t="s">
        <v>9981</v>
      </c>
      <c r="B140" t="s">
        <v>350</v>
      </c>
      <c r="C140" t="s">
        <v>319</v>
      </c>
      <c r="D140" t="s">
        <v>20468</v>
      </c>
      <c r="E140" s="90">
        <v>95.538303104595826</v>
      </c>
      <c r="F140" s="90">
        <v>-23.379189402266405</v>
      </c>
      <c r="G140" s="90">
        <v>-1.3752464354274356</v>
      </c>
      <c r="H140" s="90">
        <v>96.913549540023268</v>
      </c>
      <c r="I140" s="90">
        <v>-22.003942966838963</v>
      </c>
      <c r="J140" s="90">
        <v>-1.2943495862846448</v>
      </c>
      <c r="K140" t="s">
        <v>9981</v>
      </c>
      <c r="L140" t="s">
        <v>8144</v>
      </c>
      <c r="M140">
        <v>6</v>
      </c>
    </row>
    <row r="141" spans="1:13" hidden="1" x14ac:dyDescent="0.25">
      <c r="A141" t="s">
        <v>17663</v>
      </c>
      <c r="B141" t="s">
        <v>363</v>
      </c>
      <c r="C141" t="s">
        <v>346</v>
      </c>
      <c r="D141" t="s">
        <v>20425</v>
      </c>
      <c r="E141" s="90">
        <v>98.568949658652002</v>
      </c>
      <c r="F141" s="90">
        <v>-24.414631380833995</v>
      </c>
      <c r="G141" s="90">
        <v>-1.4361547871078821</v>
      </c>
      <c r="H141" s="90">
        <v>100.00510444575988</v>
      </c>
      <c r="I141" s="90">
        <v>-22.978476593726114</v>
      </c>
      <c r="J141" s="90">
        <v>-1.3516750937485948</v>
      </c>
      <c r="K141" t="s">
        <v>17663</v>
      </c>
      <c r="L141" t="s">
        <v>17664</v>
      </c>
      <c r="M141">
        <v>2</v>
      </c>
    </row>
    <row r="142" spans="1:13" hidden="1" x14ac:dyDescent="0.25">
      <c r="A142" t="s">
        <v>1684</v>
      </c>
      <c r="B142" t="s">
        <v>484</v>
      </c>
      <c r="C142" t="s">
        <v>319</v>
      </c>
      <c r="D142" t="s">
        <v>20470</v>
      </c>
      <c r="E142" s="90">
        <v>94.178205322954838</v>
      </c>
      <c r="F142" s="90">
        <v>-24.739287183907393</v>
      </c>
      <c r="G142" s="90">
        <v>-1.4552521872886701</v>
      </c>
      <c r="H142" s="90">
        <v>95.633457510243517</v>
      </c>
      <c r="I142" s="90">
        <v>-23.284034996618715</v>
      </c>
      <c r="J142" s="90">
        <v>-1.3696491174481598</v>
      </c>
      <c r="K142" t="s">
        <v>1684</v>
      </c>
      <c r="L142" t="s">
        <v>21</v>
      </c>
      <c r="M142">
        <v>8</v>
      </c>
    </row>
    <row r="143" spans="1:13" x14ac:dyDescent="0.25">
      <c r="A143" t="s">
        <v>21448</v>
      </c>
      <c r="B143" t="s">
        <v>868</v>
      </c>
      <c r="C143" t="s">
        <v>346</v>
      </c>
      <c r="D143" t="s">
        <v>20428</v>
      </c>
      <c r="E143" s="90">
        <v>97.579052926933002</v>
      </c>
      <c r="F143" s="90">
        <v>-25.404528112552995</v>
      </c>
      <c r="G143" s="90">
        <v>-1.4943840066207645</v>
      </c>
      <c r="H143" s="90">
        <v>99.073436933553765</v>
      </c>
      <c r="I143" s="90">
        <v>-23.910144105932233</v>
      </c>
      <c r="J143" s="90">
        <v>-1.4064790650548371</v>
      </c>
      <c r="K143" t="s">
        <v>21448</v>
      </c>
      <c r="L143" t="s">
        <v>21449</v>
      </c>
      <c r="M143">
        <v>0</v>
      </c>
    </row>
    <row r="144" spans="1:13" hidden="1" x14ac:dyDescent="0.25">
      <c r="A144" t="s">
        <v>19192</v>
      </c>
      <c r="B144" t="s">
        <v>363</v>
      </c>
      <c r="C144" t="s">
        <v>319</v>
      </c>
      <c r="D144" t="s">
        <v>20484</v>
      </c>
      <c r="E144" s="90">
        <v>92.638566102208003</v>
      </c>
      <c r="F144" s="90">
        <v>-26.278926404654229</v>
      </c>
      <c r="G144" s="90">
        <v>-1.5458192002737781</v>
      </c>
      <c r="H144" s="90">
        <v>94.184385302481786</v>
      </c>
      <c r="I144" s="90">
        <v>-24.733107204380445</v>
      </c>
      <c r="J144" s="90">
        <v>-1.4548886590812027</v>
      </c>
      <c r="K144" t="s">
        <v>19192</v>
      </c>
      <c r="L144" t="s">
        <v>19193</v>
      </c>
      <c r="M144">
        <v>1</v>
      </c>
    </row>
    <row r="145" spans="1:13" hidden="1" x14ac:dyDescent="0.25">
      <c r="A145" t="s">
        <v>14608</v>
      </c>
      <c r="B145" t="s">
        <v>474</v>
      </c>
      <c r="C145" t="s">
        <v>346</v>
      </c>
      <c r="D145" t="s">
        <v>20430</v>
      </c>
      <c r="E145" s="90">
        <v>95.964049429504001</v>
      </c>
      <c r="F145" s="90">
        <v>-27.019531609981996</v>
      </c>
      <c r="G145" s="90">
        <v>-1.5893842123518822</v>
      </c>
      <c r="H145" s="90">
        <v>97.553433641855889</v>
      </c>
      <c r="I145" s="90">
        <v>-25.430147397630108</v>
      </c>
      <c r="J145" s="90">
        <v>-1.4958910233900065</v>
      </c>
      <c r="K145" t="s">
        <v>14608</v>
      </c>
      <c r="L145" t="s">
        <v>14609</v>
      </c>
      <c r="M145">
        <v>4</v>
      </c>
    </row>
    <row r="146" spans="1:13" hidden="1" x14ac:dyDescent="0.25">
      <c r="A146" t="s">
        <v>17612</v>
      </c>
      <c r="B146" t="s">
        <v>1185</v>
      </c>
      <c r="C146" t="s">
        <v>319</v>
      </c>
      <c r="D146" t="s">
        <v>20488</v>
      </c>
      <c r="E146" s="90">
        <v>91.733830005045405</v>
      </c>
      <c r="F146" s="90">
        <v>-27.183662501816826</v>
      </c>
      <c r="G146" s="90">
        <v>-1.5990389706951074</v>
      </c>
      <c r="H146" s="90">
        <v>93.332868975740524</v>
      </c>
      <c r="I146" s="90">
        <v>-25.584623531121707</v>
      </c>
      <c r="J146" s="90">
        <v>-1.5049778547718651</v>
      </c>
      <c r="K146" t="s">
        <v>17612</v>
      </c>
      <c r="L146" t="s">
        <v>17613</v>
      </c>
      <c r="M146">
        <v>2</v>
      </c>
    </row>
    <row r="147" spans="1:13" hidden="1" x14ac:dyDescent="0.25">
      <c r="A147" t="s">
        <v>19046</v>
      </c>
      <c r="B147" t="s">
        <v>413</v>
      </c>
      <c r="C147" t="s">
        <v>447</v>
      </c>
      <c r="D147" t="s">
        <v>20393</v>
      </c>
      <c r="E147" s="90">
        <v>102.99107687529769</v>
      </c>
      <c r="F147" s="90">
        <v>-29.16120092132482</v>
      </c>
      <c r="G147" s="90">
        <v>-1.7153647600779305</v>
      </c>
      <c r="H147" s="90">
        <v>106.42180639545354</v>
      </c>
      <c r="I147" s="90">
        <v>-25.73047140116897</v>
      </c>
      <c r="J147" s="90">
        <v>-1.5135571412452336</v>
      </c>
      <c r="K147" t="s">
        <v>19046</v>
      </c>
      <c r="L147" t="s">
        <v>19047</v>
      </c>
      <c r="M147">
        <v>1</v>
      </c>
    </row>
    <row r="148" spans="1:13" hidden="1" x14ac:dyDescent="0.25">
      <c r="A148" t="s">
        <v>18544</v>
      </c>
      <c r="B148" t="s">
        <v>638</v>
      </c>
      <c r="C148" t="s">
        <v>447</v>
      </c>
      <c r="D148" t="s">
        <v>20394</v>
      </c>
      <c r="E148" s="90">
        <v>102.53773302656002</v>
      </c>
      <c r="F148" s="90">
        <v>-29.614544770062494</v>
      </c>
      <c r="G148" s="90">
        <v>-1.7420320452977938</v>
      </c>
      <c r="H148" s="90">
        <v>106.0217971171556</v>
      </c>
      <c r="I148" s="90">
        <v>-26.130480679466913</v>
      </c>
      <c r="J148" s="90">
        <v>-1.5370870987921714</v>
      </c>
      <c r="K148" t="s">
        <v>18544</v>
      </c>
      <c r="L148" t="s">
        <v>18545</v>
      </c>
      <c r="M148">
        <v>2</v>
      </c>
    </row>
    <row r="149" spans="1:13" hidden="1" x14ac:dyDescent="0.25">
      <c r="A149" t="s">
        <v>14185</v>
      </c>
      <c r="B149" t="s">
        <v>739</v>
      </c>
      <c r="C149" t="s">
        <v>447</v>
      </c>
      <c r="D149" t="s">
        <v>20396</v>
      </c>
      <c r="E149" s="90">
        <v>101.33646446341801</v>
      </c>
      <c r="F149" s="90">
        <v>-30.815813333204503</v>
      </c>
      <c r="G149" s="90">
        <v>-1.8126949019532059</v>
      </c>
      <c r="H149" s="90">
        <v>104.96185426732441</v>
      </c>
      <c r="I149" s="90">
        <v>-27.190423529298101</v>
      </c>
      <c r="J149" s="90">
        <v>-1.5994366781940059</v>
      </c>
      <c r="K149" t="s">
        <v>14185</v>
      </c>
      <c r="L149" t="s">
        <v>14186</v>
      </c>
      <c r="M149">
        <v>4</v>
      </c>
    </row>
    <row r="150" spans="1:13" hidden="1" x14ac:dyDescent="0.25">
      <c r="A150" t="s">
        <v>1298</v>
      </c>
      <c r="B150" t="s">
        <v>564</v>
      </c>
      <c r="C150" t="s">
        <v>346</v>
      </c>
      <c r="D150" t="s">
        <v>20432</v>
      </c>
      <c r="E150" s="90">
        <v>94.026927328959999</v>
      </c>
      <c r="F150" s="90">
        <v>-28.956653710525998</v>
      </c>
      <c r="G150" s="90">
        <v>-1.7033325712074117</v>
      </c>
      <c r="H150" s="90">
        <v>95.730259900167411</v>
      </c>
      <c r="I150" s="90">
        <v>-27.253321139318587</v>
      </c>
      <c r="J150" s="90">
        <v>-1.6031365376069757</v>
      </c>
      <c r="K150" t="s">
        <v>1298</v>
      </c>
      <c r="L150" t="s">
        <v>1295</v>
      </c>
      <c r="M150">
        <v>8</v>
      </c>
    </row>
    <row r="151" spans="1:13" hidden="1" x14ac:dyDescent="0.25">
      <c r="A151" t="s">
        <v>21409</v>
      </c>
      <c r="B151" t="s">
        <v>484</v>
      </c>
      <c r="C151" t="s">
        <v>346</v>
      </c>
      <c r="D151" t="s">
        <v>20434</v>
      </c>
      <c r="E151" s="90">
        <v>93.895855083730012</v>
      </c>
      <c r="F151" s="90">
        <v>-29.087725955755985</v>
      </c>
      <c r="G151" s="90">
        <v>-1.7110427032797639</v>
      </c>
      <c r="H151" s="90">
        <v>95.606897787009771</v>
      </c>
      <c r="I151" s="90">
        <v>-27.376683252476226</v>
      </c>
      <c r="J151" s="90">
        <v>-1.6103931324986016</v>
      </c>
      <c r="K151" t="s">
        <v>21409</v>
      </c>
      <c r="L151" t="s">
        <v>19375</v>
      </c>
      <c r="M151">
        <v>1</v>
      </c>
    </row>
    <row r="152" spans="1:13" hidden="1" x14ac:dyDescent="0.25">
      <c r="A152" t="s">
        <v>15862</v>
      </c>
      <c r="B152" t="s">
        <v>868</v>
      </c>
      <c r="C152" t="s">
        <v>447</v>
      </c>
      <c r="D152" t="s">
        <v>20405</v>
      </c>
      <c r="E152" s="90">
        <v>100.24600418786001</v>
      </c>
      <c r="F152" s="90">
        <v>-31.906273608762504</v>
      </c>
      <c r="G152" s="90">
        <v>-1.8768396240448533</v>
      </c>
      <c r="H152" s="90">
        <v>103.99968343594971</v>
      </c>
      <c r="I152" s="90">
        <v>-28.152594360672808</v>
      </c>
      <c r="J152" s="90">
        <v>-1.6560349623925181</v>
      </c>
      <c r="K152" t="s">
        <v>15862</v>
      </c>
      <c r="L152" t="s">
        <v>15863</v>
      </c>
      <c r="M152">
        <v>3</v>
      </c>
    </row>
    <row r="153" spans="1:13" hidden="1" x14ac:dyDescent="0.25">
      <c r="A153" t="s">
        <v>8289</v>
      </c>
      <c r="B153" t="s">
        <v>413</v>
      </c>
      <c r="C153" t="s">
        <v>309</v>
      </c>
      <c r="D153" t="s">
        <v>20299</v>
      </c>
      <c r="E153" s="90">
        <v>295.05034615713606</v>
      </c>
      <c r="F153" s="90">
        <v>-30.04114536296396</v>
      </c>
      <c r="G153" s="90">
        <v>-1.7671261978214095</v>
      </c>
      <c r="H153" s="90">
        <v>296.81747235495749</v>
      </c>
      <c r="I153" s="90">
        <v>-28.274019165142533</v>
      </c>
      <c r="J153" s="90">
        <v>-1.6631775979495609</v>
      </c>
      <c r="K153" t="s">
        <v>8289</v>
      </c>
      <c r="L153" t="s">
        <v>8287</v>
      </c>
      <c r="M153">
        <v>11</v>
      </c>
    </row>
    <row r="154" spans="1:13" hidden="1" x14ac:dyDescent="0.25">
      <c r="A154" t="s">
        <v>18266</v>
      </c>
      <c r="B154" t="s">
        <v>474</v>
      </c>
      <c r="C154" t="s">
        <v>447</v>
      </c>
      <c r="D154" t="s">
        <v>20406</v>
      </c>
      <c r="E154" s="90">
        <v>99.718940332356809</v>
      </c>
      <c r="F154" s="90">
        <v>-32.433337464265705</v>
      </c>
      <c r="G154" s="90">
        <v>-1.9078433802509238</v>
      </c>
      <c r="H154" s="90">
        <v>103.53462709285864</v>
      </c>
      <c r="I154" s="90">
        <v>-28.617650703763871</v>
      </c>
      <c r="J154" s="90">
        <v>-1.6833912178684631</v>
      </c>
      <c r="K154" t="s">
        <v>18266</v>
      </c>
      <c r="L154" t="s">
        <v>18267</v>
      </c>
      <c r="M154">
        <v>2</v>
      </c>
    </row>
    <row r="155" spans="1:13" hidden="1" x14ac:dyDescent="0.25">
      <c r="A155" t="s">
        <v>14891</v>
      </c>
      <c r="B155" t="s">
        <v>369</v>
      </c>
      <c r="C155" t="s">
        <v>319</v>
      </c>
      <c r="D155" t="s">
        <v>20489</v>
      </c>
      <c r="E155" s="90">
        <v>88.292330616900841</v>
      </c>
      <c r="F155" s="90">
        <v>-30.62516188996139</v>
      </c>
      <c r="G155" s="90">
        <v>-1.8014801111741994</v>
      </c>
      <c r="H155" s="90">
        <v>90.093810728075042</v>
      </c>
      <c r="I155" s="90">
        <v>-28.82368177878719</v>
      </c>
      <c r="J155" s="90">
        <v>-1.6955106928698347</v>
      </c>
      <c r="K155" t="s">
        <v>14891</v>
      </c>
      <c r="L155" t="s">
        <v>14892</v>
      </c>
      <c r="M155">
        <v>4</v>
      </c>
    </row>
    <row r="156" spans="1:13" hidden="1" x14ac:dyDescent="0.25">
      <c r="A156" t="s">
        <v>18377</v>
      </c>
      <c r="B156" t="s">
        <v>440</v>
      </c>
      <c r="C156" t="s">
        <v>346</v>
      </c>
      <c r="D156" t="s">
        <v>20435</v>
      </c>
      <c r="E156" s="90">
        <v>92.311846413147904</v>
      </c>
      <c r="F156" s="90">
        <v>-30.671734626338093</v>
      </c>
      <c r="G156" s="90">
        <v>-1.8042196839022409</v>
      </c>
      <c r="H156" s="90">
        <v>94.116066097050151</v>
      </c>
      <c r="I156" s="90">
        <v>-28.867514942435847</v>
      </c>
      <c r="J156" s="90">
        <v>-1.6980891142609322</v>
      </c>
      <c r="K156" t="s">
        <v>18377</v>
      </c>
      <c r="L156" t="s">
        <v>18378</v>
      </c>
      <c r="M156">
        <v>2</v>
      </c>
    </row>
    <row r="157" spans="1:13" x14ac:dyDescent="0.25">
      <c r="A157" t="s">
        <v>21494</v>
      </c>
      <c r="B157" t="s">
        <v>564</v>
      </c>
      <c r="C157" t="s">
        <v>447</v>
      </c>
      <c r="D157" t="s">
        <v>20407</v>
      </c>
      <c r="E157" s="90">
        <v>99.207912724563201</v>
      </c>
      <c r="F157" s="90">
        <v>-32.944365072059313</v>
      </c>
      <c r="G157" s="90">
        <v>-1.9379038277681948</v>
      </c>
      <c r="H157" s="90">
        <v>103.08372038009959</v>
      </c>
      <c r="I157" s="90">
        <v>-29.068557416522921</v>
      </c>
      <c r="J157" s="90">
        <v>-1.7099151421484071</v>
      </c>
      <c r="K157" t="s">
        <v>21494</v>
      </c>
      <c r="L157" t="s">
        <v>21495</v>
      </c>
      <c r="M157">
        <v>0</v>
      </c>
    </row>
    <row r="158" spans="1:13" hidden="1" x14ac:dyDescent="0.25">
      <c r="A158" t="s">
        <v>6847</v>
      </c>
      <c r="B158" t="s">
        <v>868</v>
      </c>
      <c r="C158" t="s">
        <v>346</v>
      </c>
      <c r="D158" t="s">
        <v>20437</v>
      </c>
      <c r="E158" s="90">
        <v>92.024913760451</v>
      </c>
      <c r="F158" s="90">
        <v>-30.958667279034998</v>
      </c>
      <c r="G158" s="90">
        <v>-1.8210980752373529</v>
      </c>
      <c r="H158" s="90">
        <v>93.846011835688358</v>
      </c>
      <c r="I158" s="90">
        <v>-29.137569203797639</v>
      </c>
      <c r="J158" s="90">
        <v>-1.71397465904692</v>
      </c>
      <c r="K158" t="s">
        <v>6847</v>
      </c>
      <c r="L158" t="s">
        <v>117</v>
      </c>
      <c r="M158">
        <v>11</v>
      </c>
    </row>
    <row r="159" spans="1:13" x14ac:dyDescent="0.25">
      <c r="A159" t="s">
        <v>21512</v>
      </c>
      <c r="B159" t="s">
        <v>338</v>
      </c>
      <c r="C159" t="s">
        <v>447</v>
      </c>
      <c r="D159" t="s">
        <v>20410</v>
      </c>
      <c r="E159" s="90">
        <v>98.938129290234997</v>
      </c>
      <c r="F159" s="90">
        <v>-33.214148506387517</v>
      </c>
      <c r="G159" s="90">
        <v>-1.9537734415522068</v>
      </c>
      <c r="H159" s="90">
        <v>102.84567617333941</v>
      </c>
      <c r="I159" s="90">
        <v>-29.3066016232831</v>
      </c>
      <c r="J159" s="90">
        <v>-1.7239177425460648</v>
      </c>
      <c r="K159" t="s">
        <v>21512</v>
      </c>
      <c r="L159" t="s">
        <v>21513</v>
      </c>
      <c r="M159">
        <v>0</v>
      </c>
    </row>
    <row r="160" spans="1:13" hidden="1" x14ac:dyDescent="0.25">
      <c r="A160" t="s">
        <v>15209</v>
      </c>
      <c r="B160" t="s">
        <v>484</v>
      </c>
      <c r="C160" t="s">
        <v>447</v>
      </c>
      <c r="D160" t="s">
        <v>20411</v>
      </c>
      <c r="E160" s="90">
        <v>98.379572413028811</v>
      </c>
      <c r="F160" s="90">
        <v>-33.772705383593703</v>
      </c>
      <c r="G160" s="90">
        <v>-1.9866297284466885</v>
      </c>
      <c r="H160" s="90">
        <v>102.35283186992218</v>
      </c>
      <c r="I160" s="90">
        <v>-29.799445926700329</v>
      </c>
      <c r="J160" s="90">
        <v>-1.7529085839235488</v>
      </c>
      <c r="K160" t="s">
        <v>15209</v>
      </c>
      <c r="L160" t="s">
        <v>15210</v>
      </c>
      <c r="M160">
        <v>4</v>
      </c>
    </row>
    <row r="161" spans="1:13" x14ac:dyDescent="0.25">
      <c r="A161" t="s">
        <v>21442</v>
      </c>
      <c r="B161" t="s">
        <v>301</v>
      </c>
      <c r="C161" t="s">
        <v>346</v>
      </c>
      <c r="D161" t="s">
        <v>20438</v>
      </c>
      <c r="E161" s="90">
        <v>89.238162378440009</v>
      </c>
      <c r="F161" s="90">
        <v>-33.745418661045989</v>
      </c>
      <c r="G161" s="90">
        <v>-1.9850246271203522</v>
      </c>
      <c r="H161" s="90">
        <v>91.223187005560362</v>
      </c>
      <c r="I161" s="90">
        <v>-31.760394033925635</v>
      </c>
      <c r="J161" s="90">
        <v>-1.8682584725838609</v>
      </c>
      <c r="K161" t="s">
        <v>21442</v>
      </c>
      <c r="L161" t="s">
        <v>21443</v>
      </c>
      <c r="M161">
        <v>0</v>
      </c>
    </row>
    <row r="162" spans="1:13" hidden="1" x14ac:dyDescent="0.25">
      <c r="A162" t="s">
        <v>14804</v>
      </c>
      <c r="B162" t="s">
        <v>296</v>
      </c>
      <c r="C162" t="s">
        <v>447</v>
      </c>
      <c r="D162" t="s">
        <v>20412</v>
      </c>
      <c r="E162" s="90">
        <v>95.431586843597501</v>
      </c>
      <c r="F162" s="90">
        <v>-36.720690953025013</v>
      </c>
      <c r="G162" s="90">
        <v>-2.1600406442955888</v>
      </c>
      <c r="H162" s="90">
        <v>99.751668132188684</v>
      </c>
      <c r="I162" s="90">
        <v>-32.40060966443383</v>
      </c>
      <c r="J162" s="90">
        <v>-1.9059182155549312</v>
      </c>
      <c r="K162" t="s">
        <v>14804</v>
      </c>
      <c r="L162" t="s">
        <v>14805</v>
      </c>
      <c r="M162">
        <v>4</v>
      </c>
    </row>
    <row r="163" spans="1:13" hidden="1" x14ac:dyDescent="0.25">
      <c r="A163" t="s">
        <v>19125</v>
      </c>
      <c r="B163" t="s">
        <v>301</v>
      </c>
      <c r="C163" t="s">
        <v>346</v>
      </c>
      <c r="D163" t="s">
        <v>20439</v>
      </c>
      <c r="E163" s="90">
        <v>87.346950785743999</v>
      </c>
      <c r="F163" s="90">
        <v>-35.636630253741998</v>
      </c>
      <c r="G163" s="90">
        <v>-2.0962723678671762</v>
      </c>
      <c r="H163" s="90">
        <v>89.443223153611171</v>
      </c>
      <c r="I163" s="90">
        <v>-33.540357885874826</v>
      </c>
      <c r="J163" s="90">
        <v>-1.9729622285808721</v>
      </c>
      <c r="K163" t="s">
        <v>19125</v>
      </c>
      <c r="L163" t="s">
        <v>19126</v>
      </c>
      <c r="M163">
        <v>1</v>
      </c>
    </row>
    <row r="164" spans="1:13" hidden="1" x14ac:dyDescent="0.25">
      <c r="A164" t="s">
        <v>4479</v>
      </c>
      <c r="B164" t="s">
        <v>413</v>
      </c>
      <c r="C164" t="s">
        <v>319</v>
      </c>
      <c r="D164" t="s">
        <v>20490</v>
      </c>
      <c r="E164" s="90">
        <v>82.888608244486008</v>
      </c>
      <c r="F164" s="90">
        <v>-36.028884262376224</v>
      </c>
      <c r="G164" s="90">
        <v>-2.1193461330809544</v>
      </c>
      <c r="H164" s="90">
        <v>85.007954377566975</v>
      </c>
      <c r="I164" s="90">
        <v>-33.909538129295257</v>
      </c>
      <c r="J164" s="90">
        <v>-1.9946787134879562</v>
      </c>
      <c r="K164" t="s">
        <v>4479</v>
      </c>
      <c r="L164" t="s">
        <v>4477</v>
      </c>
      <c r="M164">
        <v>5</v>
      </c>
    </row>
    <row r="165" spans="1:13" hidden="1" x14ac:dyDescent="0.25">
      <c r="A165" t="s">
        <v>19370</v>
      </c>
      <c r="B165" t="s">
        <v>363</v>
      </c>
      <c r="C165" t="s">
        <v>346</v>
      </c>
      <c r="D165" t="s">
        <v>20441</v>
      </c>
      <c r="E165" s="90">
        <v>83.888173425664007</v>
      </c>
      <c r="F165" s="90">
        <v>-39.09540761382199</v>
      </c>
      <c r="G165" s="90">
        <v>-2.2997298596365878</v>
      </c>
      <c r="H165" s="90">
        <v>86.187903285300592</v>
      </c>
      <c r="I165" s="90">
        <v>-36.795677754185405</v>
      </c>
      <c r="J165" s="90">
        <v>-2.1644516325991416</v>
      </c>
      <c r="K165" t="s">
        <v>19370</v>
      </c>
      <c r="L165" t="s">
        <v>19371</v>
      </c>
      <c r="M165">
        <v>1</v>
      </c>
    </row>
    <row r="166" spans="1:13" hidden="1" x14ac:dyDescent="0.25">
      <c r="A166" t="s">
        <v>17903</v>
      </c>
      <c r="B166" t="s">
        <v>312</v>
      </c>
      <c r="C166" t="s">
        <v>346</v>
      </c>
      <c r="D166" t="s">
        <v>20442</v>
      </c>
      <c r="E166" s="90">
        <v>83.701358918463995</v>
      </c>
      <c r="F166" s="90">
        <v>-39.282222121022002</v>
      </c>
      <c r="G166" s="90">
        <v>-2.310718948295412</v>
      </c>
      <c r="H166" s="90">
        <v>86.012077866759412</v>
      </c>
      <c r="I166" s="90">
        <v>-36.971503172726585</v>
      </c>
      <c r="J166" s="90">
        <v>-2.1747943042780342</v>
      </c>
      <c r="K166" t="s">
        <v>17903</v>
      </c>
      <c r="L166" t="s">
        <v>17904</v>
      </c>
      <c r="M166">
        <v>2</v>
      </c>
    </row>
    <row r="167" spans="1:13" x14ac:dyDescent="0.25">
      <c r="A167" t="s">
        <v>21423</v>
      </c>
      <c r="B167" t="s">
        <v>407</v>
      </c>
      <c r="C167" t="s">
        <v>346</v>
      </c>
      <c r="D167" t="s">
        <v>20443</v>
      </c>
      <c r="E167" s="90">
        <v>82.996375670611314</v>
      </c>
      <c r="F167" s="90">
        <v>-39.987205368874683</v>
      </c>
      <c r="G167" s="90">
        <v>-2.3521885511102756</v>
      </c>
      <c r="H167" s="90">
        <v>85.348564221721588</v>
      </c>
      <c r="I167" s="90">
        <v>-37.635016817764409</v>
      </c>
      <c r="J167" s="90">
        <v>-2.2138245186920242</v>
      </c>
      <c r="K167" t="s">
        <v>21423</v>
      </c>
      <c r="L167" t="s">
        <v>21424</v>
      </c>
      <c r="M167">
        <v>0</v>
      </c>
    </row>
    <row r="168" spans="1:13" hidden="1" x14ac:dyDescent="0.25">
      <c r="A168" t="s">
        <v>3591</v>
      </c>
      <c r="B168" t="s">
        <v>369</v>
      </c>
      <c r="C168" t="s">
        <v>309</v>
      </c>
      <c r="D168" t="s">
        <v>20300</v>
      </c>
      <c r="E168" s="90">
        <v>284.64623318728002</v>
      </c>
      <c r="F168" s="90">
        <v>-40.445258332820003</v>
      </c>
      <c r="G168" s="90">
        <v>-2.3791328431070591</v>
      </c>
      <c r="H168" s="90">
        <v>287.02536603038709</v>
      </c>
      <c r="I168" s="90">
        <v>-38.066125489712931</v>
      </c>
      <c r="J168" s="90">
        <v>-2.2391838523360548</v>
      </c>
      <c r="K168" t="s">
        <v>3591</v>
      </c>
      <c r="L168" t="s">
        <v>163</v>
      </c>
      <c r="M168">
        <v>10</v>
      </c>
    </row>
    <row r="169" spans="1:13" hidden="1" x14ac:dyDescent="0.25">
      <c r="A169" t="s">
        <v>19258</v>
      </c>
      <c r="B169" t="s">
        <v>1359</v>
      </c>
      <c r="C169" t="s">
        <v>346</v>
      </c>
      <c r="D169" t="s">
        <v>20444</v>
      </c>
      <c r="E169" s="90">
        <v>81.309535793672012</v>
      </c>
      <c r="F169" s="90">
        <v>-41.674045245813986</v>
      </c>
      <c r="G169" s="90">
        <v>-2.451414426224352</v>
      </c>
      <c r="H169" s="90">
        <v>83.760950219896358</v>
      </c>
      <c r="I169" s="90">
        <v>-39.222630819589639</v>
      </c>
      <c r="J169" s="90">
        <v>-2.3072135776229201</v>
      </c>
      <c r="K169" t="s">
        <v>19258</v>
      </c>
      <c r="L169" t="s">
        <v>19259</v>
      </c>
      <c r="M169">
        <v>1</v>
      </c>
    </row>
    <row r="170" spans="1:13" hidden="1" x14ac:dyDescent="0.25">
      <c r="A170" t="s">
        <v>9211</v>
      </c>
      <c r="B170" t="s">
        <v>407</v>
      </c>
      <c r="C170" t="s">
        <v>319</v>
      </c>
      <c r="D170" t="s">
        <v>20491</v>
      </c>
      <c r="E170" s="90">
        <v>77.034487279048108</v>
      </c>
      <c r="F170" s="90">
        <v>-41.883005227814124</v>
      </c>
      <c r="G170" s="90">
        <v>-2.4637061898714192</v>
      </c>
      <c r="H170" s="90">
        <v>79.498193468919538</v>
      </c>
      <c r="I170" s="90">
        <v>-39.419299037942693</v>
      </c>
      <c r="J170" s="90">
        <v>-2.3187822963495703</v>
      </c>
      <c r="K170" t="s">
        <v>9211</v>
      </c>
      <c r="L170" t="s">
        <v>176</v>
      </c>
      <c r="M170">
        <v>6</v>
      </c>
    </row>
    <row r="171" spans="1:13" x14ac:dyDescent="0.25">
      <c r="A171" t="s">
        <v>21425</v>
      </c>
      <c r="B171" t="s">
        <v>484</v>
      </c>
      <c r="C171" t="s">
        <v>346</v>
      </c>
      <c r="D171" t="s">
        <v>20445</v>
      </c>
      <c r="E171" s="90">
        <v>80.541731258044436</v>
      </c>
      <c r="F171" s="90">
        <v>-42.441849781441562</v>
      </c>
      <c r="G171" s="90">
        <v>-2.4965793989083274</v>
      </c>
      <c r="H171" s="90">
        <v>83.03831065695276</v>
      </c>
      <c r="I171" s="90">
        <v>-39.945270382533238</v>
      </c>
      <c r="J171" s="90">
        <v>-2.3497217872078373</v>
      </c>
      <c r="K171" t="s">
        <v>21425</v>
      </c>
      <c r="L171" t="s">
        <v>21426</v>
      </c>
      <c r="M171">
        <v>0</v>
      </c>
    </row>
    <row r="172" spans="1:13" hidden="1" x14ac:dyDescent="0.25">
      <c r="A172" t="s">
        <v>16278</v>
      </c>
      <c r="B172" t="s">
        <v>333</v>
      </c>
      <c r="C172" t="s">
        <v>346</v>
      </c>
      <c r="D172" t="s">
        <v>20447</v>
      </c>
      <c r="E172" s="90">
        <v>80.130984331020002</v>
      </c>
      <c r="F172" s="90">
        <v>-42.852596708465995</v>
      </c>
      <c r="G172" s="90">
        <v>-2.5207409828509411</v>
      </c>
      <c r="H172" s="90">
        <v>82.651725313870941</v>
      </c>
      <c r="I172" s="90">
        <v>-40.331855725615057</v>
      </c>
      <c r="J172" s="90">
        <v>-2.372462101506768</v>
      </c>
      <c r="K172" t="s">
        <v>16278</v>
      </c>
      <c r="L172" t="s">
        <v>16279</v>
      </c>
      <c r="M172">
        <v>3</v>
      </c>
    </row>
    <row r="173" spans="1:13" hidden="1" x14ac:dyDescent="0.25">
      <c r="A173" t="s">
        <v>19346</v>
      </c>
      <c r="B173" t="s">
        <v>546</v>
      </c>
      <c r="C173" t="s">
        <v>309</v>
      </c>
      <c r="D173" t="s">
        <v>20301</v>
      </c>
      <c r="E173" s="90">
        <v>282.22475702849999</v>
      </c>
      <c r="F173" s="90">
        <v>-42.866734491600027</v>
      </c>
      <c r="G173" s="90">
        <v>-2.5215726171529429</v>
      </c>
      <c r="H173" s="90">
        <v>284.74632964565296</v>
      </c>
      <c r="I173" s="90">
        <v>-40.345161874447058</v>
      </c>
      <c r="J173" s="90">
        <v>-2.3732448161439446</v>
      </c>
      <c r="K173" t="s">
        <v>19346</v>
      </c>
      <c r="L173" t="s">
        <v>19347</v>
      </c>
      <c r="M173">
        <v>1</v>
      </c>
    </row>
    <row r="174" spans="1:13" x14ac:dyDescent="0.25">
      <c r="A174" t="s">
        <v>21490</v>
      </c>
      <c r="B174" t="s">
        <v>350</v>
      </c>
      <c r="C174" t="s">
        <v>346</v>
      </c>
      <c r="D174" t="s">
        <v>20448</v>
      </c>
      <c r="E174" s="90">
        <v>80.045352418290562</v>
      </c>
      <c r="F174" s="90">
        <v>-42.938228621195435</v>
      </c>
      <c r="G174" s="90">
        <v>-2.5257781541879667</v>
      </c>
      <c r="H174" s="90">
        <v>82.571130572478523</v>
      </c>
      <c r="I174" s="90">
        <v>-40.412450467007474</v>
      </c>
      <c r="J174" s="90">
        <v>-2.3772029686474987</v>
      </c>
      <c r="K174" t="s">
        <v>21490</v>
      </c>
      <c r="L174" t="s">
        <v>21491</v>
      </c>
      <c r="M174">
        <v>0</v>
      </c>
    </row>
    <row r="175" spans="1:13" x14ac:dyDescent="0.25">
      <c r="A175" t="s">
        <v>21500</v>
      </c>
      <c r="B175" t="s">
        <v>906</v>
      </c>
      <c r="C175" t="s">
        <v>346</v>
      </c>
      <c r="D175" t="s">
        <v>20450</v>
      </c>
      <c r="E175" s="90">
        <v>79.924995461875</v>
      </c>
      <c r="F175" s="90">
        <v>-43.058585577610998</v>
      </c>
      <c r="G175" s="90">
        <v>-2.532857975153588</v>
      </c>
      <c r="H175" s="90">
        <v>82.457853437028589</v>
      </c>
      <c r="I175" s="90">
        <v>-40.525727602457408</v>
      </c>
      <c r="J175" s="90">
        <v>-2.3838663295563181</v>
      </c>
      <c r="K175" t="s">
        <v>21500</v>
      </c>
      <c r="L175" t="s">
        <v>21501</v>
      </c>
      <c r="M175">
        <v>0</v>
      </c>
    </row>
    <row r="176" spans="1:13" hidden="1" x14ac:dyDescent="0.25">
      <c r="A176" t="s">
        <v>19410</v>
      </c>
      <c r="B176" t="s">
        <v>338</v>
      </c>
      <c r="C176" t="s">
        <v>346</v>
      </c>
      <c r="D176" t="s">
        <v>20453</v>
      </c>
      <c r="E176" s="90">
        <v>79.241403668890001</v>
      </c>
      <c r="F176" s="90">
        <v>-43.742177370595996</v>
      </c>
      <c r="G176" s="90">
        <v>-2.573069257093882</v>
      </c>
      <c r="H176" s="90">
        <v>81.814472925983878</v>
      </c>
      <c r="I176" s="90">
        <v>-41.169108113502119</v>
      </c>
      <c r="J176" s="90">
        <v>-2.4217122419707131</v>
      </c>
      <c r="K176" t="s">
        <v>19410</v>
      </c>
      <c r="L176" t="s">
        <v>19411</v>
      </c>
      <c r="M176">
        <v>1</v>
      </c>
    </row>
    <row r="177" spans="1:13" hidden="1" x14ac:dyDescent="0.25">
      <c r="A177" t="s">
        <v>6158</v>
      </c>
      <c r="B177" t="s">
        <v>516</v>
      </c>
      <c r="C177" t="s">
        <v>319</v>
      </c>
      <c r="D177" t="s">
        <v>20493</v>
      </c>
      <c r="E177" s="90">
        <v>74.513947033628398</v>
      </c>
      <c r="F177" s="90">
        <v>-44.403545473233834</v>
      </c>
      <c r="G177" s="90">
        <v>-2.6119732631314019</v>
      </c>
      <c r="H177" s="90">
        <v>77.125920296759801</v>
      </c>
      <c r="I177" s="90">
        <v>-41.79157221010243</v>
      </c>
      <c r="J177" s="90">
        <v>-2.4583277770648486</v>
      </c>
      <c r="K177" t="s">
        <v>6158</v>
      </c>
      <c r="L177" t="s">
        <v>222</v>
      </c>
      <c r="M177">
        <v>7</v>
      </c>
    </row>
    <row r="178" spans="1:13" hidden="1" x14ac:dyDescent="0.25">
      <c r="A178" t="s">
        <v>2882</v>
      </c>
      <c r="B178" t="s">
        <v>484</v>
      </c>
      <c r="C178" t="s">
        <v>346</v>
      </c>
      <c r="D178" t="s">
        <v>20454</v>
      </c>
      <c r="E178" s="90">
        <v>77.90083743425599</v>
      </c>
      <c r="F178" s="90">
        <v>-45.082743605230007</v>
      </c>
      <c r="G178" s="90">
        <v>-2.6519260944252947</v>
      </c>
      <c r="H178" s="90">
        <v>80.552763528681282</v>
      </c>
      <c r="I178" s="90">
        <v>-42.430817510804715</v>
      </c>
      <c r="J178" s="90">
        <v>-2.495930441812042</v>
      </c>
      <c r="K178" t="s">
        <v>2882</v>
      </c>
      <c r="L178" t="s">
        <v>2878</v>
      </c>
      <c r="M178">
        <v>7</v>
      </c>
    </row>
    <row r="179" spans="1:13" hidden="1" x14ac:dyDescent="0.25">
      <c r="A179" t="s">
        <v>19136</v>
      </c>
      <c r="B179" t="s">
        <v>296</v>
      </c>
      <c r="C179" t="s">
        <v>346</v>
      </c>
      <c r="D179" t="s">
        <v>20460</v>
      </c>
      <c r="E179" s="90">
        <v>76.7867191721366</v>
      </c>
      <c r="F179" s="90">
        <v>-46.196861867349398</v>
      </c>
      <c r="G179" s="90">
        <v>-2.7174624627852588</v>
      </c>
      <c r="H179" s="90">
        <v>79.504181634921864</v>
      </c>
      <c r="I179" s="90">
        <v>-43.479399404564134</v>
      </c>
      <c r="J179" s="90">
        <v>-2.557611729680243</v>
      </c>
      <c r="K179" t="s">
        <v>19136</v>
      </c>
      <c r="L179" t="s">
        <v>19137</v>
      </c>
      <c r="M179">
        <v>1</v>
      </c>
    </row>
    <row r="180" spans="1:13" hidden="1" x14ac:dyDescent="0.25">
      <c r="A180" t="s">
        <v>19162</v>
      </c>
      <c r="B180" t="s">
        <v>369</v>
      </c>
      <c r="C180" t="s">
        <v>447</v>
      </c>
      <c r="D180" t="s">
        <v>20420</v>
      </c>
      <c r="E180" s="90">
        <v>82.80554759545015</v>
      </c>
      <c r="F180" s="90">
        <v>-49.346730201172363</v>
      </c>
      <c r="G180" s="90">
        <v>-2.9027488353630804</v>
      </c>
      <c r="H180" s="90">
        <v>88.611045266176305</v>
      </c>
      <c r="I180" s="90">
        <v>-43.541232530446209</v>
      </c>
      <c r="J180" s="90">
        <v>-2.5612489723791887</v>
      </c>
      <c r="K180" t="s">
        <v>19162</v>
      </c>
      <c r="L180" t="s">
        <v>19163</v>
      </c>
      <c r="M180">
        <v>1</v>
      </c>
    </row>
    <row r="181" spans="1:13" hidden="1" x14ac:dyDescent="0.25">
      <c r="A181" t="s">
        <v>20260</v>
      </c>
      <c r="B181" t="s">
        <v>1359</v>
      </c>
      <c r="C181" t="s">
        <v>447</v>
      </c>
      <c r="D181" t="s">
        <v>20426</v>
      </c>
      <c r="E181" s="90">
        <v>81.588465311161002</v>
      </c>
      <c r="F181" s="90">
        <v>-50.563812485461511</v>
      </c>
      <c r="G181" s="90">
        <v>-2.9743419109095006</v>
      </c>
      <c r="H181" s="90">
        <v>87.537149132980005</v>
      </c>
      <c r="I181" s="90">
        <v>-44.615128663642508</v>
      </c>
      <c r="J181" s="90">
        <v>-2.6244193331554415</v>
      </c>
      <c r="K181" t="s">
        <v>20260</v>
      </c>
      <c r="L181" t="s">
        <v>20261</v>
      </c>
      <c r="M181">
        <v>1</v>
      </c>
    </row>
    <row r="182" spans="1:13" hidden="1" x14ac:dyDescent="0.25">
      <c r="A182" t="s">
        <v>19326</v>
      </c>
      <c r="B182" t="s">
        <v>363</v>
      </c>
      <c r="C182" t="s">
        <v>319</v>
      </c>
      <c r="D182" t="s">
        <v>20494</v>
      </c>
      <c r="E182" s="90">
        <v>70.659996852452011</v>
      </c>
      <c r="F182" s="90">
        <v>-48.257495654410221</v>
      </c>
      <c r="G182" s="90">
        <v>-2.8386762149653073</v>
      </c>
      <c r="H182" s="90">
        <v>73.498673067417329</v>
      </c>
      <c r="I182" s="90">
        <v>-45.418819439444903</v>
      </c>
      <c r="J182" s="90">
        <v>-2.6716952611438178</v>
      </c>
      <c r="K182" t="s">
        <v>19326</v>
      </c>
      <c r="L182" t="s">
        <v>19327</v>
      </c>
      <c r="M182">
        <v>1</v>
      </c>
    </row>
    <row r="183" spans="1:13" hidden="1" x14ac:dyDescent="0.25">
      <c r="A183" t="s">
        <v>8012</v>
      </c>
      <c r="B183" t="s">
        <v>312</v>
      </c>
      <c r="C183" t="s">
        <v>346</v>
      </c>
      <c r="D183" t="s">
        <v>20461</v>
      </c>
      <c r="E183" s="90">
        <v>73.703737075767208</v>
      </c>
      <c r="F183" s="90">
        <v>-49.27984396371879</v>
      </c>
      <c r="G183" s="90">
        <v>-2.8988143508069877</v>
      </c>
      <c r="H183" s="90">
        <v>76.602551426574195</v>
      </c>
      <c r="I183" s="90">
        <v>-46.381029612911803</v>
      </c>
      <c r="J183" s="90">
        <v>-2.7282958595830471</v>
      </c>
      <c r="K183" t="s">
        <v>8012</v>
      </c>
      <c r="L183" t="s">
        <v>8011</v>
      </c>
      <c r="M183">
        <v>5</v>
      </c>
    </row>
    <row r="184" spans="1:13" x14ac:dyDescent="0.25">
      <c r="A184" t="s">
        <v>21468</v>
      </c>
      <c r="B184" t="s">
        <v>363</v>
      </c>
      <c r="C184" t="s">
        <v>447</v>
      </c>
      <c r="D184" t="s">
        <v>20427</v>
      </c>
      <c r="E184" s="90">
        <v>78.383890689080005</v>
      </c>
      <c r="F184" s="90">
        <v>-53.768387107542509</v>
      </c>
      <c r="G184" s="90">
        <v>-3.1628463004436771</v>
      </c>
      <c r="H184" s="90">
        <v>84.709583289967355</v>
      </c>
      <c r="I184" s="90">
        <v>-47.442694506655158</v>
      </c>
      <c r="J184" s="90">
        <v>-2.7907467356855977</v>
      </c>
      <c r="K184" t="s">
        <v>21468</v>
      </c>
      <c r="L184" t="s">
        <v>21469</v>
      </c>
      <c r="M184">
        <v>0</v>
      </c>
    </row>
    <row r="185" spans="1:13" x14ac:dyDescent="0.25">
      <c r="A185" t="s">
        <v>21492</v>
      </c>
      <c r="B185" t="s">
        <v>440</v>
      </c>
      <c r="C185" t="s">
        <v>319</v>
      </c>
      <c r="D185" t="s">
        <v>20502</v>
      </c>
      <c r="E185" s="90">
        <v>68.109361191516797</v>
      </c>
      <c r="F185" s="90">
        <v>-50.808131315345435</v>
      </c>
      <c r="G185" s="90">
        <v>-2.9887136067850255</v>
      </c>
      <c r="H185" s="90">
        <v>71.098074798301823</v>
      </c>
      <c r="I185" s="90">
        <v>-47.819417708560408</v>
      </c>
      <c r="J185" s="90">
        <v>-2.8129069240329652</v>
      </c>
      <c r="K185" t="s">
        <v>21492</v>
      </c>
      <c r="L185" t="s">
        <v>21493</v>
      </c>
      <c r="M185">
        <v>0</v>
      </c>
    </row>
    <row r="186" spans="1:13" hidden="1" x14ac:dyDescent="0.25">
      <c r="A186" t="s">
        <v>17709</v>
      </c>
      <c r="B186" t="s">
        <v>312</v>
      </c>
      <c r="C186" t="s">
        <v>319</v>
      </c>
      <c r="D186" t="s">
        <v>20503</v>
      </c>
      <c r="E186" s="90">
        <v>67.205110005067993</v>
      </c>
      <c r="F186" s="90">
        <v>-51.712382501794238</v>
      </c>
      <c r="G186" s="90">
        <v>-3.0419048530467201</v>
      </c>
      <c r="H186" s="90">
        <v>70.24701485811471</v>
      </c>
      <c r="I186" s="90">
        <v>-48.670477648747521</v>
      </c>
      <c r="J186" s="90">
        <v>-2.8629692734557364</v>
      </c>
      <c r="K186" t="s">
        <v>17709</v>
      </c>
      <c r="L186" t="s">
        <v>17710</v>
      </c>
      <c r="M186">
        <v>2</v>
      </c>
    </row>
    <row r="187" spans="1:13" hidden="1" x14ac:dyDescent="0.25">
      <c r="A187" t="s">
        <v>18430</v>
      </c>
      <c r="B187" t="s">
        <v>333</v>
      </c>
      <c r="C187" t="s">
        <v>319</v>
      </c>
      <c r="D187" t="s">
        <v>20507</v>
      </c>
      <c r="E187" s="90">
        <v>65.609010094456011</v>
      </c>
      <c r="F187" s="90">
        <v>-53.308482412406221</v>
      </c>
      <c r="G187" s="90">
        <v>-3.135793083082719</v>
      </c>
      <c r="H187" s="90">
        <v>68.744803177538728</v>
      </c>
      <c r="I187" s="90">
        <v>-50.172689329323504</v>
      </c>
      <c r="J187" s="90">
        <v>-2.9513346664307942</v>
      </c>
      <c r="K187" t="s">
        <v>18430</v>
      </c>
      <c r="L187" t="s">
        <v>18431</v>
      </c>
      <c r="M187">
        <v>2</v>
      </c>
    </row>
    <row r="188" spans="1:13" x14ac:dyDescent="0.25">
      <c r="A188" t="s">
        <v>21478</v>
      </c>
      <c r="B188" t="s">
        <v>1359</v>
      </c>
      <c r="C188" t="s">
        <v>346</v>
      </c>
      <c r="D188" t="s">
        <v>20462</v>
      </c>
      <c r="E188" s="90">
        <v>69.57703522061918</v>
      </c>
      <c r="F188" s="90">
        <v>-53.406545818866817</v>
      </c>
      <c r="G188" s="90">
        <v>-3.1415615187568715</v>
      </c>
      <c r="H188" s="90">
        <v>72.718596739376054</v>
      </c>
      <c r="I188" s="90">
        <v>-50.264984300109944</v>
      </c>
      <c r="J188" s="90">
        <v>-2.9567637823594084</v>
      </c>
      <c r="K188" t="s">
        <v>21478</v>
      </c>
      <c r="L188" t="s">
        <v>21479</v>
      </c>
      <c r="M188">
        <v>0</v>
      </c>
    </row>
    <row r="189" spans="1:13" hidden="1" x14ac:dyDescent="0.25">
      <c r="A189" t="s">
        <v>18535</v>
      </c>
      <c r="B189" t="s">
        <v>301</v>
      </c>
      <c r="C189" t="s">
        <v>319</v>
      </c>
      <c r="D189" t="s">
        <v>20512</v>
      </c>
      <c r="E189" s="90">
        <v>63.588065554140002</v>
      </c>
      <c r="F189" s="90">
        <v>-55.32942695272223</v>
      </c>
      <c r="G189" s="90">
        <v>-3.254672173689543</v>
      </c>
      <c r="H189" s="90">
        <v>66.842737727829544</v>
      </c>
      <c r="I189" s="90">
        <v>-52.074754779032688</v>
      </c>
      <c r="J189" s="90">
        <v>-3.0632208693548639</v>
      </c>
      <c r="K189" t="s">
        <v>18535</v>
      </c>
      <c r="L189" t="s">
        <v>18536</v>
      </c>
      <c r="M189">
        <v>2</v>
      </c>
    </row>
    <row r="190" spans="1:13" hidden="1" x14ac:dyDescent="0.25">
      <c r="A190" t="s">
        <v>13737</v>
      </c>
      <c r="B190" t="s">
        <v>296</v>
      </c>
      <c r="C190" t="s">
        <v>346</v>
      </c>
      <c r="D190" t="s">
        <v>20465</v>
      </c>
      <c r="E190" s="90">
        <v>67.022466315256679</v>
      </c>
      <c r="F190" s="90">
        <v>-55.961114724229319</v>
      </c>
      <c r="G190" s="90">
        <v>-3.2918302778958424</v>
      </c>
      <c r="H190" s="90">
        <v>70.31429659315252</v>
      </c>
      <c r="I190" s="90">
        <v>-52.669284446333478</v>
      </c>
      <c r="J190" s="90">
        <v>-3.0981932027254988</v>
      </c>
      <c r="K190" t="s">
        <v>13737</v>
      </c>
      <c r="L190" t="s">
        <v>128</v>
      </c>
      <c r="M190">
        <v>6</v>
      </c>
    </row>
    <row r="191" spans="1:13" hidden="1" x14ac:dyDescent="0.25">
      <c r="A191" t="s">
        <v>15990</v>
      </c>
      <c r="B191" t="s">
        <v>474</v>
      </c>
      <c r="C191" t="s">
        <v>346</v>
      </c>
      <c r="D191" t="s">
        <v>20467</v>
      </c>
      <c r="E191" s="90">
        <v>66.851424150755193</v>
      </c>
      <c r="F191" s="90">
        <v>-56.132156888730805</v>
      </c>
      <c r="G191" s="90">
        <v>-3.3018915816900472</v>
      </c>
      <c r="H191" s="90">
        <v>70.153315732445236</v>
      </c>
      <c r="I191" s="90">
        <v>-52.830265307040762</v>
      </c>
      <c r="J191" s="90">
        <v>-3.1076626651200447</v>
      </c>
      <c r="K191" t="s">
        <v>15990</v>
      </c>
      <c r="L191" t="s">
        <v>15991</v>
      </c>
      <c r="M191">
        <v>3</v>
      </c>
    </row>
    <row r="192" spans="1:13" x14ac:dyDescent="0.25">
      <c r="A192" t="s">
        <v>21427</v>
      </c>
      <c r="B192" t="s">
        <v>701</v>
      </c>
      <c r="C192" t="s">
        <v>447</v>
      </c>
      <c r="D192" t="s">
        <v>20452</v>
      </c>
      <c r="E192" s="90">
        <v>71.755904153740801</v>
      </c>
      <c r="F192" s="90">
        <v>-60.396373642881713</v>
      </c>
      <c r="G192" s="90">
        <v>-3.552727861345983</v>
      </c>
      <c r="H192" s="90">
        <v>78.861359876432758</v>
      </c>
      <c r="I192" s="90">
        <v>-53.290917920189756</v>
      </c>
      <c r="J192" s="90">
        <v>-3.1347598776582211</v>
      </c>
      <c r="K192" t="s">
        <v>21427</v>
      </c>
      <c r="L192" t="s">
        <v>21428</v>
      </c>
      <c r="M192">
        <v>0</v>
      </c>
    </row>
    <row r="193" spans="1:13" hidden="1" x14ac:dyDescent="0.25">
      <c r="A193" t="s">
        <v>17818</v>
      </c>
      <c r="B193" t="s">
        <v>1359</v>
      </c>
      <c r="C193" t="s">
        <v>319</v>
      </c>
      <c r="D193" t="s">
        <v>20515</v>
      </c>
      <c r="E193" s="90">
        <v>62.138080364052001</v>
      </c>
      <c r="F193" s="90">
        <v>-56.77941214281023</v>
      </c>
      <c r="G193" s="90">
        <v>-3.3399654201653077</v>
      </c>
      <c r="H193" s="90">
        <v>65.478045784217315</v>
      </c>
      <c r="I193" s="90">
        <v>-53.439446722644917</v>
      </c>
      <c r="J193" s="90">
        <v>-3.1434968660379363</v>
      </c>
      <c r="K193" t="s">
        <v>17818</v>
      </c>
      <c r="L193" t="s">
        <v>17819</v>
      </c>
      <c r="M193">
        <v>2</v>
      </c>
    </row>
    <row r="194" spans="1:13" hidden="1" x14ac:dyDescent="0.25">
      <c r="A194" t="s">
        <v>15014</v>
      </c>
      <c r="B194" t="s">
        <v>564</v>
      </c>
      <c r="C194" t="s">
        <v>319</v>
      </c>
      <c r="D194" t="s">
        <v>20526</v>
      </c>
      <c r="E194" s="90">
        <v>62.08494125145328</v>
      </c>
      <c r="F194" s="90">
        <v>-56.832551255408951</v>
      </c>
      <c r="G194" s="90">
        <v>-3.3430912503181736</v>
      </c>
      <c r="H194" s="90">
        <v>65.428032501771455</v>
      </c>
      <c r="I194" s="90">
        <v>-53.489460005090777</v>
      </c>
      <c r="J194" s="90">
        <v>-3.1464388238288694</v>
      </c>
      <c r="K194" t="s">
        <v>15014</v>
      </c>
      <c r="L194" t="s">
        <v>15015</v>
      </c>
      <c r="M194">
        <v>4</v>
      </c>
    </row>
    <row r="195" spans="1:13" hidden="1" x14ac:dyDescent="0.25">
      <c r="A195" t="s">
        <v>1064</v>
      </c>
      <c r="B195" t="s">
        <v>440</v>
      </c>
      <c r="C195" t="s">
        <v>319</v>
      </c>
      <c r="D195" t="s">
        <v>20527</v>
      </c>
      <c r="E195" s="90">
        <v>61.76078053808881</v>
      </c>
      <c r="F195" s="90">
        <v>-57.156711968773422</v>
      </c>
      <c r="G195" s="90">
        <v>-3.362159527574907</v>
      </c>
      <c r="H195" s="90">
        <v>65.122940065663713</v>
      </c>
      <c r="I195" s="90">
        <v>-53.794552441198519</v>
      </c>
      <c r="J195" s="90">
        <v>-3.1643854377175598</v>
      </c>
      <c r="K195" t="s">
        <v>1064</v>
      </c>
      <c r="L195" t="s">
        <v>113</v>
      </c>
      <c r="M195">
        <v>11</v>
      </c>
    </row>
    <row r="196" spans="1:13" hidden="1" x14ac:dyDescent="0.25">
      <c r="A196" t="s">
        <v>7481</v>
      </c>
      <c r="B196" t="s">
        <v>564</v>
      </c>
      <c r="C196" t="s">
        <v>319</v>
      </c>
      <c r="D196" t="s">
        <v>20531</v>
      </c>
      <c r="E196" s="90">
        <v>60.5257740231147</v>
      </c>
      <c r="F196" s="90">
        <v>-58.391718483747532</v>
      </c>
      <c r="G196" s="90">
        <v>-3.4348069696322079</v>
      </c>
      <c r="H196" s="90">
        <v>63.960580992746905</v>
      </c>
      <c r="I196" s="90">
        <v>-54.956911514115326</v>
      </c>
      <c r="J196" s="90">
        <v>-3.2327595008303134</v>
      </c>
      <c r="K196" t="s">
        <v>7481</v>
      </c>
      <c r="L196" t="s">
        <v>7478</v>
      </c>
      <c r="M196">
        <v>8</v>
      </c>
    </row>
    <row r="197" spans="1:13" hidden="1" x14ac:dyDescent="0.25">
      <c r="A197" t="s">
        <v>9482</v>
      </c>
      <c r="B197" t="s">
        <v>14060</v>
      </c>
      <c r="C197" t="s">
        <v>447</v>
      </c>
      <c r="D197" t="s">
        <v>20458</v>
      </c>
      <c r="E197" s="90">
        <v>69.823962002750008</v>
      </c>
      <c r="F197" s="90">
        <v>-62.328315793872505</v>
      </c>
      <c r="G197" s="90">
        <v>-3.6663715172866178</v>
      </c>
      <c r="H197" s="90">
        <v>77.156705037323235</v>
      </c>
      <c r="I197" s="90">
        <v>-54.995572759299279</v>
      </c>
      <c r="J197" s="90">
        <v>-3.235033691723487</v>
      </c>
      <c r="K197" t="s">
        <v>9482</v>
      </c>
      <c r="L197" t="s">
        <v>9480</v>
      </c>
      <c r="M197">
        <v>5</v>
      </c>
    </row>
    <row r="198" spans="1:13" x14ac:dyDescent="0.25">
      <c r="A198" t="s">
        <v>21534</v>
      </c>
      <c r="B198" t="s">
        <v>1185</v>
      </c>
      <c r="C198" t="s">
        <v>447</v>
      </c>
      <c r="D198" t="s">
        <v>20459</v>
      </c>
      <c r="E198" s="90">
        <v>69.181930605569846</v>
      </c>
      <c r="F198" s="90">
        <v>-62.970347191052667</v>
      </c>
      <c r="G198" s="90">
        <v>-3.7041380700619215</v>
      </c>
      <c r="H198" s="90">
        <v>76.590206745693678</v>
      </c>
      <c r="I198" s="90">
        <v>-55.562071050928836</v>
      </c>
      <c r="J198" s="90">
        <v>-3.2683571206428725</v>
      </c>
      <c r="K198" t="s">
        <v>21534</v>
      </c>
      <c r="L198" t="s">
        <v>21535</v>
      </c>
      <c r="M198">
        <v>0</v>
      </c>
    </row>
    <row r="199" spans="1:13" hidden="1" x14ac:dyDescent="0.25">
      <c r="A199" t="s">
        <v>15878</v>
      </c>
      <c r="B199" t="s">
        <v>888</v>
      </c>
      <c r="C199" t="s">
        <v>447</v>
      </c>
      <c r="D199" t="s">
        <v>20463</v>
      </c>
      <c r="E199" s="90">
        <v>68.964764832599997</v>
      </c>
      <c r="F199" s="90">
        <v>-63.187512964022517</v>
      </c>
      <c r="G199" s="90">
        <v>-3.7169125272954422</v>
      </c>
      <c r="H199" s="90">
        <v>76.39858988719088</v>
      </c>
      <c r="I199" s="90">
        <v>-55.753687909431633</v>
      </c>
      <c r="J199" s="90">
        <v>-3.2796287005548019</v>
      </c>
      <c r="K199" t="s">
        <v>15878</v>
      </c>
      <c r="L199" t="s">
        <v>15879</v>
      </c>
      <c r="M199">
        <v>3</v>
      </c>
    </row>
    <row r="200" spans="1:13" hidden="1" x14ac:dyDescent="0.25">
      <c r="A200" t="s">
        <v>13647</v>
      </c>
      <c r="B200" t="s">
        <v>516</v>
      </c>
      <c r="C200" t="s">
        <v>346</v>
      </c>
      <c r="D200" t="s">
        <v>20472</v>
      </c>
      <c r="E200" s="90">
        <v>63.5771098437624</v>
      </c>
      <c r="F200" s="90">
        <v>-59.406471195723597</v>
      </c>
      <c r="G200" s="90">
        <v>-3.4944983056307999</v>
      </c>
      <c r="H200" s="90">
        <v>67.071608149393199</v>
      </c>
      <c r="I200" s="90">
        <v>-55.911972890092798</v>
      </c>
      <c r="J200" s="90">
        <v>-3.2889395817701645</v>
      </c>
      <c r="K200" t="s">
        <v>13647</v>
      </c>
      <c r="L200" t="s">
        <v>16</v>
      </c>
      <c r="M200">
        <v>10</v>
      </c>
    </row>
    <row r="201" spans="1:13" hidden="1" x14ac:dyDescent="0.25">
      <c r="A201" t="s">
        <v>3358</v>
      </c>
      <c r="B201" t="s">
        <v>701</v>
      </c>
      <c r="C201" t="s">
        <v>319</v>
      </c>
      <c r="D201" t="s">
        <v>20535</v>
      </c>
      <c r="E201" s="90">
        <v>59.348686426623999</v>
      </c>
      <c r="F201" s="90">
        <v>-59.568806080238232</v>
      </c>
      <c r="G201" s="90">
        <v>-3.5040474164846018</v>
      </c>
      <c r="H201" s="90">
        <v>62.852733843108602</v>
      </c>
      <c r="I201" s="90">
        <v>-56.064758663753629</v>
      </c>
      <c r="J201" s="90">
        <v>-3.2979269802208018</v>
      </c>
      <c r="K201" t="s">
        <v>3358</v>
      </c>
      <c r="L201" t="s">
        <v>3357</v>
      </c>
      <c r="M201">
        <v>5</v>
      </c>
    </row>
    <row r="202" spans="1:13" hidden="1" x14ac:dyDescent="0.25">
      <c r="A202" t="s">
        <v>19337</v>
      </c>
      <c r="B202" t="s">
        <v>868</v>
      </c>
      <c r="C202" t="s">
        <v>309</v>
      </c>
      <c r="D202" t="s">
        <v>20303</v>
      </c>
      <c r="E202" s="90">
        <v>264.80770950049998</v>
      </c>
      <c r="F202" s="90">
        <v>-60.283782019600039</v>
      </c>
      <c r="G202" s="90">
        <v>-3.5461048246823554</v>
      </c>
      <c r="H202" s="90">
        <v>268.35381432518233</v>
      </c>
      <c r="I202" s="90">
        <v>-56.737677194917694</v>
      </c>
      <c r="J202" s="90">
        <v>-3.3375104232304524</v>
      </c>
      <c r="K202" t="s">
        <v>19337</v>
      </c>
      <c r="L202" t="s">
        <v>19338</v>
      </c>
      <c r="M202">
        <v>1</v>
      </c>
    </row>
    <row r="203" spans="1:13" x14ac:dyDescent="0.25">
      <c r="A203" t="s">
        <v>21504</v>
      </c>
      <c r="B203" t="s">
        <v>530</v>
      </c>
      <c r="C203" t="s">
        <v>346</v>
      </c>
      <c r="D203" t="s">
        <v>20477</v>
      </c>
      <c r="E203" s="90">
        <v>62.616106542160395</v>
      </c>
      <c r="F203" s="90">
        <v>-60.367474497325603</v>
      </c>
      <c r="G203" s="90">
        <v>-3.5510279116073882</v>
      </c>
      <c r="H203" s="90">
        <v>66.167134453767787</v>
      </c>
      <c r="I203" s="90">
        <v>-56.816446585718211</v>
      </c>
      <c r="J203" s="90">
        <v>-3.3421439168069536</v>
      </c>
      <c r="K203" t="s">
        <v>21504</v>
      </c>
      <c r="L203" t="s">
        <v>21505</v>
      </c>
      <c r="M203">
        <v>0</v>
      </c>
    </row>
    <row r="204" spans="1:13" hidden="1" x14ac:dyDescent="0.25">
      <c r="A204" t="s">
        <v>15278</v>
      </c>
      <c r="B204" t="s">
        <v>304</v>
      </c>
      <c r="C204" t="s">
        <v>447</v>
      </c>
      <c r="D204" t="s">
        <v>20464</v>
      </c>
      <c r="E204" s="90">
        <v>67.125087937247997</v>
      </c>
      <c r="F204" s="90">
        <v>-65.027189859374516</v>
      </c>
      <c r="G204" s="90">
        <v>-3.8251288152573246</v>
      </c>
      <c r="H204" s="90">
        <v>74.775345567762642</v>
      </c>
      <c r="I204" s="90">
        <v>-57.376932228859872</v>
      </c>
      <c r="J204" s="90">
        <v>-3.3751136605211691</v>
      </c>
      <c r="K204" t="s">
        <v>15278</v>
      </c>
      <c r="L204" t="s">
        <v>15279</v>
      </c>
      <c r="M204">
        <v>4</v>
      </c>
    </row>
    <row r="205" spans="1:13" hidden="1" x14ac:dyDescent="0.25">
      <c r="A205" t="s">
        <v>16087</v>
      </c>
      <c r="B205" t="s">
        <v>663</v>
      </c>
      <c r="C205" t="s">
        <v>346</v>
      </c>
      <c r="D205" t="s">
        <v>20478</v>
      </c>
      <c r="E205" s="90">
        <v>61.340448792812502</v>
      </c>
      <c r="F205" s="90">
        <v>-61.643132246673495</v>
      </c>
      <c r="G205" s="90">
        <v>-3.6260666027454995</v>
      </c>
      <c r="H205" s="90">
        <v>64.966515395558005</v>
      </c>
      <c r="I205" s="90">
        <v>-58.017065643927992</v>
      </c>
      <c r="J205" s="90">
        <v>-3.412768567289882</v>
      </c>
      <c r="K205" t="s">
        <v>16087</v>
      </c>
      <c r="L205" t="s">
        <v>16088</v>
      </c>
      <c r="M205">
        <v>3</v>
      </c>
    </row>
    <row r="206" spans="1:13" hidden="1" x14ac:dyDescent="0.25">
      <c r="A206" t="s">
        <v>19100</v>
      </c>
      <c r="B206" t="s">
        <v>14060</v>
      </c>
      <c r="C206" t="s">
        <v>319</v>
      </c>
      <c r="D206" t="s">
        <v>20563</v>
      </c>
      <c r="E206" s="90">
        <v>57.246710766</v>
      </c>
      <c r="F206" s="90">
        <v>-61.670781740862232</v>
      </c>
      <c r="G206" s="90">
        <v>-3.6276930435801313</v>
      </c>
      <c r="H206" s="90">
        <v>60.87440380958013</v>
      </c>
      <c r="I206" s="90">
        <v>-58.043088697282101</v>
      </c>
      <c r="J206" s="90">
        <v>-3.4142993351342414</v>
      </c>
      <c r="K206" t="s">
        <v>19100</v>
      </c>
      <c r="L206" t="s">
        <v>19101</v>
      </c>
      <c r="M206">
        <v>1</v>
      </c>
    </row>
    <row r="207" spans="1:13" x14ac:dyDescent="0.25">
      <c r="A207" t="s">
        <v>21496</v>
      </c>
      <c r="B207" t="s">
        <v>350</v>
      </c>
      <c r="C207" t="s">
        <v>447</v>
      </c>
      <c r="D207" t="s">
        <v>20469</v>
      </c>
      <c r="E207" s="90">
        <v>65.915381571292812</v>
      </c>
      <c r="F207" s="90">
        <v>-66.236896225329701</v>
      </c>
      <c r="G207" s="90">
        <v>-3.8962880132546882</v>
      </c>
      <c r="H207" s="90">
        <v>73.707957597802192</v>
      </c>
      <c r="I207" s="90">
        <v>-58.444320198820321</v>
      </c>
      <c r="J207" s="90">
        <v>-3.4379011881659012</v>
      </c>
      <c r="K207" t="s">
        <v>21496</v>
      </c>
      <c r="L207" t="s">
        <v>21497</v>
      </c>
      <c r="M207">
        <v>0</v>
      </c>
    </row>
    <row r="208" spans="1:13" x14ac:dyDescent="0.25">
      <c r="A208" t="s">
        <v>21444</v>
      </c>
      <c r="B208" t="s">
        <v>868</v>
      </c>
      <c r="C208" t="s">
        <v>319</v>
      </c>
      <c r="D208" t="s">
        <v>20566</v>
      </c>
      <c r="E208" s="90">
        <v>56.410991590247995</v>
      </c>
      <c r="F208" s="90">
        <v>-62.506500916614236</v>
      </c>
      <c r="G208" s="90">
        <v>-3.6768529950949551</v>
      </c>
      <c r="H208" s="90">
        <v>60.08784458534295</v>
      </c>
      <c r="I208" s="90">
        <v>-58.829647921519282</v>
      </c>
      <c r="J208" s="90">
        <v>-3.4605675247952519</v>
      </c>
      <c r="K208" t="s">
        <v>21444</v>
      </c>
      <c r="L208" t="s">
        <v>21445</v>
      </c>
      <c r="M208">
        <v>0</v>
      </c>
    </row>
    <row r="209" spans="1:13" hidden="1" x14ac:dyDescent="0.25">
      <c r="A209" t="s">
        <v>16018</v>
      </c>
      <c r="B209" t="s">
        <v>530</v>
      </c>
      <c r="C209" t="s">
        <v>447</v>
      </c>
      <c r="D209" t="s">
        <v>20471</v>
      </c>
      <c r="E209" s="90">
        <v>65.466993413417597</v>
      </c>
      <c r="F209" s="90">
        <v>-66.685284383204916</v>
      </c>
      <c r="G209" s="90">
        <v>-3.9226637872473482</v>
      </c>
      <c r="H209" s="90">
        <v>73.312320987912287</v>
      </c>
      <c r="I209" s="90">
        <v>-58.839956808710227</v>
      </c>
      <c r="J209" s="90">
        <v>-3.4611739299241311</v>
      </c>
      <c r="K209" t="s">
        <v>16018</v>
      </c>
      <c r="L209" t="s">
        <v>16019</v>
      </c>
      <c r="M209">
        <v>3</v>
      </c>
    </row>
    <row r="210" spans="1:13" hidden="1" x14ac:dyDescent="0.25">
      <c r="A210" t="s">
        <v>7615</v>
      </c>
      <c r="B210" t="s">
        <v>1359</v>
      </c>
      <c r="C210" t="s">
        <v>346</v>
      </c>
      <c r="D210" t="s">
        <v>20480</v>
      </c>
      <c r="E210" s="90">
        <v>60.170906293029489</v>
      </c>
      <c r="F210" s="90">
        <v>-62.812674746456509</v>
      </c>
      <c r="G210" s="90">
        <v>-3.6948632203797946</v>
      </c>
      <c r="H210" s="90">
        <v>63.865769513409283</v>
      </c>
      <c r="I210" s="90">
        <v>-59.117811526076714</v>
      </c>
      <c r="J210" s="90">
        <v>-3.4775183250633361</v>
      </c>
      <c r="K210" t="s">
        <v>7615</v>
      </c>
      <c r="L210" t="s">
        <v>251</v>
      </c>
      <c r="M210">
        <v>7</v>
      </c>
    </row>
    <row r="211" spans="1:13" hidden="1" x14ac:dyDescent="0.25">
      <c r="A211" t="s">
        <v>17624</v>
      </c>
      <c r="B211" t="s">
        <v>739</v>
      </c>
      <c r="C211" t="s">
        <v>346</v>
      </c>
      <c r="D211" t="s">
        <v>20481</v>
      </c>
      <c r="E211" s="90">
        <v>59.97088265099125</v>
      </c>
      <c r="F211" s="90">
        <v>-63.012698388494748</v>
      </c>
      <c r="G211" s="90">
        <v>-3.7066293169702793</v>
      </c>
      <c r="H211" s="90">
        <v>63.677511967961529</v>
      </c>
      <c r="I211" s="90">
        <v>-59.306069071524469</v>
      </c>
      <c r="J211" s="90">
        <v>-3.4885922983249689</v>
      </c>
      <c r="K211" t="s">
        <v>17624</v>
      </c>
      <c r="L211" t="s">
        <v>17625</v>
      </c>
      <c r="M211">
        <v>2</v>
      </c>
    </row>
    <row r="212" spans="1:13" hidden="1" x14ac:dyDescent="0.25">
      <c r="A212" t="s">
        <v>6307</v>
      </c>
      <c r="B212" t="s">
        <v>296</v>
      </c>
      <c r="C212" t="s">
        <v>319</v>
      </c>
      <c r="D212" t="s">
        <v>20569</v>
      </c>
      <c r="E212" s="90">
        <v>55.864641472412501</v>
      </c>
      <c r="F212" s="90">
        <v>-63.052851034449731</v>
      </c>
      <c r="G212" s="90">
        <v>-3.7089912373205722</v>
      </c>
      <c r="H212" s="90">
        <v>59.573632709733069</v>
      </c>
      <c r="I212" s="90">
        <v>-59.343859797129163</v>
      </c>
      <c r="J212" s="90">
        <v>-3.4908152821840686</v>
      </c>
      <c r="K212" t="s">
        <v>6307</v>
      </c>
      <c r="L212" t="s">
        <v>79</v>
      </c>
      <c r="M212">
        <v>6</v>
      </c>
    </row>
    <row r="213" spans="1:13" x14ac:dyDescent="0.25">
      <c r="A213" t="s">
        <v>21502</v>
      </c>
      <c r="B213" t="s">
        <v>440</v>
      </c>
      <c r="C213" t="s">
        <v>346</v>
      </c>
      <c r="D213" t="s">
        <v>20482</v>
      </c>
      <c r="E213" s="90">
        <v>59.344461421729207</v>
      </c>
      <c r="F213" s="90">
        <v>-63.639119617756791</v>
      </c>
      <c r="G213" s="90">
        <v>-3.743477624573929</v>
      </c>
      <c r="H213" s="90">
        <v>63.087939046303134</v>
      </c>
      <c r="I213" s="90">
        <v>-59.895641993182863</v>
      </c>
      <c r="J213" s="90">
        <v>-3.5232730584225216</v>
      </c>
      <c r="K213" t="s">
        <v>21502</v>
      </c>
      <c r="L213" t="s">
        <v>21503</v>
      </c>
      <c r="M213">
        <v>0</v>
      </c>
    </row>
    <row r="214" spans="1:13" hidden="1" x14ac:dyDescent="0.25">
      <c r="A214" t="s">
        <v>7851</v>
      </c>
      <c r="B214" t="s">
        <v>546</v>
      </c>
      <c r="C214" t="s">
        <v>346</v>
      </c>
      <c r="D214" t="s">
        <v>20486</v>
      </c>
      <c r="E214" s="90">
        <v>59.336550936406248</v>
      </c>
      <c r="F214" s="90">
        <v>-63.64703010307975</v>
      </c>
      <c r="G214" s="90">
        <v>-3.7439429472399852</v>
      </c>
      <c r="H214" s="90">
        <v>63.080493883646234</v>
      </c>
      <c r="I214" s="90">
        <v>-59.903087155839764</v>
      </c>
      <c r="J214" s="90">
        <v>-3.5237110091670449</v>
      </c>
      <c r="K214" t="s">
        <v>7851</v>
      </c>
      <c r="L214" t="s">
        <v>243</v>
      </c>
      <c r="M214">
        <v>8</v>
      </c>
    </row>
    <row r="215" spans="1:13" hidden="1" x14ac:dyDescent="0.25">
      <c r="A215" t="s">
        <v>19114</v>
      </c>
      <c r="B215" t="s">
        <v>312</v>
      </c>
      <c r="C215" t="s">
        <v>346</v>
      </c>
      <c r="D215" t="s">
        <v>20496</v>
      </c>
      <c r="E215" s="90">
        <v>58.660873331407529</v>
      </c>
      <c r="F215" s="90">
        <v>-64.322707708078468</v>
      </c>
      <c r="G215" s="90">
        <v>-3.7836886887104981</v>
      </c>
      <c r="H215" s="90">
        <v>62.444562020118028</v>
      </c>
      <c r="I215" s="90">
        <v>-60.53901901936797</v>
      </c>
      <c r="J215" s="90">
        <v>-3.5611187658451748</v>
      </c>
      <c r="K215" t="s">
        <v>19114</v>
      </c>
      <c r="L215" t="s">
        <v>19115</v>
      </c>
      <c r="M215">
        <v>1</v>
      </c>
    </row>
    <row r="216" spans="1:13" hidden="1" x14ac:dyDescent="0.25">
      <c r="A216" t="s">
        <v>16393</v>
      </c>
      <c r="B216" t="s">
        <v>868</v>
      </c>
      <c r="C216" t="s">
        <v>319</v>
      </c>
      <c r="D216" t="s">
        <v>20574</v>
      </c>
      <c r="E216" s="90">
        <v>54.167323875679998</v>
      </c>
      <c r="F216" s="90">
        <v>-64.750168631182234</v>
      </c>
      <c r="G216" s="90">
        <v>-3.8088334488930724</v>
      </c>
      <c r="H216" s="90">
        <v>57.976157324573066</v>
      </c>
      <c r="I216" s="90">
        <v>-60.941335182289166</v>
      </c>
      <c r="J216" s="90">
        <v>-3.5847844224875978</v>
      </c>
      <c r="K216" t="s">
        <v>16393</v>
      </c>
      <c r="L216" t="s">
        <v>16394</v>
      </c>
      <c r="M216">
        <v>3</v>
      </c>
    </row>
    <row r="217" spans="1:13" hidden="1" x14ac:dyDescent="0.25">
      <c r="A217" t="s">
        <v>19090</v>
      </c>
      <c r="B217" t="s">
        <v>888</v>
      </c>
      <c r="C217" t="s">
        <v>447</v>
      </c>
      <c r="D217" t="s">
        <v>20474</v>
      </c>
      <c r="E217" s="90">
        <v>62.97830574599999</v>
      </c>
      <c r="F217" s="90">
        <v>-69.173972050622524</v>
      </c>
      <c r="G217" s="90">
        <v>-4.0690571794483841</v>
      </c>
      <c r="H217" s="90">
        <v>71.116420104896761</v>
      </c>
      <c r="I217" s="90">
        <v>-61.035857691725752</v>
      </c>
      <c r="J217" s="90">
        <v>-3.5903445701015149</v>
      </c>
      <c r="K217" t="s">
        <v>19090</v>
      </c>
      <c r="L217" t="s">
        <v>19091</v>
      </c>
      <c r="M217">
        <v>1</v>
      </c>
    </row>
    <row r="218" spans="1:13" hidden="1" x14ac:dyDescent="0.25">
      <c r="A218" t="s">
        <v>16071</v>
      </c>
      <c r="B218" t="s">
        <v>296</v>
      </c>
      <c r="C218" t="s">
        <v>319</v>
      </c>
      <c r="D218" t="s">
        <v>20584</v>
      </c>
      <c r="E218" s="90">
        <v>53.575814148181649</v>
      </c>
      <c r="F218" s="90">
        <v>-65.341678358680582</v>
      </c>
      <c r="G218" s="90">
        <v>-3.8436281387459168</v>
      </c>
      <c r="H218" s="90">
        <v>57.419442286927563</v>
      </c>
      <c r="I218" s="90">
        <v>-61.498050219934669</v>
      </c>
      <c r="J218" s="90">
        <v>-3.6175323658785099</v>
      </c>
      <c r="K218" t="s">
        <v>16071</v>
      </c>
      <c r="L218" t="s">
        <v>6045</v>
      </c>
      <c r="M218">
        <v>5</v>
      </c>
    </row>
    <row r="219" spans="1:13" hidden="1" x14ac:dyDescent="0.25">
      <c r="A219" t="s">
        <v>5739</v>
      </c>
      <c r="B219" t="s">
        <v>338</v>
      </c>
      <c r="C219" t="s">
        <v>346</v>
      </c>
      <c r="D219" t="s">
        <v>20497</v>
      </c>
      <c r="E219" s="90">
        <v>57.468130185206</v>
      </c>
      <c r="F219" s="90">
        <v>-65.515450854280004</v>
      </c>
      <c r="G219" s="90">
        <v>-3.853850050251765</v>
      </c>
      <c r="H219" s="90">
        <v>61.321980235457765</v>
      </c>
      <c r="I219" s="90">
        <v>-61.661600804028232</v>
      </c>
      <c r="J219" s="90">
        <v>-3.6271529884722491</v>
      </c>
      <c r="K219" t="s">
        <v>5739</v>
      </c>
      <c r="L219" t="s">
        <v>248</v>
      </c>
      <c r="M219">
        <v>7</v>
      </c>
    </row>
    <row r="220" spans="1:13" x14ac:dyDescent="0.25">
      <c r="A220" t="s">
        <v>21508</v>
      </c>
      <c r="B220" t="s">
        <v>1185</v>
      </c>
      <c r="C220" t="s">
        <v>346</v>
      </c>
      <c r="D220" t="s">
        <v>20498</v>
      </c>
      <c r="E220" s="90">
        <v>57.389300309826403</v>
      </c>
      <c r="F220" s="90">
        <v>-65.594280729659602</v>
      </c>
      <c r="G220" s="90">
        <v>-3.8584871017446822</v>
      </c>
      <c r="H220" s="90">
        <v>61.247787411571082</v>
      </c>
      <c r="I220" s="90">
        <v>-61.735793627914916</v>
      </c>
      <c r="J220" s="90">
        <v>-3.6315172722302891</v>
      </c>
      <c r="K220" t="s">
        <v>21508</v>
      </c>
      <c r="L220" t="s">
        <v>21509</v>
      </c>
      <c r="M220">
        <v>0</v>
      </c>
    </row>
    <row r="221" spans="1:13" x14ac:dyDescent="0.25">
      <c r="A221" t="s">
        <v>21482</v>
      </c>
      <c r="B221" t="s">
        <v>312</v>
      </c>
      <c r="C221" t="s">
        <v>447</v>
      </c>
      <c r="D221" t="s">
        <v>20475</v>
      </c>
      <c r="E221" s="90">
        <v>61.9290684431828</v>
      </c>
      <c r="F221" s="90">
        <v>-70.223209353439714</v>
      </c>
      <c r="G221" s="90">
        <v>-4.1307770207905712</v>
      </c>
      <c r="H221" s="90">
        <v>70.190622484763935</v>
      </c>
      <c r="I221" s="90">
        <v>-61.961655311858578</v>
      </c>
      <c r="J221" s="90">
        <v>-3.6448032536387398</v>
      </c>
      <c r="K221" t="s">
        <v>21482</v>
      </c>
      <c r="L221" t="s">
        <v>21483</v>
      </c>
      <c r="M221">
        <v>0</v>
      </c>
    </row>
    <row r="222" spans="1:13" hidden="1" x14ac:dyDescent="0.25">
      <c r="A222" t="s">
        <v>19111</v>
      </c>
      <c r="B222" t="s">
        <v>1185</v>
      </c>
      <c r="C222" t="s">
        <v>346</v>
      </c>
      <c r="D222" t="s">
        <v>20500</v>
      </c>
      <c r="E222" s="90">
        <v>56.369177875840158</v>
      </c>
      <c r="F222" s="90">
        <v>-66.614403163645846</v>
      </c>
      <c r="G222" s="90">
        <v>-3.9184943037438735</v>
      </c>
      <c r="H222" s="90">
        <v>60.287672179584028</v>
      </c>
      <c r="I222" s="90">
        <v>-62.695908859901969</v>
      </c>
      <c r="J222" s="90">
        <v>-3.6879946388177629</v>
      </c>
      <c r="K222" t="s">
        <v>19111</v>
      </c>
      <c r="L222" t="s">
        <v>19112</v>
      </c>
      <c r="M222">
        <v>1</v>
      </c>
    </row>
    <row r="223" spans="1:13" x14ac:dyDescent="0.25">
      <c r="A223" t="s">
        <v>21498</v>
      </c>
      <c r="B223" t="s">
        <v>312</v>
      </c>
      <c r="C223" t="s">
        <v>319</v>
      </c>
      <c r="D223" t="s">
        <v>20587</v>
      </c>
      <c r="E223" s="90">
        <v>51.203226165494399</v>
      </c>
      <c r="F223" s="90">
        <v>-67.714266341367832</v>
      </c>
      <c r="G223" s="90">
        <v>-3.9831921377275195</v>
      </c>
      <c r="H223" s="90">
        <v>55.18641830322192</v>
      </c>
      <c r="I223" s="90">
        <v>-63.731074203640311</v>
      </c>
      <c r="J223" s="90">
        <v>-3.7488867178611947</v>
      </c>
      <c r="K223" t="s">
        <v>21498</v>
      </c>
      <c r="L223" t="s">
        <v>21499</v>
      </c>
      <c r="M223">
        <v>0</v>
      </c>
    </row>
    <row r="224" spans="1:13" hidden="1" x14ac:dyDescent="0.25">
      <c r="A224" t="s">
        <v>10193</v>
      </c>
      <c r="B224" t="s">
        <v>296</v>
      </c>
      <c r="C224" t="s">
        <v>319</v>
      </c>
      <c r="D224" t="s">
        <v>20588</v>
      </c>
      <c r="E224" s="90">
        <v>50.374181401504359</v>
      </c>
      <c r="F224" s="90">
        <v>-68.543311105357873</v>
      </c>
      <c r="G224" s="90">
        <v>-4.0319594767857572</v>
      </c>
      <c r="H224" s="90">
        <v>54.406140878290117</v>
      </c>
      <c r="I224" s="90">
        <v>-64.511351628572115</v>
      </c>
      <c r="J224" s="90">
        <v>-3.7947853899160067</v>
      </c>
      <c r="K224" t="s">
        <v>10193</v>
      </c>
      <c r="L224" t="s">
        <v>10190</v>
      </c>
      <c r="M224">
        <v>6</v>
      </c>
    </row>
    <row r="225" spans="1:13" hidden="1" x14ac:dyDescent="0.25">
      <c r="A225" t="s">
        <v>2077</v>
      </c>
      <c r="B225" t="s">
        <v>338</v>
      </c>
      <c r="C225" t="s">
        <v>346</v>
      </c>
      <c r="D225" t="s">
        <v>20501</v>
      </c>
      <c r="E225" s="90">
        <v>53.889085596874999</v>
      </c>
      <c r="F225" s="90">
        <v>-69.094495442610992</v>
      </c>
      <c r="G225" s="90">
        <v>-4.0643820848594698</v>
      </c>
      <c r="H225" s="90">
        <v>57.953467681734466</v>
      </c>
      <c r="I225" s="90">
        <v>-65.030113357751532</v>
      </c>
      <c r="J225" s="90">
        <v>-3.8253007857500902</v>
      </c>
      <c r="K225" t="s">
        <v>2077</v>
      </c>
      <c r="L225" t="s">
        <v>2075</v>
      </c>
      <c r="M225">
        <v>5</v>
      </c>
    </row>
    <row r="226" spans="1:13" hidden="1" x14ac:dyDescent="0.25">
      <c r="A226" t="s">
        <v>7864</v>
      </c>
      <c r="B226" t="s">
        <v>663</v>
      </c>
      <c r="C226" t="s">
        <v>447</v>
      </c>
      <c r="D226" t="s">
        <v>20476</v>
      </c>
      <c r="E226" s="90">
        <v>58.207941020000007</v>
      </c>
      <c r="F226" s="90">
        <v>-73.944336776622507</v>
      </c>
      <c r="G226" s="90">
        <v>-4.3496668692130882</v>
      </c>
      <c r="H226" s="90">
        <v>66.907274758426183</v>
      </c>
      <c r="I226" s="90">
        <v>-65.24500303819633</v>
      </c>
      <c r="J226" s="90">
        <v>-3.8379413551880193</v>
      </c>
      <c r="K226" t="s">
        <v>7864</v>
      </c>
      <c r="L226" t="s">
        <v>44</v>
      </c>
      <c r="M226">
        <v>7</v>
      </c>
    </row>
    <row r="227" spans="1:13" hidden="1" x14ac:dyDescent="0.25">
      <c r="A227" t="s">
        <v>5435</v>
      </c>
      <c r="B227" t="s">
        <v>1359</v>
      </c>
      <c r="C227" t="s">
        <v>447</v>
      </c>
      <c r="D227" t="s">
        <v>20479</v>
      </c>
      <c r="E227" s="90">
        <v>57.428404531565505</v>
      </c>
      <c r="F227" s="90">
        <v>-74.723873265057009</v>
      </c>
      <c r="G227" s="90">
        <v>-4.395521956768059</v>
      </c>
      <c r="H227" s="90">
        <v>66.219448445101619</v>
      </c>
      <c r="I227" s="90">
        <v>-65.932829351520894</v>
      </c>
      <c r="J227" s="90">
        <v>-3.8784017265600528</v>
      </c>
      <c r="K227" t="s">
        <v>5435</v>
      </c>
      <c r="L227" t="s">
        <v>250</v>
      </c>
      <c r="M227">
        <v>7</v>
      </c>
    </row>
    <row r="228" spans="1:13" hidden="1" x14ac:dyDescent="0.25">
      <c r="A228" t="s">
        <v>19166</v>
      </c>
      <c r="B228" t="s">
        <v>901</v>
      </c>
      <c r="C228" t="s">
        <v>447</v>
      </c>
      <c r="D228" t="s">
        <v>20483</v>
      </c>
      <c r="E228" s="90">
        <v>57.295455808479495</v>
      </c>
      <c r="F228" s="90">
        <v>-74.856821988143025</v>
      </c>
      <c r="G228" s="90">
        <v>-4.4033424698907666</v>
      </c>
      <c r="H228" s="90">
        <v>66.102140748261021</v>
      </c>
      <c r="I228" s="90">
        <v>-66.050137048361492</v>
      </c>
      <c r="J228" s="90">
        <v>-3.8853021793153819</v>
      </c>
      <c r="K228" t="s">
        <v>19166</v>
      </c>
      <c r="L228" t="s">
        <v>19167</v>
      </c>
      <c r="M228">
        <v>1</v>
      </c>
    </row>
    <row r="229" spans="1:13" x14ac:dyDescent="0.25">
      <c r="A229" t="s">
        <v>21429</v>
      </c>
      <c r="B229" t="s">
        <v>516</v>
      </c>
      <c r="C229" t="s">
        <v>447</v>
      </c>
      <c r="D229" t="s">
        <v>20487</v>
      </c>
      <c r="E229" s="90">
        <v>56.574226280944004</v>
      </c>
      <c r="F229" s="90">
        <v>-75.57805151567851</v>
      </c>
      <c r="G229" s="90">
        <v>-4.445767736216383</v>
      </c>
      <c r="H229" s="90">
        <v>65.465761753376768</v>
      </c>
      <c r="I229" s="90">
        <v>-66.686516043245746</v>
      </c>
      <c r="J229" s="90">
        <v>-3.9227362378379849</v>
      </c>
      <c r="K229" t="s">
        <v>21429</v>
      </c>
      <c r="L229" t="s">
        <v>21430</v>
      </c>
      <c r="M229">
        <v>0</v>
      </c>
    </row>
    <row r="230" spans="1:13" hidden="1" x14ac:dyDescent="0.25">
      <c r="A230" t="s">
        <v>16098</v>
      </c>
      <c r="B230" t="s">
        <v>385</v>
      </c>
      <c r="C230" t="s">
        <v>447</v>
      </c>
      <c r="D230" t="s">
        <v>20492</v>
      </c>
      <c r="E230" s="90">
        <v>56.363637356040968</v>
      </c>
      <c r="F230" s="90">
        <v>-75.788640440581545</v>
      </c>
      <c r="G230" s="90">
        <v>-4.4581553200342086</v>
      </c>
      <c r="H230" s="90">
        <v>65.279947996109385</v>
      </c>
      <c r="I230" s="90">
        <v>-66.872329800513128</v>
      </c>
      <c r="J230" s="90">
        <v>-3.9336664588537134</v>
      </c>
      <c r="K230" t="s">
        <v>16098</v>
      </c>
      <c r="L230" t="s">
        <v>16099</v>
      </c>
      <c r="M230">
        <v>3</v>
      </c>
    </row>
    <row r="231" spans="1:13" hidden="1" x14ac:dyDescent="0.25">
      <c r="A231" t="s">
        <v>8730</v>
      </c>
      <c r="B231" t="s">
        <v>333</v>
      </c>
      <c r="C231" t="s">
        <v>346</v>
      </c>
      <c r="D231" t="s">
        <v>20505</v>
      </c>
      <c r="E231" s="90">
        <v>51.364994332992005</v>
      </c>
      <c r="F231" s="90">
        <v>-71.618586706494</v>
      </c>
      <c r="G231" s="90">
        <v>-4.2128580415584702</v>
      </c>
      <c r="H231" s="90">
        <v>55.577852374550474</v>
      </c>
      <c r="I231" s="90">
        <v>-67.405728664935523</v>
      </c>
      <c r="J231" s="90">
        <v>-3.9650428626432661</v>
      </c>
      <c r="K231" t="s">
        <v>8730</v>
      </c>
      <c r="L231" t="s">
        <v>67</v>
      </c>
      <c r="M231">
        <v>9</v>
      </c>
    </row>
    <row r="232" spans="1:13" hidden="1" x14ac:dyDescent="0.25">
      <c r="A232" t="s">
        <v>313</v>
      </c>
      <c r="B232" t="s">
        <v>312</v>
      </c>
      <c r="C232" t="s">
        <v>309</v>
      </c>
      <c r="D232" t="s">
        <v>20304</v>
      </c>
      <c r="E232" s="90">
        <v>252.76109205914</v>
      </c>
      <c r="F232" s="90">
        <v>-72.330399460960024</v>
      </c>
      <c r="G232" s="90">
        <v>-4.2547293800564718</v>
      </c>
      <c r="H232" s="90">
        <v>257.01582143919649</v>
      </c>
      <c r="I232" s="90">
        <v>-68.075670080903535</v>
      </c>
      <c r="J232" s="90">
        <v>-4.0044511812296193</v>
      </c>
      <c r="K232" t="s">
        <v>313</v>
      </c>
      <c r="L232" t="s">
        <v>307</v>
      </c>
      <c r="M232">
        <v>5</v>
      </c>
    </row>
    <row r="233" spans="1:13" hidden="1" x14ac:dyDescent="0.25">
      <c r="A233" t="s">
        <v>17410</v>
      </c>
      <c r="B233" t="s">
        <v>688</v>
      </c>
      <c r="C233" t="s">
        <v>447</v>
      </c>
      <c r="D233" t="s">
        <v>20495</v>
      </c>
      <c r="E233" s="90">
        <v>53.481853031040004</v>
      </c>
      <c r="F233" s="90">
        <v>-78.67042476558251</v>
      </c>
      <c r="G233" s="90">
        <v>-4.6276720450342657</v>
      </c>
      <c r="H233" s="90">
        <v>62.737197121108537</v>
      </c>
      <c r="I233" s="90">
        <v>-69.415080675513977</v>
      </c>
      <c r="J233" s="90">
        <v>-4.0832400397361166</v>
      </c>
      <c r="K233" t="s">
        <v>17410</v>
      </c>
      <c r="L233" t="s">
        <v>17411</v>
      </c>
      <c r="M233">
        <v>2</v>
      </c>
    </row>
    <row r="234" spans="1:13" hidden="1" x14ac:dyDescent="0.25">
      <c r="A234" t="s">
        <v>11045</v>
      </c>
      <c r="B234" t="s">
        <v>715</v>
      </c>
      <c r="C234" t="s">
        <v>346</v>
      </c>
      <c r="D234" t="s">
        <v>20506</v>
      </c>
      <c r="E234" s="90">
        <v>46.945701981008</v>
      </c>
      <c r="F234" s="90">
        <v>-76.037879058477998</v>
      </c>
      <c r="G234" s="90">
        <v>-4.4728164152045879</v>
      </c>
      <c r="H234" s="90">
        <v>51.41851839621259</v>
      </c>
      <c r="I234" s="90">
        <v>-71.565062643273407</v>
      </c>
      <c r="J234" s="90">
        <v>-4.2097095672513767</v>
      </c>
      <c r="K234" t="s">
        <v>11045</v>
      </c>
      <c r="L234" t="s">
        <v>7790</v>
      </c>
      <c r="M234">
        <v>8</v>
      </c>
    </row>
    <row r="235" spans="1:13" hidden="1" x14ac:dyDescent="0.25">
      <c r="A235" t="s">
        <v>1887</v>
      </c>
      <c r="B235" t="s">
        <v>369</v>
      </c>
      <c r="C235" t="s">
        <v>346</v>
      </c>
      <c r="D235" t="s">
        <v>20510</v>
      </c>
      <c r="E235" s="90">
        <v>46.588294414160316</v>
      </c>
      <c r="F235" s="90">
        <v>-76.395286625325681</v>
      </c>
      <c r="G235" s="90">
        <v>-4.4938403897250403</v>
      </c>
      <c r="H235" s="90">
        <v>51.082134803885353</v>
      </c>
      <c r="I235" s="90">
        <v>-71.901446235600645</v>
      </c>
      <c r="J235" s="90">
        <v>-4.2294968373882735</v>
      </c>
      <c r="K235" t="s">
        <v>1887</v>
      </c>
      <c r="L235" t="s">
        <v>1885</v>
      </c>
      <c r="M235">
        <v>6</v>
      </c>
    </row>
    <row r="236" spans="1:13" hidden="1" x14ac:dyDescent="0.25">
      <c r="A236" t="s">
        <v>14768</v>
      </c>
      <c r="B236" t="s">
        <v>906</v>
      </c>
      <c r="C236" t="s">
        <v>346</v>
      </c>
      <c r="D236" t="s">
        <v>20511</v>
      </c>
      <c r="E236" s="90">
        <v>46.586391144880011</v>
      </c>
      <c r="F236" s="90">
        <v>-76.397189894605987</v>
      </c>
      <c r="G236" s="90">
        <v>-4.493952346741529</v>
      </c>
      <c r="H236" s="90">
        <v>51.080343491621541</v>
      </c>
      <c r="I236" s="90">
        <v>-71.90323754786445</v>
      </c>
      <c r="J236" s="90">
        <v>-4.2296022086979086</v>
      </c>
      <c r="K236" t="s">
        <v>14768</v>
      </c>
      <c r="L236" t="s">
        <v>14769</v>
      </c>
      <c r="M236">
        <v>4</v>
      </c>
    </row>
    <row r="237" spans="1:13" hidden="1" x14ac:dyDescent="0.25">
      <c r="A237" t="s">
        <v>6748</v>
      </c>
      <c r="B237" t="s">
        <v>1359</v>
      </c>
      <c r="C237" t="s">
        <v>346</v>
      </c>
      <c r="D237" t="s">
        <v>18652</v>
      </c>
      <c r="E237" s="90">
        <v>45.913892123019998</v>
      </c>
      <c r="F237" s="90">
        <v>-77.069688916465992</v>
      </c>
      <c r="G237" s="90">
        <v>-4.5335111127332937</v>
      </c>
      <c r="H237" s="90">
        <v>50.447403235753292</v>
      </c>
      <c r="I237" s="90">
        <v>-72.536177803732699</v>
      </c>
      <c r="J237" s="90">
        <v>-4.2668339884548647</v>
      </c>
      <c r="K237" t="s">
        <v>6748</v>
      </c>
      <c r="L237" t="s">
        <v>224</v>
      </c>
      <c r="M237">
        <v>7</v>
      </c>
    </row>
    <row r="238" spans="1:13" hidden="1" x14ac:dyDescent="0.25">
      <c r="A238" t="s">
        <v>731</v>
      </c>
      <c r="B238" t="s">
        <v>888</v>
      </c>
      <c r="C238" t="s">
        <v>319</v>
      </c>
      <c r="D238" t="s">
        <v>20591</v>
      </c>
      <c r="E238" s="90">
        <v>41.5050283032</v>
      </c>
      <c r="F238" s="90">
        <v>-77.412464203662239</v>
      </c>
      <c r="G238" s="90">
        <v>-4.5536743649213083</v>
      </c>
      <c r="H238" s="90">
        <v>46.058702668121306</v>
      </c>
      <c r="I238" s="90">
        <v>-72.858789838740933</v>
      </c>
      <c r="J238" s="90">
        <v>-4.2858111669847609</v>
      </c>
      <c r="K238" t="s">
        <v>731</v>
      </c>
      <c r="L238" t="s">
        <v>170</v>
      </c>
      <c r="M238">
        <v>7</v>
      </c>
    </row>
    <row r="239" spans="1:13" hidden="1" x14ac:dyDescent="0.25">
      <c r="A239" t="s">
        <v>6072</v>
      </c>
      <c r="B239" t="s">
        <v>369</v>
      </c>
      <c r="C239" t="s">
        <v>447</v>
      </c>
      <c r="D239" t="s">
        <v>20499</v>
      </c>
      <c r="E239" s="90">
        <v>49.532547869306178</v>
      </c>
      <c r="F239" s="90">
        <v>-82.619729927316342</v>
      </c>
      <c r="G239" s="90">
        <v>-4.8599841133715493</v>
      </c>
      <c r="H239" s="90">
        <v>59.252516096049277</v>
      </c>
      <c r="I239" s="90">
        <v>-72.899761700573237</v>
      </c>
      <c r="J239" s="90">
        <v>-4.2882212765043084</v>
      </c>
      <c r="K239" t="s">
        <v>6072</v>
      </c>
      <c r="L239" t="s">
        <v>29</v>
      </c>
      <c r="M239">
        <v>7</v>
      </c>
    </row>
    <row r="240" spans="1:13" x14ac:dyDescent="0.25">
      <c r="A240" t="s">
        <v>21486</v>
      </c>
      <c r="B240" t="s">
        <v>484</v>
      </c>
      <c r="C240" t="s">
        <v>319</v>
      </c>
      <c r="D240" t="s">
        <v>20596</v>
      </c>
      <c r="E240" s="90">
        <v>41.35</v>
      </c>
      <c r="F240" s="90">
        <v>-77.567492506862237</v>
      </c>
      <c r="G240" s="90">
        <v>-4.5627936768742492</v>
      </c>
      <c r="H240" s="90">
        <v>45.912793676874252</v>
      </c>
      <c r="I240" s="90">
        <v>-73.004698829987973</v>
      </c>
      <c r="J240" s="90">
        <v>-4.2943940488228218</v>
      </c>
      <c r="K240" t="s">
        <v>21486</v>
      </c>
      <c r="L240" t="s">
        <v>21487</v>
      </c>
      <c r="M240">
        <v>0</v>
      </c>
    </row>
    <row r="241" spans="1:13" hidden="1" x14ac:dyDescent="0.25">
      <c r="A241" t="s">
        <v>19094</v>
      </c>
      <c r="B241" t="s">
        <v>369</v>
      </c>
      <c r="C241" t="s">
        <v>346</v>
      </c>
      <c r="D241" t="s">
        <v>18653</v>
      </c>
      <c r="E241" s="90">
        <v>44.819557289802347</v>
      </c>
      <c r="F241" s="90">
        <v>-78.164023749683651</v>
      </c>
      <c r="G241" s="90">
        <v>-4.5978837499813912</v>
      </c>
      <c r="H241" s="90">
        <v>49.417441039783739</v>
      </c>
      <c r="I241" s="90">
        <v>-73.566139999702258</v>
      </c>
      <c r="J241" s="90">
        <v>-4.3274199999824861</v>
      </c>
      <c r="K241" t="s">
        <v>19094</v>
      </c>
      <c r="L241" t="s">
        <v>19095</v>
      </c>
      <c r="M241">
        <v>1</v>
      </c>
    </row>
    <row r="242" spans="1:13" hidden="1" x14ac:dyDescent="0.25">
      <c r="A242" t="s">
        <v>19319</v>
      </c>
      <c r="B242" t="s">
        <v>333</v>
      </c>
      <c r="C242" t="s">
        <v>447</v>
      </c>
      <c r="D242" t="s">
        <v>20504</v>
      </c>
      <c r="E242" s="90">
        <v>48.314257869100402</v>
      </c>
      <c r="F242" s="90">
        <v>-83.838019927522112</v>
      </c>
      <c r="G242" s="90">
        <v>-4.9316482310307128</v>
      </c>
      <c r="H242" s="90">
        <v>58.177554331161829</v>
      </c>
      <c r="I242" s="90">
        <v>-73.974723465460684</v>
      </c>
      <c r="J242" s="90">
        <v>-4.3514543214976875</v>
      </c>
      <c r="K242" t="s">
        <v>19319</v>
      </c>
      <c r="L242" t="s">
        <v>19320</v>
      </c>
      <c r="M242">
        <v>1</v>
      </c>
    </row>
    <row r="243" spans="1:13" x14ac:dyDescent="0.25">
      <c r="A243" t="s">
        <v>21524</v>
      </c>
      <c r="B243" t="s">
        <v>296</v>
      </c>
      <c r="C243" t="s">
        <v>447</v>
      </c>
      <c r="D243" t="s">
        <v>20508</v>
      </c>
      <c r="E243" s="90">
        <v>48.297217729940009</v>
      </c>
      <c r="F243" s="90">
        <v>-83.855060066682512</v>
      </c>
      <c r="G243" s="90">
        <v>-4.9326505921577946</v>
      </c>
      <c r="H243" s="90">
        <v>58.1625189142556</v>
      </c>
      <c r="I243" s="90">
        <v>-73.989758882366914</v>
      </c>
      <c r="J243" s="90">
        <v>-4.3523387577862893</v>
      </c>
      <c r="K243" t="s">
        <v>21524</v>
      </c>
      <c r="L243" t="s">
        <v>21525</v>
      </c>
      <c r="M243">
        <v>0</v>
      </c>
    </row>
    <row r="244" spans="1:13" hidden="1" x14ac:dyDescent="0.25">
      <c r="A244" t="s">
        <v>15857</v>
      </c>
      <c r="B244" t="s">
        <v>301</v>
      </c>
      <c r="C244" t="s">
        <v>319</v>
      </c>
      <c r="D244" t="s">
        <v>20600</v>
      </c>
      <c r="E244" s="90">
        <v>39.721457406450007</v>
      </c>
      <c r="F244" s="90">
        <v>-79.196035100412217</v>
      </c>
      <c r="G244" s="90">
        <v>-4.6585903000242483</v>
      </c>
      <c r="H244" s="90">
        <v>44.380047706474251</v>
      </c>
      <c r="I244" s="90">
        <v>-74.537444800387988</v>
      </c>
      <c r="J244" s="90">
        <v>-4.384555576493411</v>
      </c>
      <c r="K244" t="s">
        <v>15857</v>
      </c>
      <c r="L244" t="s">
        <v>15858</v>
      </c>
      <c r="M244">
        <v>3</v>
      </c>
    </row>
    <row r="245" spans="1:13" hidden="1" x14ac:dyDescent="0.25">
      <c r="A245" t="s">
        <v>7456</v>
      </c>
      <c r="B245" t="s">
        <v>868</v>
      </c>
      <c r="C245" t="s">
        <v>447</v>
      </c>
      <c r="D245" t="s">
        <v>20509</v>
      </c>
      <c r="E245" s="90">
        <v>46.717385621644006</v>
      </c>
      <c r="F245" s="90">
        <v>-85.434892174978501</v>
      </c>
      <c r="G245" s="90">
        <v>-5.0255818926457945</v>
      </c>
      <c r="H245" s="90">
        <v>56.768549406935598</v>
      </c>
      <c r="I245" s="90">
        <v>-75.383728389686922</v>
      </c>
      <c r="J245" s="90">
        <v>-4.4343369640992307</v>
      </c>
      <c r="K245" t="s">
        <v>7456</v>
      </c>
      <c r="L245" t="s">
        <v>7455</v>
      </c>
      <c r="M245">
        <v>5</v>
      </c>
    </row>
    <row r="246" spans="1:13" hidden="1" x14ac:dyDescent="0.25">
      <c r="A246" t="s">
        <v>5302</v>
      </c>
      <c r="B246" t="s">
        <v>407</v>
      </c>
      <c r="C246" t="s">
        <v>319</v>
      </c>
      <c r="D246" t="s">
        <v>20603</v>
      </c>
      <c r="E246" s="90">
        <v>38.750945049595003</v>
      </c>
      <c r="F246" s="90">
        <v>-80.166547457267228</v>
      </c>
      <c r="G246" s="90">
        <v>-4.7156792621921895</v>
      </c>
      <c r="H246" s="90">
        <v>43.466624311787193</v>
      </c>
      <c r="I246" s="90">
        <v>-75.450868195075032</v>
      </c>
      <c r="J246" s="90">
        <v>-4.4382863644161787</v>
      </c>
      <c r="K246" t="s">
        <v>5302</v>
      </c>
      <c r="L246" t="s">
        <v>5300</v>
      </c>
      <c r="M246">
        <v>6</v>
      </c>
    </row>
    <row r="247" spans="1:13" hidden="1" x14ac:dyDescent="0.25">
      <c r="A247" t="s">
        <v>10179</v>
      </c>
      <c r="B247" t="s">
        <v>638</v>
      </c>
      <c r="C247" t="s">
        <v>319</v>
      </c>
      <c r="D247" t="s">
        <v>20604</v>
      </c>
      <c r="E247" s="90">
        <v>37.158333333333331</v>
      </c>
      <c r="F247" s="90">
        <v>-81.7591591735289</v>
      </c>
      <c r="G247" s="90">
        <v>-4.8093623043252292</v>
      </c>
      <c r="H247" s="90">
        <v>41.967695637658558</v>
      </c>
      <c r="I247" s="90">
        <v>-76.949796869203681</v>
      </c>
      <c r="J247" s="90">
        <v>-4.5264586393649227</v>
      </c>
      <c r="K247" t="s">
        <v>10179</v>
      </c>
      <c r="L247" t="s">
        <v>10176</v>
      </c>
      <c r="M247">
        <v>7</v>
      </c>
    </row>
    <row r="248" spans="1:13" hidden="1" x14ac:dyDescent="0.25">
      <c r="A248" t="s">
        <v>2531</v>
      </c>
      <c r="B248" t="s">
        <v>688</v>
      </c>
      <c r="C248" t="s">
        <v>346</v>
      </c>
      <c r="D248" t="s">
        <v>18654</v>
      </c>
      <c r="E248" s="90">
        <v>40.853697611519998</v>
      </c>
      <c r="F248" s="90">
        <v>-82.129883427966007</v>
      </c>
      <c r="G248" s="90">
        <v>-4.8311696134097648</v>
      </c>
      <c r="H248" s="90">
        <v>45.684867224929761</v>
      </c>
      <c r="I248" s="90">
        <v>-77.298713814556237</v>
      </c>
      <c r="J248" s="90">
        <v>-4.546983165562132</v>
      </c>
      <c r="K248" t="s">
        <v>2531</v>
      </c>
      <c r="L248" t="s">
        <v>2528</v>
      </c>
      <c r="M248">
        <v>7</v>
      </c>
    </row>
    <row r="249" spans="1:13" hidden="1" x14ac:dyDescent="0.25">
      <c r="A249" t="s">
        <v>17931</v>
      </c>
      <c r="B249" t="s">
        <v>350</v>
      </c>
      <c r="C249" t="s">
        <v>319</v>
      </c>
      <c r="D249" t="s">
        <v>20611</v>
      </c>
      <c r="E249" s="90">
        <v>35.518611348693803</v>
      </c>
      <c r="F249" s="90">
        <v>-83.398881158168422</v>
      </c>
      <c r="G249" s="90">
        <v>-4.9058165387157899</v>
      </c>
      <c r="H249" s="90">
        <v>40.424427887409593</v>
      </c>
      <c r="I249" s="90">
        <v>-78.493064619452639</v>
      </c>
      <c r="J249" s="90">
        <v>-4.6172390952619198</v>
      </c>
      <c r="K249" t="s">
        <v>17931</v>
      </c>
      <c r="L249" t="s">
        <v>17932</v>
      </c>
      <c r="M249">
        <v>2</v>
      </c>
    </row>
    <row r="250" spans="1:13" x14ac:dyDescent="0.25">
      <c r="A250" t="s">
        <v>21532</v>
      </c>
      <c r="B250" t="s">
        <v>333</v>
      </c>
      <c r="C250" t="s">
        <v>346</v>
      </c>
      <c r="D250" t="s">
        <v>18655</v>
      </c>
      <c r="E250" s="90">
        <v>39.504848232999194</v>
      </c>
      <c r="F250" s="90">
        <v>-83.478732806486803</v>
      </c>
      <c r="G250" s="90">
        <v>-4.9105136944992234</v>
      </c>
      <c r="H250" s="90">
        <v>44.415361927498417</v>
      </c>
      <c r="I250" s="90">
        <v>-78.568219111987588</v>
      </c>
      <c r="J250" s="90">
        <v>-4.6216599477639759</v>
      </c>
      <c r="K250" t="s">
        <v>21532</v>
      </c>
      <c r="L250" t="s">
        <v>21533</v>
      </c>
      <c r="M250">
        <v>0</v>
      </c>
    </row>
    <row r="251" spans="1:13" hidden="1" x14ac:dyDescent="0.25">
      <c r="A251" t="s">
        <v>16379</v>
      </c>
      <c r="B251" t="s">
        <v>304</v>
      </c>
      <c r="C251" t="s">
        <v>319</v>
      </c>
      <c r="D251" t="s">
        <v>20619</v>
      </c>
      <c r="E251" s="90">
        <v>35.284193087199995</v>
      </c>
      <c r="F251" s="90">
        <v>-83.633299419662237</v>
      </c>
      <c r="G251" s="90">
        <v>-4.9196058482154257</v>
      </c>
      <c r="H251" s="90">
        <v>40.203798935415421</v>
      </c>
      <c r="I251" s="90">
        <v>-78.713693571446811</v>
      </c>
      <c r="J251" s="90">
        <v>-4.6302172689086358</v>
      </c>
      <c r="K251" t="s">
        <v>16379</v>
      </c>
      <c r="L251" t="s">
        <v>16380</v>
      </c>
      <c r="M251">
        <v>3</v>
      </c>
    </row>
    <row r="252" spans="1:13" hidden="1" x14ac:dyDescent="0.25">
      <c r="A252" t="s">
        <v>18727</v>
      </c>
      <c r="B252" t="s">
        <v>739</v>
      </c>
      <c r="C252" t="s">
        <v>346</v>
      </c>
      <c r="D252" t="s">
        <v>18656</v>
      </c>
      <c r="E252" s="90">
        <v>38.684774173938948</v>
      </c>
      <c r="F252" s="90">
        <v>-84.29880686554705</v>
      </c>
      <c r="G252" s="90">
        <v>-4.9587533450321795</v>
      </c>
      <c r="H252" s="90">
        <v>43.643527518971126</v>
      </c>
      <c r="I252" s="90">
        <v>-79.340053520514871</v>
      </c>
      <c r="J252" s="90">
        <v>-4.6670619717949924</v>
      </c>
      <c r="K252" t="s">
        <v>18727</v>
      </c>
      <c r="L252" t="s">
        <v>18728</v>
      </c>
      <c r="M252">
        <v>2</v>
      </c>
    </row>
    <row r="253" spans="1:13" hidden="1" x14ac:dyDescent="0.25">
      <c r="A253" t="s">
        <v>19272</v>
      </c>
      <c r="B253" t="s">
        <v>868</v>
      </c>
      <c r="C253" t="s">
        <v>346</v>
      </c>
      <c r="D253" t="s">
        <v>18657</v>
      </c>
      <c r="E253" s="90">
        <v>38.351113752384009</v>
      </c>
      <c r="F253" s="90">
        <v>-84.632467287101989</v>
      </c>
      <c r="G253" s="90">
        <v>-4.9783804286530584</v>
      </c>
      <c r="H253" s="90">
        <v>43.32949418103707</v>
      </c>
      <c r="I253" s="90">
        <v>-79.65408685844892</v>
      </c>
      <c r="J253" s="90">
        <v>-4.6855345210852306</v>
      </c>
      <c r="K253" t="s">
        <v>19272</v>
      </c>
      <c r="L253" t="s">
        <v>19273</v>
      </c>
      <c r="M253">
        <v>1</v>
      </c>
    </row>
    <row r="254" spans="1:13" hidden="1" x14ac:dyDescent="0.25">
      <c r="A254" t="s">
        <v>19286</v>
      </c>
      <c r="B254" t="s">
        <v>14060</v>
      </c>
      <c r="C254" t="s">
        <v>346</v>
      </c>
      <c r="D254" t="s">
        <v>18658</v>
      </c>
      <c r="E254" s="90">
        <v>37.853093345799998</v>
      </c>
      <c r="F254" s="90">
        <v>-85.130487693686007</v>
      </c>
      <c r="G254" s="90">
        <v>-5.0076757466874122</v>
      </c>
      <c r="H254" s="90">
        <v>42.860769092487409</v>
      </c>
      <c r="I254" s="90">
        <v>-80.122811946998581</v>
      </c>
      <c r="J254" s="90">
        <v>-4.713106585117564</v>
      </c>
      <c r="K254" t="s">
        <v>19286</v>
      </c>
      <c r="L254" t="s">
        <v>19287</v>
      </c>
      <c r="M254">
        <v>1</v>
      </c>
    </row>
    <row r="255" spans="1:13" x14ac:dyDescent="0.25">
      <c r="A255" t="s">
        <v>21530</v>
      </c>
      <c r="B255" t="s">
        <v>1359</v>
      </c>
      <c r="C255" t="s">
        <v>447</v>
      </c>
      <c r="D255" t="s">
        <v>20513</v>
      </c>
      <c r="E255" s="90">
        <v>41.196823970356263</v>
      </c>
      <c r="F255" s="90">
        <v>-90.95545382626625</v>
      </c>
      <c r="G255" s="90">
        <v>-5.3503208133097795</v>
      </c>
      <c r="H255" s="90">
        <v>51.897465596975827</v>
      </c>
      <c r="I255" s="90">
        <v>-80.254812199646693</v>
      </c>
      <c r="J255" s="90">
        <v>-4.7208713058615706</v>
      </c>
      <c r="K255" t="s">
        <v>21530</v>
      </c>
      <c r="L255" t="s">
        <v>21531</v>
      </c>
      <c r="M255">
        <v>0</v>
      </c>
    </row>
    <row r="256" spans="1:13" hidden="1" x14ac:dyDescent="0.25">
      <c r="A256" t="s">
        <v>10413</v>
      </c>
      <c r="B256" t="s">
        <v>906</v>
      </c>
      <c r="C256" t="s">
        <v>309</v>
      </c>
      <c r="D256" t="s">
        <v>20309</v>
      </c>
      <c r="E256" s="90">
        <v>239.793016489</v>
      </c>
      <c r="F256" s="90">
        <v>-85.298475031100025</v>
      </c>
      <c r="G256" s="90">
        <v>-5.0175573547705898</v>
      </c>
      <c r="H256" s="90">
        <v>244.81057384377058</v>
      </c>
      <c r="I256" s="90">
        <v>-80.280917676329437</v>
      </c>
      <c r="J256" s="90">
        <v>-4.7224069221370257</v>
      </c>
      <c r="K256" t="s">
        <v>10413</v>
      </c>
      <c r="L256" t="s">
        <v>189</v>
      </c>
      <c r="M256">
        <v>12</v>
      </c>
    </row>
    <row r="257" spans="1:13" hidden="1" x14ac:dyDescent="0.25">
      <c r="A257" t="s">
        <v>8757</v>
      </c>
      <c r="B257" t="s">
        <v>407</v>
      </c>
      <c r="C257" t="s">
        <v>346</v>
      </c>
      <c r="D257" t="s">
        <v>18659</v>
      </c>
      <c r="E257" s="90">
        <v>37.366666666666667</v>
      </c>
      <c r="F257" s="90">
        <v>-85.616914372819338</v>
      </c>
      <c r="G257" s="90">
        <v>-5.036289080754079</v>
      </c>
      <c r="H257" s="90">
        <v>42.402955747420748</v>
      </c>
      <c r="I257" s="90">
        <v>-80.58062529206525</v>
      </c>
      <c r="J257" s="90">
        <v>-4.7400367818861913</v>
      </c>
      <c r="K257" t="s">
        <v>8757</v>
      </c>
      <c r="L257" t="s">
        <v>8756</v>
      </c>
      <c r="M257">
        <v>5</v>
      </c>
    </row>
    <row r="258" spans="1:13" hidden="1" x14ac:dyDescent="0.25">
      <c r="A258" t="s">
        <v>4038</v>
      </c>
      <c r="B258" t="s">
        <v>484</v>
      </c>
      <c r="C258" t="s">
        <v>319</v>
      </c>
      <c r="D258" t="s">
        <v>20623</v>
      </c>
      <c r="E258" s="90">
        <v>32.888374082175005</v>
      </c>
      <c r="F258" s="90">
        <v>-86.029118424687226</v>
      </c>
      <c r="G258" s="90">
        <v>-5.0605363779227783</v>
      </c>
      <c r="H258" s="90">
        <v>37.948910460097785</v>
      </c>
      <c r="I258" s="90">
        <v>-80.968582046764453</v>
      </c>
      <c r="J258" s="90">
        <v>-4.7628577674567323</v>
      </c>
      <c r="K258" t="s">
        <v>4038</v>
      </c>
      <c r="L258" t="s">
        <v>219</v>
      </c>
      <c r="M258">
        <v>8</v>
      </c>
    </row>
    <row r="259" spans="1:13" hidden="1" x14ac:dyDescent="0.25">
      <c r="A259" t="s">
        <v>8818</v>
      </c>
      <c r="B259" t="s">
        <v>638</v>
      </c>
      <c r="C259" t="s">
        <v>319</v>
      </c>
      <c r="D259" t="s">
        <v>20624</v>
      </c>
      <c r="E259" s="90">
        <v>32.856122065160008</v>
      </c>
      <c r="F259" s="90">
        <v>-86.061370441702223</v>
      </c>
      <c r="G259" s="90">
        <v>-5.0624335553942483</v>
      </c>
      <c r="H259" s="90">
        <v>37.918555620554258</v>
      </c>
      <c r="I259" s="90">
        <v>-80.998936886307973</v>
      </c>
      <c r="J259" s="90">
        <v>-4.7646433462534103</v>
      </c>
      <c r="K259" t="s">
        <v>8818</v>
      </c>
      <c r="L259" t="s">
        <v>8817</v>
      </c>
      <c r="M259">
        <v>5</v>
      </c>
    </row>
    <row r="260" spans="1:13" hidden="1" x14ac:dyDescent="0.25">
      <c r="A260" t="s">
        <v>18101</v>
      </c>
      <c r="B260" t="s">
        <v>301</v>
      </c>
      <c r="C260" t="s">
        <v>346</v>
      </c>
      <c r="D260" t="s">
        <v>18660</v>
      </c>
      <c r="E260" s="90">
        <v>36.586968040510001</v>
      </c>
      <c r="F260" s="90">
        <v>-86.396612998975996</v>
      </c>
      <c r="G260" s="90">
        <v>-5.0821537058221171</v>
      </c>
      <c r="H260" s="90">
        <v>41.669121746332117</v>
      </c>
      <c r="I260" s="90">
        <v>-81.314459293153874</v>
      </c>
      <c r="J260" s="90">
        <v>-4.7832034878325809</v>
      </c>
      <c r="K260" t="s">
        <v>18101</v>
      </c>
      <c r="L260" t="s">
        <v>18102</v>
      </c>
      <c r="M260">
        <v>2</v>
      </c>
    </row>
    <row r="261" spans="1:13" hidden="1" x14ac:dyDescent="0.25">
      <c r="A261" t="s">
        <v>19214</v>
      </c>
      <c r="B261" t="s">
        <v>663</v>
      </c>
      <c r="C261" t="s">
        <v>346</v>
      </c>
      <c r="D261" t="s">
        <v>18661</v>
      </c>
      <c r="E261" s="90">
        <v>36.309086929999999</v>
      </c>
      <c r="F261" s="90">
        <v>-86.674494109486005</v>
      </c>
      <c r="G261" s="90">
        <v>-5.0984996534991769</v>
      </c>
      <c r="H261" s="90">
        <v>41.407586583499175</v>
      </c>
      <c r="I261" s="90">
        <v>-81.57599445598683</v>
      </c>
      <c r="J261" s="90">
        <v>-4.798587909175696</v>
      </c>
      <c r="K261" t="s">
        <v>19214</v>
      </c>
      <c r="L261" t="s">
        <v>19215</v>
      </c>
      <c r="M261">
        <v>1</v>
      </c>
    </row>
    <row r="262" spans="1:13" hidden="1" x14ac:dyDescent="0.25">
      <c r="A262" t="s">
        <v>19188</v>
      </c>
      <c r="B262" t="s">
        <v>312</v>
      </c>
      <c r="C262" t="s">
        <v>447</v>
      </c>
      <c r="D262" t="s">
        <v>20514</v>
      </c>
      <c r="E262" s="90">
        <v>39.210746194057599</v>
      </c>
      <c r="F262" s="90">
        <v>-92.941531602564908</v>
      </c>
      <c r="G262" s="90">
        <v>-5.4671489177979353</v>
      </c>
      <c r="H262" s="90">
        <v>50.145044029653469</v>
      </c>
      <c r="I262" s="90">
        <v>-82.007233766969051</v>
      </c>
      <c r="J262" s="90">
        <v>-4.8239549274687681</v>
      </c>
      <c r="K262" t="s">
        <v>19188</v>
      </c>
      <c r="L262" t="s">
        <v>19189</v>
      </c>
      <c r="M262">
        <v>1</v>
      </c>
    </row>
    <row r="263" spans="1:13" hidden="1" x14ac:dyDescent="0.25">
      <c r="A263" t="s">
        <v>19301</v>
      </c>
      <c r="B263" t="s">
        <v>407</v>
      </c>
      <c r="C263" t="s">
        <v>346</v>
      </c>
      <c r="D263" t="s">
        <v>18662</v>
      </c>
      <c r="E263" s="90">
        <v>35.603113427762999</v>
      </c>
      <c r="F263" s="90">
        <v>-87.380467611722992</v>
      </c>
      <c r="G263" s="90">
        <v>-5.1400275065719407</v>
      </c>
      <c r="H263" s="90">
        <v>40.743140934334939</v>
      </c>
      <c r="I263" s="90">
        <v>-82.240440105151066</v>
      </c>
      <c r="J263" s="90">
        <v>-4.8376729473618276</v>
      </c>
      <c r="K263" t="s">
        <v>19301</v>
      </c>
      <c r="L263" t="s">
        <v>19302</v>
      </c>
      <c r="M263">
        <v>1</v>
      </c>
    </row>
    <row r="264" spans="1:13" hidden="1" x14ac:dyDescent="0.25">
      <c r="A264" t="s">
        <v>15362</v>
      </c>
      <c r="B264" t="s">
        <v>363</v>
      </c>
      <c r="C264" t="s">
        <v>447</v>
      </c>
      <c r="D264" t="s">
        <v>20518</v>
      </c>
      <c r="E264" s="90">
        <v>38.932641172496005</v>
      </c>
      <c r="F264" s="90">
        <v>-93.219636624126508</v>
      </c>
      <c r="G264" s="90">
        <v>-5.4835080367133244</v>
      </c>
      <c r="H264" s="90">
        <v>49.899657245922654</v>
      </c>
      <c r="I264" s="90">
        <v>-82.252620550699859</v>
      </c>
      <c r="J264" s="90">
        <v>-4.8383894441588149</v>
      </c>
      <c r="K264" t="s">
        <v>15362</v>
      </c>
      <c r="L264" t="s">
        <v>14518</v>
      </c>
      <c r="M264">
        <v>4</v>
      </c>
    </row>
    <row r="265" spans="1:13" hidden="1" x14ac:dyDescent="0.25">
      <c r="A265" t="s">
        <v>14164</v>
      </c>
      <c r="B265" t="s">
        <v>1359</v>
      </c>
      <c r="C265" t="s">
        <v>319</v>
      </c>
      <c r="D265" t="s">
        <v>20626</v>
      </c>
      <c r="E265" s="90">
        <v>31.316146440874999</v>
      </c>
      <c r="F265" s="90">
        <v>-87.601346065987229</v>
      </c>
      <c r="G265" s="90">
        <v>-5.1530203568227781</v>
      </c>
      <c r="H265" s="90">
        <v>36.469166797697774</v>
      </c>
      <c r="I265" s="90">
        <v>-82.448325709164465</v>
      </c>
      <c r="J265" s="90">
        <v>-4.8499015123037923</v>
      </c>
      <c r="K265" t="s">
        <v>14164</v>
      </c>
      <c r="L265" t="s">
        <v>14165</v>
      </c>
      <c r="M265">
        <v>4</v>
      </c>
    </row>
    <row r="266" spans="1:13" hidden="1" x14ac:dyDescent="0.25">
      <c r="A266" t="s">
        <v>7191</v>
      </c>
      <c r="B266" t="s">
        <v>333</v>
      </c>
      <c r="C266" t="s">
        <v>447</v>
      </c>
      <c r="D266" t="s">
        <v>20519</v>
      </c>
      <c r="E266" s="90">
        <v>38.564635081440002</v>
      </c>
      <c r="F266" s="90">
        <v>-93.587642715182511</v>
      </c>
      <c r="G266" s="90">
        <v>-5.5051554538342655</v>
      </c>
      <c r="H266" s="90">
        <v>49.574945989108535</v>
      </c>
      <c r="I266" s="90">
        <v>-82.577331807513985</v>
      </c>
      <c r="J266" s="90">
        <v>-4.8574901063243523</v>
      </c>
      <c r="K266" t="s">
        <v>7191</v>
      </c>
      <c r="L266" t="s">
        <v>7190</v>
      </c>
      <c r="M266">
        <v>5</v>
      </c>
    </row>
    <row r="267" spans="1:13" hidden="1" x14ac:dyDescent="0.25">
      <c r="A267" t="s">
        <v>17657</v>
      </c>
      <c r="B267" t="s">
        <v>546</v>
      </c>
      <c r="C267" t="s">
        <v>346</v>
      </c>
      <c r="D267" t="s">
        <v>20547</v>
      </c>
      <c r="E267" s="90">
        <v>35.144497890293245</v>
      </c>
      <c r="F267" s="90">
        <v>-87.83908314919276</v>
      </c>
      <c r="G267" s="90">
        <v>-5.1670048911289861</v>
      </c>
      <c r="H267" s="90">
        <v>40.311502781422227</v>
      </c>
      <c r="I267" s="90">
        <v>-82.672078258063777</v>
      </c>
      <c r="J267" s="90">
        <v>-4.8630634269449278</v>
      </c>
      <c r="K267" t="s">
        <v>17657</v>
      </c>
      <c r="L267" t="s">
        <v>17658</v>
      </c>
      <c r="M267">
        <v>2</v>
      </c>
    </row>
    <row r="268" spans="1:13" hidden="1" x14ac:dyDescent="0.25">
      <c r="A268" t="s">
        <v>19236</v>
      </c>
      <c r="B268" t="s">
        <v>564</v>
      </c>
      <c r="C268" t="s">
        <v>319</v>
      </c>
      <c r="D268" t="s">
        <v>20644</v>
      </c>
      <c r="E268" s="90">
        <v>30.616666666666671</v>
      </c>
      <c r="F268" s="90">
        <v>-88.300825840195557</v>
      </c>
      <c r="G268" s="90">
        <v>-5.1941662258938566</v>
      </c>
      <c r="H268" s="90">
        <v>35.810832892560526</v>
      </c>
      <c r="I268" s="90">
        <v>-83.106659614301705</v>
      </c>
      <c r="J268" s="90">
        <v>-4.8886270361353947</v>
      </c>
      <c r="K268" t="s">
        <v>19236</v>
      </c>
      <c r="L268" t="s">
        <v>19237</v>
      </c>
      <c r="M268">
        <v>1</v>
      </c>
    </row>
    <row r="269" spans="1:13" hidden="1" x14ac:dyDescent="0.25">
      <c r="A269" t="s">
        <v>15142</v>
      </c>
      <c r="B269" t="s">
        <v>638</v>
      </c>
      <c r="C269" t="s">
        <v>319</v>
      </c>
      <c r="D269" t="s">
        <v>20645</v>
      </c>
      <c r="E269" s="90">
        <v>30.568057577142863</v>
      </c>
      <c r="F269" s="90">
        <v>-88.349434929719365</v>
      </c>
      <c r="G269" s="90">
        <v>-5.197025584101139</v>
      </c>
      <c r="H269" s="90">
        <v>35.765083161244</v>
      </c>
      <c r="I269" s="90">
        <v>-83.152409345618224</v>
      </c>
      <c r="J269" s="90">
        <v>-4.8913181968010724</v>
      </c>
      <c r="K269" t="s">
        <v>15142</v>
      </c>
      <c r="L269" t="s">
        <v>8965</v>
      </c>
      <c r="M269">
        <v>7</v>
      </c>
    </row>
    <row r="270" spans="1:13" x14ac:dyDescent="0.25">
      <c r="A270" t="s">
        <v>21452</v>
      </c>
      <c r="B270" t="s">
        <v>484</v>
      </c>
      <c r="C270" t="s">
        <v>346</v>
      </c>
      <c r="D270" t="s">
        <v>20549</v>
      </c>
      <c r="E270" s="90">
        <v>34.585618646422404</v>
      </c>
      <c r="F270" s="90">
        <v>-88.397962393063594</v>
      </c>
      <c r="G270" s="90">
        <v>-5.199880140768447</v>
      </c>
      <c r="H270" s="90">
        <v>39.785498787190853</v>
      </c>
      <c r="I270" s="90">
        <v>-83.198082252295137</v>
      </c>
      <c r="J270" s="90">
        <v>-4.8940048383703019</v>
      </c>
      <c r="K270" t="s">
        <v>21452</v>
      </c>
      <c r="L270" t="s">
        <v>21453</v>
      </c>
      <c r="M270">
        <v>0</v>
      </c>
    </row>
    <row r="271" spans="1:13" hidden="1" x14ac:dyDescent="0.25">
      <c r="A271" t="s">
        <v>5023</v>
      </c>
      <c r="B271" t="s">
        <v>1185</v>
      </c>
      <c r="C271" t="s">
        <v>447</v>
      </c>
      <c r="D271" t="s">
        <v>20520</v>
      </c>
      <c r="E271" s="90">
        <v>37.86107205498076</v>
      </c>
      <c r="F271" s="90">
        <v>-94.291205741641761</v>
      </c>
      <c r="G271" s="90">
        <v>-5.5465415142142209</v>
      </c>
      <c r="H271" s="90">
        <v>48.954155083409198</v>
      </c>
      <c r="I271" s="90">
        <v>-83.198122713213309</v>
      </c>
      <c r="J271" s="90">
        <v>-4.8940072184243126</v>
      </c>
      <c r="K271" t="s">
        <v>5023</v>
      </c>
      <c r="L271" t="s">
        <v>178</v>
      </c>
      <c r="M271">
        <v>6</v>
      </c>
    </row>
    <row r="272" spans="1:13" hidden="1" x14ac:dyDescent="0.25">
      <c r="A272" t="s">
        <v>8268</v>
      </c>
      <c r="B272" t="s">
        <v>638</v>
      </c>
      <c r="C272" t="s">
        <v>346</v>
      </c>
      <c r="D272" t="s">
        <v>20550</v>
      </c>
      <c r="E272" s="90">
        <v>34.548002856000004</v>
      </c>
      <c r="F272" s="90">
        <v>-88.435578183486001</v>
      </c>
      <c r="G272" s="90">
        <v>-5.2020928343227055</v>
      </c>
      <c r="H272" s="90">
        <v>39.750095690322709</v>
      </c>
      <c r="I272" s="90">
        <v>-83.233485349163288</v>
      </c>
      <c r="J272" s="90">
        <v>-4.8960873734801931</v>
      </c>
      <c r="K272" t="s">
        <v>8268</v>
      </c>
      <c r="L272" t="s">
        <v>8266</v>
      </c>
      <c r="M272">
        <v>6</v>
      </c>
    </row>
    <row r="273" spans="1:13" hidden="1" x14ac:dyDescent="0.25">
      <c r="A273" t="s">
        <v>15066</v>
      </c>
      <c r="B273" t="s">
        <v>906</v>
      </c>
      <c r="C273" t="s">
        <v>346</v>
      </c>
      <c r="D273" t="s">
        <v>20552</v>
      </c>
      <c r="E273" s="90">
        <v>33.96</v>
      </c>
      <c r="F273" s="90">
        <v>-89.023581039486004</v>
      </c>
      <c r="G273" s="90">
        <v>-5.2366812376168239</v>
      </c>
      <c r="H273" s="90">
        <v>39.196681237616829</v>
      </c>
      <c r="I273" s="90">
        <v>-83.786899801869168</v>
      </c>
      <c r="J273" s="90">
        <v>-4.9286411648158337</v>
      </c>
      <c r="K273" t="s">
        <v>15066</v>
      </c>
      <c r="L273" t="s">
        <v>15067</v>
      </c>
      <c r="M273">
        <v>4</v>
      </c>
    </row>
    <row r="274" spans="1:13" x14ac:dyDescent="0.25">
      <c r="A274" t="s">
        <v>21466</v>
      </c>
      <c r="B274" t="s">
        <v>1359</v>
      </c>
      <c r="C274" t="s">
        <v>309</v>
      </c>
      <c r="D274" t="s">
        <v>20311</v>
      </c>
      <c r="E274" s="90">
        <v>235.83656956275001</v>
      </c>
      <c r="F274" s="90">
        <v>-89.254921957350007</v>
      </c>
      <c r="G274" s="90">
        <v>-5.2502895269029413</v>
      </c>
      <c r="H274" s="90">
        <v>241.08685908965296</v>
      </c>
      <c r="I274" s="90">
        <v>-84.00463243044706</v>
      </c>
      <c r="J274" s="90">
        <v>-4.9414489664968855</v>
      </c>
      <c r="K274" t="s">
        <v>21466</v>
      </c>
      <c r="L274" t="s">
        <v>21467</v>
      </c>
      <c r="M274">
        <v>0</v>
      </c>
    </row>
    <row r="275" spans="1:13" hidden="1" x14ac:dyDescent="0.25">
      <c r="A275" t="s">
        <v>4582</v>
      </c>
      <c r="B275" t="s">
        <v>516</v>
      </c>
      <c r="C275" t="s">
        <v>319</v>
      </c>
      <c r="D275" t="s">
        <v>20649</v>
      </c>
      <c r="E275" s="90">
        <v>29.542532338080001</v>
      </c>
      <c r="F275" s="90">
        <v>-89.374960168782223</v>
      </c>
      <c r="G275" s="90">
        <v>-5.2573505981636606</v>
      </c>
      <c r="H275" s="90">
        <v>34.799882936243662</v>
      </c>
      <c r="I275" s="90">
        <v>-84.117609570618569</v>
      </c>
      <c r="J275" s="90">
        <v>-4.9480946806246218</v>
      </c>
      <c r="K275" t="s">
        <v>4582</v>
      </c>
      <c r="L275" t="s">
        <v>4578</v>
      </c>
      <c r="M275">
        <v>6</v>
      </c>
    </row>
    <row r="276" spans="1:13" hidden="1" x14ac:dyDescent="0.25">
      <c r="A276" t="s">
        <v>5400</v>
      </c>
      <c r="C276" t="s">
        <v>346</v>
      </c>
      <c r="D276" t="s">
        <v>20553</v>
      </c>
      <c r="E276" s="90">
        <v>33.280002133333333</v>
      </c>
      <c r="F276" s="90">
        <v>-89.703578906152671</v>
      </c>
      <c r="G276" s="90">
        <v>-5.2766811121266279</v>
      </c>
      <c r="H276" s="90">
        <v>38.556683245459965</v>
      </c>
      <c r="I276" s="90">
        <v>-84.426897794026033</v>
      </c>
      <c r="J276" s="90">
        <v>-4.9662881055309427</v>
      </c>
      <c r="K276" t="s">
        <v>5400</v>
      </c>
      <c r="L276" t="s">
        <v>36</v>
      </c>
      <c r="M276">
        <v>6</v>
      </c>
    </row>
    <row r="277" spans="1:13" hidden="1" x14ac:dyDescent="0.25">
      <c r="A277" t="s">
        <v>18500</v>
      </c>
      <c r="B277" t="s">
        <v>301</v>
      </c>
      <c r="C277" t="s">
        <v>319</v>
      </c>
      <c r="D277" t="s">
        <v>20651</v>
      </c>
      <c r="E277" s="90">
        <v>29.091666666666669</v>
      </c>
      <c r="F277" s="90">
        <v>-89.825825840195563</v>
      </c>
      <c r="G277" s="90">
        <v>-5.2838721082467979</v>
      </c>
      <c r="H277" s="90">
        <v>34.375538774913466</v>
      </c>
      <c r="I277" s="90">
        <v>-84.541953731948766</v>
      </c>
      <c r="J277" s="90">
        <v>-4.9730561018793393</v>
      </c>
      <c r="K277" t="s">
        <v>18500</v>
      </c>
      <c r="L277" t="s">
        <v>19398</v>
      </c>
      <c r="M277">
        <v>1</v>
      </c>
    </row>
    <row r="278" spans="1:13" hidden="1" x14ac:dyDescent="0.25">
      <c r="A278" t="s">
        <v>16225</v>
      </c>
      <c r="B278" t="s">
        <v>688</v>
      </c>
      <c r="C278" t="s">
        <v>319</v>
      </c>
      <c r="D278" t="s">
        <v>20657</v>
      </c>
      <c r="E278" s="90">
        <v>28.909214322432003</v>
      </c>
      <c r="F278" s="90">
        <v>-90.008278184430225</v>
      </c>
      <c r="G278" s="90">
        <v>-5.2946045990841313</v>
      </c>
      <c r="H278" s="90">
        <v>34.203818921516138</v>
      </c>
      <c r="I278" s="90">
        <v>-84.7136735853461</v>
      </c>
      <c r="J278" s="90">
        <v>-4.9831572697262416</v>
      </c>
      <c r="K278" t="s">
        <v>16225</v>
      </c>
      <c r="L278" t="s">
        <v>16226</v>
      </c>
      <c r="M278">
        <v>3</v>
      </c>
    </row>
    <row r="279" spans="1:13" hidden="1" x14ac:dyDescent="0.25">
      <c r="A279" t="s">
        <v>6697</v>
      </c>
      <c r="B279" t="s">
        <v>301</v>
      </c>
      <c r="C279" t="s">
        <v>319</v>
      </c>
      <c r="D279" t="s">
        <v>20662</v>
      </c>
      <c r="E279" s="90">
        <v>28.681708904700002</v>
      </c>
      <c r="F279" s="90">
        <v>-90.235783602162229</v>
      </c>
      <c r="G279" s="90">
        <v>-5.307987270715425</v>
      </c>
      <c r="H279" s="90">
        <v>33.989696175415425</v>
      </c>
      <c r="I279" s="90">
        <v>-84.927796331446814</v>
      </c>
      <c r="J279" s="90">
        <v>-4.9957527253792247</v>
      </c>
      <c r="K279" t="s">
        <v>6697</v>
      </c>
      <c r="L279" t="s">
        <v>6694</v>
      </c>
      <c r="M279">
        <v>7</v>
      </c>
    </row>
    <row r="280" spans="1:13" hidden="1" x14ac:dyDescent="0.25">
      <c r="A280" t="s">
        <v>7737</v>
      </c>
      <c r="B280" t="s">
        <v>530</v>
      </c>
      <c r="C280" t="s">
        <v>319</v>
      </c>
      <c r="D280" t="s">
        <v>20691</v>
      </c>
      <c r="E280" s="90">
        <v>28.538977783040004</v>
      </c>
      <c r="F280" s="90">
        <v>-90.378514723822235</v>
      </c>
      <c r="G280" s="90">
        <v>-5.3163832190483671</v>
      </c>
      <c r="H280" s="90">
        <v>33.855361002088372</v>
      </c>
      <c r="I280" s="90">
        <v>-85.062131504773859</v>
      </c>
      <c r="J280" s="90">
        <v>-5.0036547943984626</v>
      </c>
      <c r="K280" t="s">
        <v>7737</v>
      </c>
      <c r="L280" t="s">
        <v>7735</v>
      </c>
      <c r="M280">
        <v>10</v>
      </c>
    </row>
    <row r="281" spans="1:13" x14ac:dyDescent="0.25">
      <c r="A281" t="s">
        <v>21417</v>
      </c>
      <c r="B281" t="s">
        <v>688</v>
      </c>
      <c r="C281" t="s">
        <v>319</v>
      </c>
      <c r="D281" t="s">
        <v>20692</v>
      </c>
      <c r="E281" s="90">
        <v>28.457249751680003</v>
      </c>
      <c r="F281" s="90">
        <v>-90.460242755182236</v>
      </c>
      <c r="G281" s="90">
        <v>-5.3211907503048375</v>
      </c>
      <c r="H281" s="90">
        <v>33.778440501984839</v>
      </c>
      <c r="I281" s="90">
        <v>-85.139052004877385</v>
      </c>
      <c r="J281" s="90">
        <v>-5.00817952969867</v>
      </c>
      <c r="K281" t="s">
        <v>21417</v>
      </c>
      <c r="L281" t="s">
        <v>21418</v>
      </c>
      <c r="M281">
        <v>0</v>
      </c>
    </row>
    <row r="282" spans="1:13" x14ac:dyDescent="0.25">
      <c r="A282" t="s">
        <v>21488</v>
      </c>
      <c r="B282" t="s">
        <v>385</v>
      </c>
      <c r="C282" t="s">
        <v>447</v>
      </c>
      <c r="D282" t="s">
        <v>20521</v>
      </c>
      <c r="E282" s="90">
        <v>35.194433281504004</v>
      </c>
      <c r="F282" s="90">
        <v>-96.957844515118509</v>
      </c>
      <c r="G282" s="90">
        <v>-5.7034026185363826</v>
      </c>
      <c r="H282" s="90">
        <v>46.601238518576771</v>
      </c>
      <c r="I282" s="90">
        <v>-85.551039278045749</v>
      </c>
      <c r="J282" s="90">
        <v>-5.0324140751791617</v>
      </c>
      <c r="K282" t="s">
        <v>21488</v>
      </c>
      <c r="L282" t="s">
        <v>21489</v>
      </c>
      <c r="M282">
        <v>0</v>
      </c>
    </row>
    <row r="283" spans="1:13" hidden="1" x14ac:dyDescent="0.25">
      <c r="A283" t="s">
        <v>19042</v>
      </c>
      <c r="B283" t="s">
        <v>739</v>
      </c>
      <c r="C283" t="s">
        <v>447</v>
      </c>
      <c r="D283" t="s">
        <v>20523</v>
      </c>
      <c r="E283" s="90">
        <v>34.986354103484004</v>
      </c>
      <c r="F283" s="90">
        <v>-97.16592369313851</v>
      </c>
      <c r="G283" s="90">
        <v>-5.7156425701846185</v>
      </c>
      <c r="H283" s="90">
        <v>46.417639243853237</v>
      </c>
      <c r="I283" s="90">
        <v>-85.734638552769269</v>
      </c>
      <c r="J283" s="90">
        <v>-5.0432140325158397</v>
      </c>
      <c r="K283" t="s">
        <v>19042</v>
      </c>
      <c r="L283" t="s">
        <v>19043</v>
      </c>
      <c r="M283">
        <v>1</v>
      </c>
    </row>
    <row r="284" spans="1:13" x14ac:dyDescent="0.25">
      <c r="A284" t="s">
        <v>21506</v>
      </c>
      <c r="B284" t="s">
        <v>530</v>
      </c>
      <c r="C284" t="s">
        <v>447</v>
      </c>
      <c r="D284" t="s">
        <v>20524</v>
      </c>
      <c r="E284" s="90">
        <v>34.7831702102308</v>
      </c>
      <c r="F284" s="90">
        <v>-97.369107586391721</v>
      </c>
      <c r="G284" s="90">
        <v>-5.7275945639053951</v>
      </c>
      <c r="H284" s="90">
        <v>46.23835933804159</v>
      </c>
      <c r="I284" s="90">
        <v>-85.913918458580923</v>
      </c>
      <c r="J284" s="90">
        <v>-5.0537599093282894</v>
      </c>
      <c r="K284" t="s">
        <v>21506</v>
      </c>
      <c r="L284" t="s">
        <v>21507</v>
      </c>
      <c r="M284">
        <v>0</v>
      </c>
    </row>
    <row r="285" spans="1:13" hidden="1" x14ac:dyDescent="0.25">
      <c r="A285" t="s">
        <v>16343</v>
      </c>
      <c r="B285" t="s">
        <v>564</v>
      </c>
      <c r="C285" t="s">
        <v>346</v>
      </c>
      <c r="D285" t="s">
        <v>20557</v>
      </c>
      <c r="E285" s="90">
        <v>31.593575927608999</v>
      </c>
      <c r="F285" s="90">
        <v>-91.390005111877002</v>
      </c>
      <c r="G285" s="90">
        <v>-5.3758826536398239</v>
      </c>
      <c r="H285" s="90">
        <v>36.969458581248823</v>
      </c>
      <c r="I285" s="90">
        <v>-86.014122458237182</v>
      </c>
      <c r="J285" s="90">
        <v>-5.0596542622492464</v>
      </c>
      <c r="K285" t="s">
        <v>16343</v>
      </c>
      <c r="L285" t="s">
        <v>16344</v>
      </c>
      <c r="M285">
        <v>3</v>
      </c>
    </row>
    <row r="286" spans="1:13" hidden="1" x14ac:dyDescent="0.25">
      <c r="A286" t="s">
        <v>14373</v>
      </c>
      <c r="B286" t="s">
        <v>530</v>
      </c>
      <c r="C286" t="s">
        <v>346</v>
      </c>
      <c r="D286" t="s">
        <v>20558</v>
      </c>
      <c r="E286" s="90">
        <v>31.001543712077279</v>
      </c>
      <c r="F286" s="90">
        <v>-91.982037327408719</v>
      </c>
      <c r="G286" s="90">
        <v>-5.410708078082866</v>
      </c>
      <c r="H286" s="90">
        <v>36.412251790160141</v>
      </c>
      <c r="I286" s="90">
        <v>-86.571329249325856</v>
      </c>
      <c r="J286" s="90">
        <v>-5.092431132313286</v>
      </c>
      <c r="K286" t="s">
        <v>14373</v>
      </c>
      <c r="L286" t="s">
        <v>14374</v>
      </c>
      <c r="M286">
        <v>4</v>
      </c>
    </row>
    <row r="287" spans="1:13" hidden="1" x14ac:dyDescent="0.25">
      <c r="A287" t="s">
        <v>10107</v>
      </c>
      <c r="B287" t="s">
        <v>906</v>
      </c>
      <c r="C287" t="s">
        <v>447</v>
      </c>
      <c r="D287" t="s">
        <v>20525</v>
      </c>
      <c r="E287" s="90">
        <v>33.900511100119999</v>
      </c>
      <c r="F287" s="90">
        <v>-98.251766696502514</v>
      </c>
      <c r="G287" s="90">
        <v>-5.7795156880295595</v>
      </c>
      <c r="H287" s="90">
        <v>45.459542476179116</v>
      </c>
      <c r="I287" s="90">
        <v>-86.692735320443404</v>
      </c>
      <c r="J287" s="90">
        <v>-5.0995726659084353</v>
      </c>
      <c r="K287" t="s">
        <v>10107</v>
      </c>
      <c r="L287" t="s">
        <v>236</v>
      </c>
      <c r="M287">
        <v>11</v>
      </c>
    </row>
    <row r="288" spans="1:13" hidden="1" x14ac:dyDescent="0.25">
      <c r="A288" t="s">
        <v>18035</v>
      </c>
      <c r="B288" t="s">
        <v>906</v>
      </c>
      <c r="C288" t="s">
        <v>346</v>
      </c>
      <c r="D288" t="s">
        <v>20561</v>
      </c>
      <c r="E288" s="90">
        <v>30.785303417499996</v>
      </c>
      <c r="F288" s="90">
        <v>-92.198277621985994</v>
      </c>
      <c r="G288" s="90">
        <v>-5.4234280954109408</v>
      </c>
      <c r="H288" s="90">
        <v>36.208731512910937</v>
      </c>
      <c r="I288" s="90">
        <v>-86.774849526575053</v>
      </c>
      <c r="J288" s="90">
        <v>-5.1044029133279443</v>
      </c>
      <c r="K288" t="s">
        <v>18035</v>
      </c>
      <c r="L288" t="s">
        <v>18036</v>
      </c>
      <c r="M288">
        <v>2</v>
      </c>
    </row>
    <row r="289" spans="1:13" hidden="1" x14ac:dyDescent="0.25">
      <c r="A289" t="s">
        <v>14700</v>
      </c>
      <c r="B289" t="s">
        <v>868</v>
      </c>
      <c r="C289" t="s">
        <v>319</v>
      </c>
      <c r="D289" t="s">
        <v>20693</v>
      </c>
      <c r="E289" s="90">
        <v>26.630000000000003</v>
      </c>
      <c r="F289" s="90">
        <v>-92.287492506862236</v>
      </c>
      <c r="G289" s="90">
        <v>-5.428676029815426</v>
      </c>
      <c r="H289" s="90">
        <v>32.05867602981543</v>
      </c>
      <c r="I289" s="90">
        <v>-86.858816477046801</v>
      </c>
      <c r="J289" s="90">
        <v>-5.1093421457086352</v>
      </c>
      <c r="K289" t="s">
        <v>14700</v>
      </c>
      <c r="L289" t="s">
        <v>14701</v>
      </c>
      <c r="M289">
        <v>4</v>
      </c>
    </row>
    <row r="290" spans="1:13" x14ac:dyDescent="0.25">
      <c r="A290" t="s">
        <v>21419</v>
      </c>
      <c r="B290" t="s">
        <v>1185</v>
      </c>
      <c r="C290" t="s">
        <v>319</v>
      </c>
      <c r="D290" t="s">
        <v>20694</v>
      </c>
      <c r="E290" s="90">
        <v>26</v>
      </c>
      <c r="F290" s="90">
        <v>-92.917492506862231</v>
      </c>
      <c r="G290" s="90">
        <v>-5.4657348533448369</v>
      </c>
      <c r="H290" s="90">
        <v>31.465734853344834</v>
      </c>
      <c r="I290" s="90">
        <v>-87.451757653517404</v>
      </c>
      <c r="J290" s="90">
        <v>-5.1442210384422005</v>
      </c>
      <c r="K290" t="s">
        <v>21419</v>
      </c>
      <c r="L290" t="s">
        <v>21420</v>
      </c>
      <c r="M290">
        <v>0</v>
      </c>
    </row>
    <row r="291" spans="1:13" x14ac:dyDescent="0.25">
      <c r="A291" t="s">
        <v>21522</v>
      </c>
      <c r="B291" t="s">
        <v>350</v>
      </c>
      <c r="C291" t="s">
        <v>447</v>
      </c>
      <c r="D291" t="s">
        <v>20528</v>
      </c>
      <c r="E291" s="90">
        <v>32.922404121824002</v>
      </c>
      <c r="F291" s="90">
        <v>-99.229873674798512</v>
      </c>
      <c r="G291" s="90">
        <v>-5.8370513926352068</v>
      </c>
      <c r="H291" s="90">
        <v>44.596506907094415</v>
      </c>
      <c r="I291" s="90">
        <v>-87.555770889528105</v>
      </c>
      <c r="J291" s="90">
        <v>-5.150339464089889</v>
      </c>
      <c r="K291" t="s">
        <v>21522</v>
      </c>
      <c r="L291" t="s">
        <v>21523</v>
      </c>
      <c r="M291">
        <v>0</v>
      </c>
    </row>
    <row r="292" spans="1:13" hidden="1" x14ac:dyDescent="0.25">
      <c r="A292" t="s">
        <v>20131</v>
      </c>
      <c r="B292" t="s">
        <v>304</v>
      </c>
      <c r="C292" t="s">
        <v>319</v>
      </c>
      <c r="D292" t="s">
        <v>20695</v>
      </c>
      <c r="E292" s="90">
        <v>25.4</v>
      </c>
      <c r="F292" s="90">
        <v>-93.517492506862226</v>
      </c>
      <c r="G292" s="90">
        <v>-5.5010289709918956</v>
      </c>
      <c r="H292" s="90">
        <v>30.901028970991895</v>
      </c>
      <c r="I292" s="90">
        <v>-88.016463535870344</v>
      </c>
      <c r="J292" s="90">
        <v>-5.1774390315217849</v>
      </c>
      <c r="K292" t="s">
        <v>20131</v>
      </c>
      <c r="L292" t="s">
        <v>20132</v>
      </c>
      <c r="M292">
        <v>1</v>
      </c>
    </row>
    <row r="293" spans="1:13" hidden="1" x14ac:dyDescent="0.25">
      <c r="A293" t="s">
        <v>9850</v>
      </c>
      <c r="B293" t="s">
        <v>484</v>
      </c>
      <c r="C293" t="s">
        <v>346</v>
      </c>
      <c r="D293" t="s">
        <v>20568</v>
      </c>
      <c r="E293" s="90">
        <v>29.389754972350001</v>
      </c>
      <c r="F293" s="90">
        <v>-93.593826067135993</v>
      </c>
      <c r="G293" s="90">
        <v>-5.5055191804197641</v>
      </c>
      <c r="H293" s="90">
        <v>34.895274152769765</v>
      </c>
      <c r="I293" s="90">
        <v>-88.088306886716225</v>
      </c>
      <c r="J293" s="90">
        <v>-5.1816651109833076</v>
      </c>
      <c r="K293" t="s">
        <v>9850</v>
      </c>
      <c r="L293" t="s">
        <v>26</v>
      </c>
      <c r="M293">
        <v>7</v>
      </c>
    </row>
    <row r="294" spans="1:13" x14ac:dyDescent="0.25">
      <c r="A294" t="s">
        <v>21464</v>
      </c>
      <c r="B294" t="s">
        <v>333</v>
      </c>
      <c r="C294" t="s">
        <v>447</v>
      </c>
      <c r="D294" t="s">
        <v>20529</v>
      </c>
      <c r="E294" s="90">
        <v>32.244360456000003</v>
      </c>
      <c r="F294" s="90">
        <v>-99.907917340622504</v>
      </c>
      <c r="G294" s="90">
        <v>-5.876936314154265</v>
      </c>
      <c r="H294" s="90">
        <v>43.998233084308538</v>
      </c>
      <c r="I294" s="90">
        <v>-88.154044712313976</v>
      </c>
      <c r="J294" s="90">
        <v>-5.1855320419008217</v>
      </c>
      <c r="K294" t="s">
        <v>21464</v>
      </c>
      <c r="L294" t="s">
        <v>21465</v>
      </c>
      <c r="M294">
        <v>0</v>
      </c>
    </row>
    <row r="295" spans="1:13" hidden="1" x14ac:dyDescent="0.25">
      <c r="A295" t="s">
        <v>10142</v>
      </c>
      <c r="B295" t="s">
        <v>413</v>
      </c>
      <c r="C295" t="s">
        <v>319</v>
      </c>
      <c r="D295" t="s">
        <v>20696</v>
      </c>
      <c r="E295" s="90">
        <v>25.072838151124998</v>
      </c>
      <c r="F295" s="90">
        <v>-93.844654355737234</v>
      </c>
      <c r="G295" s="90">
        <v>-5.520273785631602</v>
      </c>
      <c r="H295" s="90">
        <v>30.5931119367566</v>
      </c>
      <c r="I295" s="90">
        <v>-88.324380570105632</v>
      </c>
      <c r="J295" s="90">
        <v>-5.1955517982415076</v>
      </c>
      <c r="K295" t="s">
        <v>10142</v>
      </c>
      <c r="L295" t="s">
        <v>10139</v>
      </c>
      <c r="M295">
        <v>7</v>
      </c>
    </row>
    <row r="296" spans="1:13" x14ac:dyDescent="0.25">
      <c r="A296" t="s">
        <v>22352</v>
      </c>
      <c r="B296" t="s">
        <v>516</v>
      </c>
      <c r="C296" t="s">
        <v>346</v>
      </c>
      <c r="D296" t="s">
        <v>20571</v>
      </c>
      <c r="E296" s="90">
        <v>28.943811832164002</v>
      </c>
      <c r="F296" s="90">
        <v>-94.039769207321996</v>
      </c>
      <c r="G296" s="90">
        <v>-5.53175112984247</v>
      </c>
      <c r="H296" s="90">
        <v>34.475562962006471</v>
      </c>
      <c r="I296" s="90">
        <v>-88.508018077479534</v>
      </c>
      <c r="J296" s="90">
        <v>-5.2063540045576193</v>
      </c>
      <c r="K296" t="s">
        <v>22352</v>
      </c>
      <c r="L296" t="s">
        <v>22353</v>
      </c>
      <c r="M296">
        <v>0</v>
      </c>
    </row>
    <row r="297" spans="1:13" hidden="1" x14ac:dyDescent="0.25">
      <c r="A297" t="s">
        <v>16616</v>
      </c>
      <c r="B297" t="s">
        <v>715</v>
      </c>
      <c r="C297" t="s">
        <v>319</v>
      </c>
      <c r="D297" t="s">
        <v>20697</v>
      </c>
      <c r="E297" s="90">
        <v>24.7531698350185</v>
      </c>
      <c r="F297" s="90">
        <v>-94.164322671843735</v>
      </c>
      <c r="G297" s="90">
        <v>-5.5390778042261024</v>
      </c>
      <c r="H297" s="90">
        <v>30.2922476392446</v>
      </c>
      <c r="I297" s="90">
        <v>-88.625244867617624</v>
      </c>
      <c r="J297" s="90">
        <v>-5.2132496980951544</v>
      </c>
      <c r="K297" t="s">
        <v>16616</v>
      </c>
      <c r="L297" t="s">
        <v>16617</v>
      </c>
      <c r="M297">
        <v>3</v>
      </c>
    </row>
    <row r="298" spans="1:13" x14ac:dyDescent="0.25">
      <c r="A298" t="s">
        <v>21528</v>
      </c>
      <c r="B298" t="s">
        <v>407</v>
      </c>
      <c r="C298" t="s">
        <v>319</v>
      </c>
      <c r="D298" t="s">
        <v>20698</v>
      </c>
      <c r="E298" s="90">
        <v>24.6</v>
      </c>
      <c r="F298" s="90">
        <v>-94.317492506862237</v>
      </c>
      <c r="G298" s="90">
        <v>-5.5480877945213081</v>
      </c>
      <c r="H298" s="90">
        <v>30.148087794521309</v>
      </c>
      <c r="I298" s="90">
        <v>-88.769404712340929</v>
      </c>
      <c r="J298" s="90">
        <v>-5.221729688961231</v>
      </c>
      <c r="K298" t="s">
        <v>21528</v>
      </c>
      <c r="L298" t="s">
        <v>21529</v>
      </c>
      <c r="M298">
        <v>0</v>
      </c>
    </row>
    <row r="299" spans="1:13" x14ac:dyDescent="0.25">
      <c r="A299" t="s">
        <v>21970</v>
      </c>
      <c r="B299" t="s">
        <v>638</v>
      </c>
      <c r="C299" t="s">
        <v>319</v>
      </c>
      <c r="D299" t="s">
        <v>20699</v>
      </c>
      <c r="E299" s="90">
        <v>24.5</v>
      </c>
      <c r="F299" s="90">
        <v>-94.417492506862231</v>
      </c>
      <c r="G299" s="90">
        <v>-5.5539701474624845</v>
      </c>
      <c r="H299" s="90">
        <v>30.053970147462483</v>
      </c>
      <c r="I299" s="90">
        <v>-88.863522359399752</v>
      </c>
      <c r="J299" s="90">
        <v>-5.2272660211411619</v>
      </c>
      <c r="K299" t="s">
        <v>21970</v>
      </c>
      <c r="L299" t="s">
        <v>21971</v>
      </c>
      <c r="M299">
        <v>0</v>
      </c>
    </row>
    <row r="300" spans="1:13" x14ac:dyDescent="0.25">
      <c r="A300" t="s">
        <v>22287</v>
      </c>
      <c r="B300" t="s">
        <v>369</v>
      </c>
      <c r="C300" t="s">
        <v>319</v>
      </c>
      <c r="D300" t="s">
        <v>20700</v>
      </c>
      <c r="E300" s="90">
        <v>24.4</v>
      </c>
      <c r="F300" s="90">
        <v>-94.517492506862226</v>
      </c>
      <c r="G300" s="90">
        <v>-5.5598525004036601</v>
      </c>
      <c r="H300" s="90">
        <v>29.95985250040366</v>
      </c>
      <c r="I300" s="90">
        <v>-88.957640006458575</v>
      </c>
      <c r="J300" s="90">
        <v>-5.2328023533210928</v>
      </c>
      <c r="K300" t="s">
        <v>22287</v>
      </c>
      <c r="L300" t="s">
        <v>22288</v>
      </c>
      <c r="M300">
        <v>0</v>
      </c>
    </row>
    <row r="301" spans="1:13" hidden="1" x14ac:dyDescent="0.25">
      <c r="A301" t="s">
        <v>14689</v>
      </c>
      <c r="B301" t="s">
        <v>484</v>
      </c>
      <c r="C301" t="s">
        <v>346</v>
      </c>
      <c r="D301" t="s">
        <v>20580</v>
      </c>
      <c r="E301" s="90">
        <v>28.440316825336001</v>
      </c>
      <c r="F301" s="90">
        <v>-94.54326421415</v>
      </c>
      <c r="G301" s="90">
        <v>-5.5613684831852943</v>
      </c>
      <c r="H301" s="90">
        <v>34.001685308521296</v>
      </c>
      <c r="I301" s="90">
        <v>-88.981895730964709</v>
      </c>
      <c r="J301" s="90">
        <v>-5.2342291606449827</v>
      </c>
      <c r="K301" t="s">
        <v>14689</v>
      </c>
      <c r="L301" t="s">
        <v>14690</v>
      </c>
      <c r="M301">
        <v>4</v>
      </c>
    </row>
    <row r="302" spans="1:13" hidden="1" x14ac:dyDescent="0.25">
      <c r="A302" t="s">
        <v>19069</v>
      </c>
      <c r="B302" t="s">
        <v>338</v>
      </c>
      <c r="C302" t="s">
        <v>319</v>
      </c>
      <c r="D302" t="s">
        <v>20701</v>
      </c>
      <c r="E302" s="90">
        <v>24.210398061975003</v>
      </c>
      <c r="F302" s="90">
        <v>-94.707094444887232</v>
      </c>
      <c r="G302" s="90">
        <v>-5.5710055555816016</v>
      </c>
      <c r="H302" s="90">
        <v>29.781403617556602</v>
      </c>
      <c r="I302" s="90">
        <v>-89.136088889305626</v>
      </c>
      <c r="J302" s="90">
        <v>-5.243299346429743</v>
      </c>
      <c r="K302" t="s">
        <v>19069</v>
      </c>
      <c r="L302" t="s">
        <v>19070</v>
      </c>
      <c r="M302">
        <v>1</v>
      </c>
    </row>
    <row r="303" spans="1:13" hidden="1" x14ac:dyDescent="0.25">
      <c r="A303" t="s">
        <v>16241</v>
      </c>
      <c r="B303" t="s">
        <v>301</v>
      </c>
      <c r="C303" t="s">
        <v>447</v>
      </c>
      <c r="D303" t="s">
        <v>20530</v>
      </c>
      <c r="E303" s="90">
        <v>30.989848352000003</v>
      </c>
      <c r="F303" s="90">
        <v>-101.16242944462252</v>
      </c>
      <c r="G303" s="90">
        <v>-5.9507311438013248</v>
      </c>
      <c r="H303" s="90">
        <v>42.891310639602651</v>
      </c>
      <c r="I303" s="90">
        <v>-89.260967157019863</v>
      </c>
      <c r="J303" s="90">
        <v>-5.250645126883521</v>
      </c>
      <c r="K303" t="s">
        <v>16241</v>
      </c>
      <c r="L303" t="s">
        <v>16242</v>
      </c>
      <c r="M303">
        <v>3</v>
      </c>
    </row>
    <row r="304" spans="1:13" hidden="1" x14ac:dyDescent="0.25">
      <c r="A304" t="s">
        <v>19390</v>
      </c>
      <c r="B304" t="s">
        <v>413</v>
      </c>
      <c r="C304" t="s">
        <v>346</v>
      </c>
      <c r="D304" t="s">
        <v>20585</v>
      </c>
      <c r="E304" s="90">
        <v>28.081469755531202</v>
      </c>
      <c r="F304" s="90">
        <v>-94.902111283954795</v>
      </c>
      <c r="G304" s="90">
        <v>-5.5824771343502819</v>
      </c>
      <c r="H304" s="90">
        <v>33.663946889881487</v>
      </c>
      <c r="I304" s="90">
        <v>-89.319634149604511</v>
      </c>
      <c r="J304" s="90">
        <v>-5.2540961264473243</v>
      </c>
      <c r="K304" t="s">
        <v>19390</v>
      </c>
      <c r="L304" t="s">
        <v>19391</v>
      </c>
      <c r="M304">
        <v>1</v>
      </c>
    </row>
    <row r="305" spans="1:13" hidden="1" x14ac:dyDescent="0.25">
      <c r="A305" t="s">
        <v>8448</v>
      </c>
      <c r="B305" t="s">
        <v>1359</v>
      </c>
      <c r="C305" t="s">
        <v>346</v>
      </c>
      <c r="D305" t="s">
        <v>20592</v>
      </c>
      <c r="E305" s="90">
        <v>27.515975015514289</v>
      </c>
      <c r="F305" s="90">
        <v>-95.467606023971712</v>
      </c>
      <c r="G305" s="90">
        <v>-5.6157415308218654</v>
      </c>
      <c r="H305" s="90">
        <v>33.13171654633615</v>
      </c>
      <c r="I305" s="90">
        <v>-89.851864493149847</v>
      </c>
      <c r="J305" s="90">
        <v>-5.2854037937146972</v>
      </c>
      <c r="K305" t="s">
        <v>8448</v>
      </c>
      <c r="L305" t="s">
        <v>18292</v>
      </c>
      <c r="M305">
        <v>2</v>
      </c>
    </row>
    <row r="306" spans="1:13" hidden="1" x14ac:dyDescent="0.25">
      <c r="A306" t="s">
        <v>17487</v>
      </c>
      <c r="B306" t="s">
        <v>906</v>
      </c>
      <c r="C306" t="s">
        <v>319</v>
      </c>
      <c r="D306" t="s">
        <v>20702</v>
      </c>
      <c r="E306" s="90">
        <v>23.35</v>
      </c>
      <c r="F306" s="90">
        <v>-95.567492506862237</v>
      </c>
      <c r="G306" s="90">
        <v>-5.6216172062860137</v>
      </c>
      <c r="H306" s="90">
        <v>28.971617206286012</v>
      </c>
      <c r="I306" s="90">
        <v>-89.945875300576219</v>
      </c>
      <c r="J306" s="90">
        <v>-5.2909338412103661</v>
      </c>
      <c r="K306" t="s">
        <v>17487</v>
      </c>
      <c r="L306" t="s">
        <v>17488</v>
      </c>
      <c r="M306">
        <v>2</v>
      </c>
    </row>
    <row r="307" spans="1:13" hidden="1" x14ac:dyDescent="0.25">
      <c r="A307" t="s">
        <v>14734</v>
      </c>
      <c r="B307" t="s">
        <v>474</v>
      </c>
      <c r="C307" t="s">
        <v>346</v>
      </c>
      <c r="D307" t="s">
        <v>20594</v>
      </c>
      <c r="E307" s="90">
        <v>27.276753369188803</v>
      </c>
      <c r="F307" s="90">
        <v>-95.706827670297201</v>
      </c>
      <c r="G307" s="90">
        <v>-5.6298133923704237</v>
      </c>
      <c r="H307" s="90">
        <v>32.906566761559226</v>
      </c>
      <c r="I307" s="90">
        <v>-90.077014277926764</v>
      </c>
      <c r="J307" s="90">
        <v>-5.2986478987015744</v>
      </c>
      <c r="K307" t="s">
        <v>14734</v>
      </c>
      <c r="L307" t="s">
        <v>6729</v>
      </c>
      <c r="M307">
        <v>6</v>
      </c>
    </row>
    <row r="308" spans="1:13" hidden="1" x14ac:dyDescent="0.25">
      <c r="A308" t="s">
        <v>19209</v>
      </c>
      <c r="B308" t="s">
        <v>530</v>
      </c>
      <c r="C308" t="s">
        <v>319</v>
      </c>
      <c r="D308" t="s">
        <v>20703</v>
      </c>
      <c r="E308" s="90">
        <v>23.1</v>
      </c>
      <c r="F308" s="90">
        <v>-95.817492506862237</v>
      </c>
      <c r="G308" s="90">
        <v>-5.6363230886389548</v>
      </c>
      <c r="H308" s="90">
        <v>28.736323088638954</v>
      </c>
      <c r="I308" s="90">
        <v>-90.181169418223277</v>
      </c>
      <c r="J308" s="90">
        <v>-5.3047746716601925</v>
      </c>
      <c r="K308" t="s">
        <v>19209</v>
      </c>
      <c r="L308" t="s">
        <v>19210</v>
      </c>
      <c r="M308">
        <v>1</v>
      </c>
    </row>
    <row r="309" spans="1:13" hidden="1" x14ac:dyDescent="0.25">
      <c r="A309" t="s">
        <v>1214</v>
      </c>
      <c r="B309" t="s">
        <v>688</v>
      </c>
      <c r="C309" t="s">
        <v>346</v>
      </c>
      <c r="D309" t="s">
        <v>20595</v>
      </c>
      <c r="E309" s="90">
        <v>26.867027490944</v>
      </c>
      <c r="F309" s="90">
        <v>-96.116553548542001</v>
      </c>
      <c r="G309" s="90">
        <v>-5.6539149146201177</v>
      </c>
      <c r="H309" s="90">
        <v>32.520942405564114</v>
      </c>
      <c r="I309" s="90">
        <v>-90.462638633921884</v>
      </c>
      <c r="J309" s="90">
        <v>-5.3213316843483458</v>
      </c>
      <c r="K309" t="s">
        <v>1214</v>
      </c>
      <c r="L309" t="s">
        <v>87</v>
      </c>
      <c r="M309">
        <v>11</v>
      </c>
    </row>
    <row r="310" spans="1:13" hidden="1" x14ac:dyDescent="0.25">
      <c r="A310" t="s">
        <v>19457</v>
      </c>
      <c r="B310" t="s">
        <v>901</v>
      </c>
      <c r="C310" t="s">
        <v>346</v>
      </c>
      <c r="D310" t="s">
        <v>20605</v>
      </c>
      <c r="E310" s="90">
        <v>26.737821988335</v>
      </c>
      <c r="F310" s="90">
        <v>-96.245759051150998</v>
      </c>
      <c r="G310" s="90">
        <v>-5.6615152383030001</v>
      </c>
      <c r="H310" s="90">
        <v>32.399337226637996</v>
      </c>
      <c r="I310" s="90">
        <v>-90.584243812848001</v>
      </c>
      <c r="J310" s="90">
        <v>-5.3284849301675292</v>
      </c>
      <c r="K310" t="s">
        <v>19457</v>
      </c>
      <c r="L310" t="s">
        <v>19458</v>
      </c>
      <c r="M310">
        <v>1</v>
      </c>
    </row>
    <row r="311" spans="1:13" hidden="1" x14ac:dyDescent="0.25">
      <c r="A311" t="s">
        <v>16586</v>
      </c>
      <c r="B311" t="s">
        <v>312</v>
      </c>
      <c r="C311" t="s">
        <v>319</v>
      </c>
      <c r="D311" t="s">
        <v>20704</v>
      </c>
      <c r="E311" s="90">
        <v>22.391666666666666</v>
      </c>
      <c r="F311" s="90">
        <v>-96.525825840195566</v>
      </c>
      <c r="G311" s="90">
        <v>-5.6779897553056218</v>
      </c>
      <c r="H311" s="90">
        <v>28.069656421972287</v>
      </c>
      <c r="I311" s="90">
        <v>-90.847836084889948</v>
      </c>
      <c r="J311" s="90">
        <v>-5.343990357934703</v>
      </c>
      <c r="K311" t="s">
        <v>16586</v>
      </c>
      <c r="L311" t="s">
        <v>16587</v>
      </c>
      <c r="M311">
        <v>3</v>
      </c>
    </row>
    <row r="312" spans="1:13" hidden="1" x14ac:dyDescent="0.25">
      <c r="A312" t="s">
        <v>19076</v>
      </c>
      <c r="B312" t="s">
        <v>739</v>
      </c>
      <c r="C312" t="s">
        <v>319</v>
      </c>
      <c r="D312" t="s">
        <v>20705</v>
      </c>
      <c r="E312" s="90">
        <v>22.159744462926</v>
      </c>
      <c r="F312" s="90">
        <v>-96.757748043936232</v>
      </c>
      <c r="G312" s="90">
        <v>-5.6916322378786015</v>
      </c>
      <c r="H312" s="90">
        <v>27.8513767008046</v>
      </c>
      <c r="I312" s="90">
        <v>-91.066115806057638</v>
      </c>
      <c r="J312" s="90">
        <v>-5.3568303415328025</v>
      </c>
      <c r="K312" t="s">
        <v>19076</v>
      </c>
      <c r="L312" t="s">
        <v>19077</v>
      </c>
      <c r="M312">
        <v>1</v>
      </c>
    </row>
    <row r="313" spans="1:13" hidden="1" x14ac:dyDescent="0.25">
      <c r="A313" t="s">
        <v>16349</v>
      </c>
      <c r="B313" t="s">
        <v>739</v>
      </c>
      <c r="C313" t="s">
        <v>319</v>
      </c>
      <c r="D313" t="s">
        <v>20706</v>
      </c>
      <c r="E313" s="90">
        <v>21.902406257652199</v>
      </c>
      <c r="F313" s="90">
        <v>-97.015086249210029</v>
      </c>
      <c r="G313" s="90">
        <v>-5.7067697793652954</v>
      </c>
      <c r="H313" s="90">
        <v>27.609176037017495</v>
      </c>
      <c r="I313" s="90">
        <v>-91.30831646984474</v>
      </c>
      <c r="J313" s="90">
        <v>-5.3710774394026322</v>
      </c>
      <c r="K313" t="s">
        <v>16349</v>
      </c>
      <c r="L313" t="s">
        <v>18557</v>
      </c>
      <c r="M313">
        <v>2</v>
      </c>
    </row>
    <row r="314" spans="1:13" hidden="1" x14ac:dyDescent="0.25">
      <c r="A314" t="s">
        <v>19157</v>
      </c>
      <c r="B314" t="s">
        <v>546</v>
      </c>
      <c r="C314" t="s">
        <v>319</v>
      </c>
      <c r="D314" t="s">
        <v>20707</v>
      </c>
      <c r="E314" s="90">
        <v>21.774522316519498</v>
      </c>
      <c r="F314" s="90">
        <v>-97.142970190342737</v>
      </c>
      <c r="G314" s="90">
        <v>-5.7142923641378083</v>
      </c>
      <c r="H314" s="90">
        <v>27.488814680657306</v>
      </c>
      <c r="I314" s="90">
        <v>-91.428677826204932</v>
      </c>
      <c r="J314" s="90">
        <v>-5.3781575191885258</v>
      </c>
      <c r="K314" t="s">
        <v>19157</v>
      </c>
      <c r="L314" t="s">
        <v>19158</v>
      </c>
      <c r="M314">
        <v>1</v>
      </c>
    </row>
    <row r="315" spans="1:13" hidden="1" x14ac:dyDescent="0.25">
      <c r="A315" t="s">
        <v>10128</v>
      </c>
      <c r="B315" t="s">
        <v>369</v>
      </c>
      <c r="C315" t="s">
        <v>319</v>
      </c>
      <c r="D315" t="s">
        <v>20708</v>
      </c>
      <c r="E315" s="90">
        <v>21.728674997399636</v>
      </c>
      <c r="F315" s="90">
        <v>-97.188817509462595</v>
      </c>
      <c r="G315" s="90">
        <v>-5.7169892652625052</v>
      </c>
      <c r="H315" s="90">
        <v>27.445664262662142</v>
      </c>
      <c r="I315" s="90">
        <v>-91.471828244200083</v>
      </c>
      <c r="J315" s="90">
        <v>-5.3806957790705932</v>
      </c>
      <c r="K315" t="s">
        <v>10128</v>
      </c>
      <c r="L315" t="s">
        <v>10127</v>
      </c>
      <c r="M315">
        <v>5</v>
      </c>
    </row>
    <row r="316" spans="1:13" hidden="1" x14ac:dyDescent="0.25">
      <c r="A316" t="s">
        <v>19769</v>
      </c>
      <c r="B316" t="s">
        <v>338</v>
      </c>
      <c r="C316" t="s">
        <v>319</v>
      </c>
      <c r="D316" t="s">
        <v>20709</v>
      </c>
      <c r="E316" s="90">
        <v>21.700000000000003</v>
      </c>
      <c r="F316" s="90">
        <v>-97.217492506862229</v>
      </c>
      <c r="G316" s="90">
        <v>-5.7186760298154251</v>
      </c>
      <c r="H316" s="90">
        <v>27.418676029815426</v>
      </c>
      <c r="I316" s="90">
        <v>-91.498816477046802</v>
      </c>
      <c r="J316" s="90">
        <v>-5.3822833221792239</v>
      </c>
      <c r="K316" t="s">
        <v>19769</v>
      </c>
      <c r="L316" t="s">
        <v>19770</v>
      </c>
      <c r="M316">
        <v>1</v>
      </c>
    </row>
    <row r="317" spans="1:13" hidden="1" x14ac:dyDescent="0.25">
      <c r="A317" t="s">
        <v>19787</v>
      </c>
      <c r="B317" t="s">
        <v>350</v>
      </c>
      <c r="C317" t="s">
        <v>346</v>
      </c>
      <c r="D317" t="s">
        <v>20608</v>
      </c>
      <c r="E317" s="90">
        <v>24.946124684995198</v>
      </c>
      <c r="F317" s="90">
        <v>-98.0374563544908</v>
      </c>
      <c r="G317" s="90">
        <v>-5.7669091973229882</v>
      </c>
      <c r="H317" s="90">
        <v>30.713033882318186</v>
      </c>
      <c r="I317" s="90">
        <v>-92.270547157167812</v>
      </c>
      <c r="J317" s="90">
        <v>-5.4276792445392834</v>
      </c>
      <c r="K317" t="s">
        <v>19787</v>
      </c>
      <c r="L317" t="s">
        <v>19788</v>
      </c>
      <c r="M317">
        <v>1</v>
      </c>
    </row>
    <row r="318" spans="1:13" hidden="1" x14ac:dyDescent="0.25">
      <c r="A318" t="s">
        <v>19295</v>
      </c>
      <c r="B318" t="s">
        <v>906</v>
      </c>
      <c r="C318" t="s">
        <v>319</v>
      </c>
      <c r="D318" t="s">
        <v>20710</v>
      </c>
      <c r="E318" s="90">
        <v>20.699915565937498</v>
      </c>
      <c r="F318" s="90">
        <v>-98.217576940924729</v>
      </c>
      <c r="G318" s="90">
        <v>-5.7775045259367488</v>
      </c>
      <c r="H318" s="90">
        <v>26.477420091874247</v>
      </c>
      <c r="I318" s="90">
        <v>-92.440072414987981</v>
      </c>
      <c r="J318" s="90">
        <v>-5.4376513185287045</v>
      </c>
      <c r="K318" t="s">
        <v>19295</v>
      </c>
      <c r="L318" t="s">
        <v>19296</v>
      </c>
      <c r="M318">
        <v>1</v>
      </c>
    </row>
    <row r="319" spans="1:13" hidden="1" x14ac:dyDescent="0.25">
      <c r="A319" t="s">
        <v>21437</v>
      </c>
      <c r="B319" t="s">
        <v>301</v>
      </c>
      <c r="C319" t="s">
        <v>319</v>
      </c>
      <c r="D319" t="s">
        <v>20711</v>
      </c>
      <c r="E319" s="90">
        <v>20.580000000000002</v>
      </c>
      <c r="F319" s="90">
        <v>-98.337492506862233</v>
      </c>
      <c r="G319" s="90">
        <v>-5.7845583827566021</v>
      </c>
      <c r="H319" s="90">
        <v>26.364558382756602</v>
      </c>
      <c r="I319" s="90">
        <v>-92.552934124105633</v>
      </c>
      <c r="J319" s="90">
        <v>-5.444290242594449</v>
      </c>
      <c r="K319" t="s">
        <v>21437</v>
      </c>
      <c r="L319" t="s">
        <v>17916</v>
      </c>
      <c r="M319">
        <v>2</v>
      </c>
    </row>
    <row r="320" spans="1:13" hidden="1" x14ac:dyDescent="0.25">
      <c r="A320" t="s">
        <v>15367</v>
      </c>
      <c r="B320" t="s">
        <v>304</v>
      </c>
      <c r="C320" t="s">
        <v>319</v>
      </c>
      <c r="D320" t="s">
        <v>20712</v>
      </c>
      <c r="E320" s="90">
        <v>20.555259462080002</v>
      </c>
      <c r="F320" s="90">
        <v>-98.362233044782229</v>
      </c>
      <c r="G320" s="90">
        <v>-5.7860137085166015</v>
      </c>
      <c r="H320" s="90">
        <v>26.341273170596601</v>
      </c>
      <c r="I320" s="90">
        <v>-92.576219336265638</v>
      </c>
      <c r="J320" s="90">
        <v>-5.4456599609568022</v>
      </c>
      <c r="K320" t="s">
        <v>15367</v>
      </c>
      <c r="L320" t="s">
        <v>6574</v>
      </c>
      <c r="M320">
        <v>5</v>
      </c>
    </row>
    <row r="321" spans="1:13" hidden="1" x14ac:dyDescent="0.25">
      <c r="A321" t="s">
        <v>19779</v>
      </c>
      <c r="B321" t="s">
        <v>338</v>
      </c>
      <c r="C321" t="s">
        <v>447</v>
      </c>
      <c r="D321" t="s">
        <v>20532</v>
      </c>
      <c r="E321" s="90">
        <v>27.091666666666665</v>
      </c>
      <c r="F321" s="90">
        <v>-105.06061112995584</v>
      </c>
      <c r="G321" s="90">
        <v>-6.1800359488209322</v>
      </c>
      <c r="H321" s="90">
        <v>39.451738564308535</v>
      </c>
      <c r="I321" s="90">
        <v>-92.700539232313986</v>
      </c>
      <c r="J321" s="90">
        <v>-5.45297289601847</v>
      </c>
      <c r="K321" t="s">
        <v>19779</v>
      </c>
      <c r="L321" t="s">
        <v>19780</v>
      </c>
      <c r="M321">
        <v>1</v>
      </c>
    </row>
    <row r="322" spans="1:13" hidden="1" x14ac:dyDescent="0.25">
      <c r="A322" t="s">
        <v>7467</v>
      </c>
      <c r="B322" t="s">
        <v>350</v>
      </c>
      <c r="C322" t="s">
        <v>346</v>
      </c>
      <c r="D322" t="s">
        <v>20625</v>
      </c>
      <c r="E322" s="90">
        <v>24.382785396658157</v>
      </c>
      <c r="F322" s="90">
        <v>-98.600795642827848</v>
      </c>
      <c r="G322" s="90">
        <v>-5.8000468025192848</v>
      </c>
      <c r="H322" s="90">
        <v>30.18283219917744</v>
      </c>
      <c r="I322" s="90">
        <v>-92.800748840308557</v>
      </c>
      <c r="J322" s="90">
        <v>-5.4588675788416801</v>
      </c>
      <c r="K322" t="s">
        <v>7467</v>
      </c>
      <c r="L322" t="s">
        <v>7464</v>
      </c>
      <c r="M322">
        <v>6</v>
      </c>
    </row>
    <row r="323" spans="1:13" hidden="1" x14ac:dyDescent="0.25">
      <c r="A323" t="s">
        <v>21338</v>
      </c>
      <c r="B323" t="s">
        <v>484</v>
      </c>
      <c r="C323" t="s">
        <v>319</v>
      </c>
      <c r="D323" t="s">
        <v>20713</v>
      </c>
      <c r="E323" s="90">
        <v>20.100000000000001</v>
      </c>
      <c r="F323" s="90">
        <v>-98.817492506862237</v>
      </c>
      <c r="G323" s="90">
        <v>-5.8127936768742492</v>
      </c>
      <c r="H323" s="90">
        <v>25.912793676874248</v>
      </c>
      <c r="I323" s="90">
        <v>-93.004698829987987</v>
      </c>
      <c r="J323" s="90">
        <v>-5.4708646370581171</v>
      </c>
      <c r="K323" t="s">
        <v>21338</v>
      </c>
      <c r="L323" t="s">
        <v>21339</v>
      </c>
      <c r="M323">
        <v>5</v>
      </c>
    </row>
    <row r="324" spans="1:13" hidden="1" x14ac:dyDescent="0.25">
      <c r="A324" t="s">
        <v>6535</v>
      </c>
      <c r="B324" t="s">
        <v>663</v>
      </c>
      <c r="C324" t="s">
        <v>319</v>
      </c>
      <c r="D324" t="s">
        <v>20714</v>
      </c>
      <c r="E324" s="90">
        <v>19.971436392968752</v>
      </c>
      <c r="F324" s="90">
        <v>-98.946056113893476</v>
      </c>
      <c r="G324" s="90">
        <v>-5.8203562419937338</v>
      </c>
      <c r="H324" s="90">
        <v>25.791792634962484</v>
      </c>
      <c r="I324" s="90">
        <v>-93.125699871899741</v>
      </c>
      <c r="J324" s="90">
        <v>-5.4779823454058674</v>
      </c>
      <c r="K324" t="s">
        <v>6535</v>
      </c>
      <c r="L324" t="s">
        <v>104</v>
      </c>
      <c r="M324">
        <v>6</v>
      </c>
    </row>
    <row r="325" spans="1:13" hidden="1" x14ac:dyDescent="0.25">
      <c r="A325" t="s">
        <v>17415</v>
      </c>
      <c r="B325" t="s">
        <v>688</v>
      </c>
      <c r="C325" t="s">
        <v>319</v>
      </c>
      <c r="D325" t="s">
        <v>20715</v>
      </c>
      <c r="E325" s="90">
        <v>19.91</v>
      </c>
      <c r="F325" s="90">
        <v>-99.007492506862235</v>
      </c>
      <c r="G325" s="90">
        <v>-5.8239701474624841</v>
      </c>
      <c r="H325" s="90">
        <v>25.733970147462482</v>
      </c>
      <c r="I325" s="90">
        <v>-93.183522359399745</v>
      </c>
      <c r="J325" s="90">
        <v>-5.4813836681999852</v>
      </c>
      <c r="K325" t="s">
        <v>17415</v>
      </c>
      <c r="L325" t="s">
        <v>17416</v>
      </c>
      <c r="M325">
        <v>2</v>
      </c>
    </row>
    <row r="326" spans="1:13" hidden="1" x14ac:dyDescent="0.25">
      <c r="A326" t="s">
        <v>1555</v>
      </c>
      <c r="B326" t="s">
        <v>701</v>
      </c>
      <c r="C326" t="s">
        <v>447</v>
      </c>
      <c r="D326" t="s">
        <v>20534</v>
      </c>
      <c r="E326" s="90">
        <v>26.496703914560001</v>
      </c>
      <c r="F326" s="90">
        <v>-105.65557388206251</v>
      </c>
      <c r="G326" s="90">
        <v>-6.2150337577683832</v>
      </c>
      <c r="H326" s="90">
        <v>38.926771430096771</v>
      </c>
      <c r="I326" s="90">
        <v>-93.225506366525735</v>
      </c>
      <c r="J326" s="90">
        <v>-5.4838533156779841</v>
      </c>
      <c r="K326" t="s">
        <v>1555</v>
      </c>
      <c r="L326" t="s">
        <v>1554</v>
      </c>
      <c r="M326">
        <v>5</v>
      </c>
    </row>
    <row r="327" spans="1:13" hidden="1" x14ac:dyDescent="0.25">
      <c r="A327" t="s">
        <v>4251</v>
      </c>
      <c r="B327" t="s">
        <v>14060</v>
      </c>
      <c r="C327" t="s">
        <v>447</v>
      </c>
      <c r="D327" t="s">
        <v>20536</v>
      </c>
      <c r="E327" s="90">
        <v>26.408487219600005</v>
      </c>
      <c r="F327" s="90">
        <v>-105.74379057702251</v>
      </c>
      <c r="G327" s="90">
        <v>-6.220222975118971</v>
      </c>
      <c r="H327" s="90">
        <v>38.848933169837949</v>
      </c>
      <c r="I327" s="90">
        <v>-93.303344626784565</v>
      </c>
      <c r="J327" s="90">
        <v>-5.4884320368696802</v>
      </c>
      <c r="K327" t="s">
        <v>4251</v>
      </c>
      <c r="L327" t="s">
        <v>4248</v>
      </c>
      <c r="M327">
        <v>9</v>
      </c>
    </row>
    <row r="328" spans="1:13" hidden="1" x14ac:dyDescent="0.25">
      <c r="A328" t="s">
        <v>5581</v>
      </c>
      <c r="B328" t="s">
        <v>701</v>
      </c>
      <c r="C328" t="s">
        <v>346</v>
      </c>
      <c r="D328" t="s">
        <v>20628</v>
      </c>
      <c r="E328" s="90">
        <v>23.713339900364801</v>
      </c>
      <c r="F328" s="90">
        <v>-99.270241139121197</v>
      </c>
      <c r="G328" s="90">
        <v>-5.83942594936007</v>
      </c>
      <c r="H328" s="90">
        <v>29.552765849724871</v>
      </c>
      <c r="I328" s="90">
        <v>-93.43081518976112</v>
      </c>
      <c r="J328" s="90">
        <v>-5.4959303052800657</v>
      </c>
      <c r="K328" t="s">
        <v>5581</v>
      </c>
      <c r="L328" t="s">
        <v>5579</v>
      </c>
      <c r="M328">
        <v>7</v>
      </c>
    </row>
    <row r="329" spans="1:13" hidden="1" x14ac:dyDescent="0.25">
      <c r="A329" t="s">
        <v>19298</v>
      </c>
      <c r="B329" t="s">
        <v>530</v>
      </c>
      <c r="C329" t="s">
        <v>319</v>
      </c>
      <c r="D329" t="s">
        <v>20716</v>
      </c>
      <c r="E329" s="90">
        <v>19.516666666666666</v>
      </c>
      <c r="F329" s="90">
        <v>-99.400825840195566</v>
      </c>
      <c r="G329" s="90">
        <v>-5.8471074023644452</v>
      </c>
      <c r="H329" s="90">
        <v>25.363774069031109</v>
      </c>
      <c r="I329" s="90">
        <v>-93.553718437831122</v>
      </c>
      <c r="J329" s="90">
        <v>-5.5031599081077127</v>
      </c>
      <c r="K329" t="s">
        <v>19298</v>
      </c>
      <c r="L329" t="s">
        <v>19299</v>
      </c>
      <c r="M329">
        <v>1</v>
      </c>
    </row>
    <row r="330" spans="1:13" hidden="1" x14ac:dyDescent="0.25">
      <c r="A330" t="s">
        <v>18426</v>
      </c>
      <c r="B330" t="s">
        <v>868</v>
      </c>
      <c r="C330" t="s">
        <v>346</v>
      </c>
      <c r="D330" t="s">
        <v>20629</v>
      </c>
      <c r="E330" s="90">
        <v>23.5</v>
      </c>
      <c r="F330" s="90">
        <v>-99.483581039485998</v>
      </c>
      <c r="G330" s="90">
        <v>-5.8519753552638818</v>
      </c>
      <c r="H330" s="90">
        <v>29.351975355263882</v>
      </c>
      <c r="I330" s="90">
        <v>-93.631605684222109</v>
      </c>
      <c r="J330" s="90">
        <v>-5.5077415108365946</v>
      </c>
      <c r="K330" t="s">
        <v>18426</v>
      </c>
      <c r="L330" t="s">
        <v>18427</v>
      </c>
      <c r="M330">
        <v>2</v>
      </c>
    </row>
    <row r="331" spans="1:13" hidden="1" x14ac:dyDescent="0.25">
      <c r="A331" t="s">
        <v>19310</v>
      </c>
      <c r="B331" t="s">
        <v>301</v>
      </c>
      <c r="C331" t="s">
        <v>447</v>
      </c>
      <c r="D331" t="s">
        <v>20537</v>
      </c>
      <c r="E331" s="90">
        <v>26.023883707628002</v>
      </c>
      <c r="F331" s="90">
        <v>-106.12839408899451</v>
      </c>
      <c r="G331" s="90">
        <v>-6.2428467111173243</v>
      </c>
      <c r="H331" s="90">
        <v>38.509577129862649</v>
      </c>
      <c r="I331" s="90">
        <v>-93.642700666759865</v>
      </c>
      <c r="J331" s="90">
        <v>-5.5083941568682278</v>
      </c>
      <c r="K331" t="s">
        <v>19310</v>
      </c>
      <c r="L331" t="s">
        <v>19311</v>
      </c>
      <c r="M331">
        <v>1</v>
      </c>
    </row>
    <row r="332" spans="1:13" hidden="1" x14ac:dyDescent="0.25">
      <c r="A332" t="s">
        <v>10402</v>
      </c>
      <c r="B332" t="s">
        <v>304</v>
      </c>
      <c r="C332" t="s">
        <v>346</v>
      </c>
      <c r="D332" t="s">
        <v>20633</v>
      </c>
      <c r="E332" s="90">
        <v>23.487919061504002</v>
      </c>
      <c r="F332" s="90">
        <v>-99.495661977981996</v>
      </c>
      <c r="G332" s="90">
        <v>-5.852685998704823</v>
      </c>
      <c r="H332" s="90">
        <v>29.340605060208826</v>
      </c>
      <c r="I332" s="90">
        <v>-93.642975979277168</v>
      </c>
      <c r="J332" s="90">
        <v>-5.5084103517221861</v>
      </c>
      <c r="K332" t="s">
        <v>10402</v>
      </c>
      <c r="L332" t="s">
        <v>10400</v>
      </c>
      <c r="M332">
        <v>6</v>
      </c>
    </row>
    <row r="333" spans="1:13" hidden="1" x14ac:dyDescent="0.25">
      <c r="A333" t="s">
        <v>2061</v>
      </c>
      <c r="B333" t="s">
        <v>474</v>
      </c>
      <c r="C333" t="s">
        <v>319</v>
      </c>
      <c r="D333" t="s">
        <v>20717</v>
      </c>
      <c r="E333" s="90">
        <v>19.400000000000002</v>
      </c>
      <c r="F333" s="90">
        <v>-99.517492506862226</v>
      </c>
      <c r="G333" s="90">
        <v>-5.8539701474624835</v>
      </c>
      <c r="H333" s="90">
        <v>25.253970147462486</v>
      </c>
      <c r="I333" s="90">
        <v>-93.663522359399749</v>
      </c>
      <c r="J333" s="90">
        <v>-5.5096189623176324</v>
      </c>
      <c r="K333" t="s">
        <v>2061</v>
      </c>
      <c r="L333" t="s">
        <v>2058</v>
      </c>
      <c r="M333">
        <v>6</v>
      </c>
    </row>
    <row r="334" spans="1:13" hidden="1" x14ac:dyDescent="0.25">
      <c r="A334" t="s">
        <v>19357</v>
      </c>
      <c r="B334" t="s">
        <v>901</v>
      </c>
      <c r="C334" t="s">
        <v>319</v>
      </c>
      <c r="D334" t="s">
        <v>20718</v>
      </c>
      <c r="E334" s="90">
        <v>19.265859322878999</v>
      </c>
      <c r="F334" s="90">
        <v>-99.651633183983236</v>
      </c>
      <c r="G334" s="90">
        <v>-5.8618607755284255</v>
      </c>
      <c r="H334" s="90">
        <v>25.127720098407423</v>
      </c>
      <c r="I334" s="90">
        <v>-93.789772408454809</v>
      </c>
      <c r="J334" s="90">
        <v>-5.5170454357914593</v>
      </c>
      <c r="K334" t="s">
        <v>19357</v>
      </c>
      <c r="L334" t="s">
        <v>19358</v>
      </c>
      <c r="M334">
        <v>1</v>
      </c>
    </row>
    <row r="335" spans="1:13" hidden="1" x14ac:dyDescent="0.25">
      <c r="A335" t="s">
        <v>18524</v>
      </c>
      <c r="B335" t="s">
        <v>296</v>
      </c>
      <c r="C335" t="s">
        <v>319</v>
      </c>
      <c r="D335" t="s">
        <v>20719</v>
      </c>
      <c r="E335" s="90">
        <v>19.07</v>
      </c>
      <c r="F335" s="90">
        <v>-99.847492506862238</v>
      </c>
      <c r="G335" s="90">
        <v>-5.8733819121683668</v>
      </c>
      <c r="H335" s="90">
        <v>24.943381912168366</v>
      </c>
      <c r="I335" s="90">
        <v>-93.974110594693869</v>
      </c>
      <c r="J335" s="90">
        <v>-5.5278888585114041</v>
      </c>
      <c r="K335" t="s">
        <v>18524</v>
      </c>
      <c r="L335" t="s">
        <v>18525</v>
      </c>
      <c r="M335">
        <v>2</v>
      </c>
    </row>
    <row r="336" spans="1:13" hidden="1" x14ac:dyDescent="0.25">
      <c r="A336" t="s">
        <v>5910</v>
      </c>
      <c r="B336" t="s">
        <v>407</v>
      </c>
      <c r="C336" t="s">
        <v>319</v>
      </c>
      <c r="D336" t="s">
        <v>20720</v>
      </c>
      <c r="E336" s="90">
        <v>18.958333333333336</v>
      </c>
      <c r="F336" s="90">
        <v>-99.959159173528889</v>
      </c>
      <c r="G336" s="90">
        <v>-5.8799505396193466</v>
      </c>
      <c r="H336" s="90">
        <v>24.83828387295268</v>
      </c>
      <c r="I336" s="90">
        <v>-94.079208633909559</v>
      </c>
      <c r="J336" s="90">
        <v>-5.5340710961123269</v>
      </c>
      <c r="K336" t="s">
        <v>5910</v>
      </c>
      <c r="L336" t="s">
        <v>5909</v>
      </c>
      <c r="M336">
        <v>5</v>
      </c>
    </row>
    <row r="337" spans="1:13" x14ac:dyDescent="0.25">
      <c r="A337" t="s">
        <v>21440</v>
      </c>
      <c r="B337" t="s">
        <v>296</v>
      </c>
      <c r="C337" t="s">
        <v>346</v>
      </c>
      <c r="D337" t="s">
        <v>20634</v>
      </c>
      <c r="E337" s="90">
        <v>23.020160254008999</v>
      </c>
      <c r="F337" s="90">
        <v>-99.963420785476998</v>
      </c>
      <c r="G337" s="90">
        <v>-5.8802012226751179</v>
      </c>
      <c r="H337" s="90">
        <v>28.900361476684118</v>
      </c>
      <c r="I337" s="90">
        <v>-94.083219562801872</v>
      </c>
      <c r="J337" s="90">
        <v>-5.5343070331059927</v>
      </c>
      <c r="K337" t="s">
        <v>21440</v>
      </c>
      <c r="L337" t="s">
        <v>21441</v>
      </c>
      <c r="M337">
        <v>0</v>
      </c>
    </row>
    <row r="338" spans="1:13" x14ac:dyDescent="0.25">
      <c r="A338" t="s">
        <v>21688</v>
      </c>
      <c r="B338" t="s">
        <v>369</v>
      </c>
      <c r="C338" t="s">
        <v>346</v>
      </c>
      <c r="D338" t="s">
        <v>20635</v>
      </c>
      <c r="E338" s="90">
        <v>22.74193550821084</v>
      </c>
      <c r="F338" s="90">
        <v>-100.24164553127515</v>
      </c>
      <c r="G338" s="90">
        <v>-5.8965673841926565</v>
      </c>
      <c r="H338" s="90">
        <v>28.638502892403498</v>
      </c>
      <c r="I338" s="90">
        <v>-94.345078147082504</v>
      </c>
      <c r="J338" s="90">
        <v>-5.5497104792401473</v>
      </c>
      <c r="K338" t="s">
        <v>21688</v>
      </c>
      <c r="L338" t="s">
        <v>21689</v>
      </c>
      <c r="M338">
        <v>0</v>
      </c>
    </row>
    <row r="339" spans="1:13" x14ac:dyDescent="0.25">
      <c r="A339" t="s">
        <v>21458</v>
      </c>
      <c r="B339" t="s">
        <v>474</v>
      </c>
      <c r="C339" t="s">
        <v>447</v>
      </c>
      <c r="D339" t="s">
        <v>20538</v>
      </c>
      <c r="E339" s="90">
        <v>24.964742353934398</v>
      </c>
      <c r="F339" s="90">
        <v>-107.18753544268812</v>
      </c>
      <c r="G339" s="90">
        <v>-6.3051491436875367</v>
      </c>
      <c r="H339" s="90">
        <v>37.575040641309471</v>
      </c>
      <c r="I339" s="90">
        <v>-94.577237155313043</v>
      </c>
      <c r="J339" s="90">
        <v>-5.5633668914890029</v>
      </c>
      <c r="K339" t="s">
        <v>21458</v>
      </c>
      <c r="L339" t="s">
        <v>21459</v>
      </c>
      <c r="M339">
        <v>0</v>
      </c>
    </row>
    <row r="340" spans="1:13" x14ac:dyDescent="0.25">
      <c r="A340" t="s">
        <v>21454</v>
      </c>
      <c r="B340" t="s">
        <v>413</v>
      </c>
      <c r="C340" t="s">
        <v>319</v>
      </c>
      <c r="D340" t="s">
        <v>20721</v>
      </c>
      <c r="E340" s="90">
        <v>18.053878759809052</v>
      </c>
      <c r="F340" s="90">
        <v>-100.86361374705318</v>
      </c>
      <c r="G340" s="90">
        <v>-5.9331537498266576</v>
      </c>
      <c r="H340" s="90">
        <v>23.987032509635707</v>
      </c>
      <c r="I340" s="90">
        <v>-94.930459997226521</v>
      </c>
      <c r="J340" s="90">
        <v>-5.5841447057192068</v>
      </c>
      <c r="K340" t="s">
        <v>21454</v>
      </c>
      <c r="L340" t="s">
        <v>21455</v>
      </c>
      <c r="M340">
        <v>0</v>
      </c>
    </row>
    <row r="341" spans="1:13" x14ac:dyDescent="0.25">
      <c r="A341" t="s">
        <v>21470</v>
      </c>
      <c r="B341" t="s">
        <v>304</v>
      </c>
      <c r="C341" t="s">
        <v>319</v>
      </c>
      <c r="D341" t="s">
        <v>20722</v>
      </c>
      <c r="E341" s="90">
        <v>17.899999999999999</v>
      </c>
      <c r="F341" s="90">
        <v>-101.01749250686223</v>
      </c>
      <c r="G341" s="90">
        <v>-5.9422054415801311</v>
      </c>
      <c r="H341" s="90">
        <v>23.842205441580127</v>
      </c>
      <c r="I341" s="90">
        <v>-95.075287065282112</v>
      </c>
      <c r="J341" s="90">
        <v>-5.5926639450165947</v>
      </c>
      <c r="K341" t="s">
        <v>21470</v>
      </c>
      <c r="L341" t="s">
        <v>21471</v>
      </c>
      <c r="M341">
        <v>0</v>
      </c>
    </row>
    <row r="342" spans="1:13" x14ac:dyDescent="0.25">
      <c r="A342" t="s">
        <v>22401</v>
      </c>
      <c r="B342" t="s">
        <v>385</v>
      </c>
      <c r="C342" t="s">
        <v>447</v>
      </c>
      <c r="D342" t="s">
        <v>20539</v>
      </c>
      <c r="E342" s="90">
        <v>24.25</v>
      </c>
      <c r="F342" s="90">
        <v>-107.90227779662251</v>
      </c>
      <c r="G342" s="90">
        <v>-6.3471928115660301</v>
      </c>
      <c r="H342" s="90">
        <v>36.944385623132064</v>
      </c>
      <c r="I342" s="90">
        <v>-95.20789217349045</v>
      </c>
      <c r="J342" s="90">
        <v>-5.6004642454994382</v>
      </c>
      <c r="K342" t="s">
        <v>22401</v>
      </c>
      <c r="L342" t="s">
        <v>22402</v>
      </c>
      <c r="M342">
        <v>0</v>
      </c>
    </row>
    <row r="343" spans="1:13" x14ac:dyDescent="0.25">
      <c r="A343" t="s">
        <v>21431</v>
      </c>
      <c r="B343" t="s">
        <v>739</v>
      </c>
      <c r="C343" t="s">
        <v>346</v>
      </c>
      <c r="D343" t="s">
        <v>20638</v>
      </c>
      <c r="E343" s="90">
        <v>21.682775753482399</v>
      </c>
      <c r="F343" s="90">
        <v>-101.30080528600359</v>
      </c>
      <c r="G343" s="90">
        <v>-5.9588708991766817</v>
      </c>
      <c r="H343" s="90">
        <v>27.64164665265908</v>
      </c>
      <c r="I343" s="90">
        <v>-95.341934386826921</v>
      </c>
      <c r="J343" s="90">
        <v>-5.6083490815780541</v>
      </c>
      <c r="K343" t="s">
        <v>21431</v>
      </c>
      <c r="L343" t="s">
        <v>21432</v>
      </c>
      <c r="M343">
        <v>0</v>
      </c>
    </row>
    <row r="344" spans="1:13" x14ac:dyDescent="0.25">
      <c r="A344" t="s">
        <v>21433</v>
      </c>
      <c r="B344" t="s">
        <v>338</v>
      </c>
      <c r="C344" t="s">
        <v>319</v>
      </c>
      <c r="D344" t="s">
        <v>20723</v>
      </c>
      <c r="E344" s="90">
        <v>17.511845253385001</v>
      </c>
      <c r="F344" s="90">
        <v>-101.40564725347723</v>
      </c>
      <c r="G344" s="90">
        <v>-5.9650380737339548</v>
      </c>
      <c r="H344" s="90">
        <v>23.476883327118955</v>
      </c>
      <c r="I344" s="90">
        <v>-95.440609179743277</v>
      </c>
      <c r="J344" s="90">
        <v>-5.6141534811613694</v>
      </c>
      <c r="K344" t="s">
        <v>21433</v>
      </c>
      <c r="L344" t="s">
        <v>21434</v>
      </c>
      <c r="M344">
        <v>0</v>
      </c>
    </row>
    <row r="345" spans="1:13" hidden="1" x14ac:dyDescent="0.25">
      <c r="A345" t="s">
        <v>16055</v>
      </c>
      <c r="B345" t="s">
        <v>304</v>
      </c>
      <c r="C345" t="s">
        <v>346</v>
      </c>
      <c r="D345" t="s">
        <v>20640</v>
      </c>
      <c r="E345" s="90">
        <v>21.218221765599999</v>
      </c>
      <c r="F345" s="90">
        <v>-101.76535927388599</v>
      </c>
      <c r="G345" s="90">
        <v>-5.986197604346235</v>
      </c>
      <c r="H345" s="90">
        <v>27.204419369946233</v>
      </c>
      <c r="I345" s="90">
        <v>-95.779161669539761</v>
      </c>
      <c r="J345" s="90">
        <v>-5.6340683335023387</v>
      </c>
      <c r="K345" t="s">
        <v>16055</v>
      </c>
      <c r="L345" t="s">
        <v>16056</v>
      </c>
      <c r="M345">
        <v>3</v>
      </c>
    </row>
    <row r="346" spans="1:13" x14ac:dyDescent="0.25">
      <c r="A346" t="s">
        <v>21526</v>
      </c>
      <c r="B346" t="s">
        <v>14060</v>
      </c>
      <c r="C346" t="s">
        <v>447</v>
      </c>
      <c r="D346" t="s">
        <v>20541</v>
      </c>
      <c r="E346" s="90">
        <v>23.600581143600003</v>
      </c>
      <c r="F346" s="90">
        <v>-108.5516966530225</v>
      </c>
      <c r="G346" s="90">
        <v>-6.3853939207660293</v>
      </c>
      <c r="H346" s="90">
        <v>36.371368985132065</v>
      </c>
      <c r="I346" s="90">
        <v>-95.780908811490448</v>
      </c>
      <c r="J346" s="90">
        <v>-5.634171106558262</v>
      </c>
      <c r="K346" t="s">
        <v>21526</v>
      </c>
      <c r="L346" t="s">
        <v>21527</v>
      </c>
      <c r="M346">
        <v>0</v>
      </c>
    </row>
    <row r="347" spans="1:13" hidden="1" x14ac:dyDescent="0.25">
      <c r="A347" t="s">
        <v>18279</v>
      </c>
      <c r="B347" t="s">
        <v>715</v>
      </c>
      <c r="C347" t="s">
        <v>319</v>
      </c>
      <c r="D347" t="s">
        <v>20724</v>
      </c>
      <c r="E347" s="90">
        <v>16.869176615742859</v>
      </c>
      <c r="F347" s="90">
        <v>-102.04831589111937</v>
      </c>
      <c r="G347" s="90">
        <v>-6.002842111242316</v>
      </c>
      <c r="H347" s="90">
        <v>22.872018726985175</v>
      </c>
      <c r="I347" s="90">
        <v>-96.045473779877057</v>
      </c>
      <c r="J347" s="90">
        <v>-5.6497337517574735</v>
      </c>
      <c r="K347" t="s">
        <v>18279</v>
      </c>
      <c r="L347" t="s">
        <v>18280</v>
      </c>
      <c r="M347">
        <v>2</v>
      </c>
    </row>
    <row r="348" spans="1:13" hidden="1" x14ac:dyDescent="0.25">
      <c r="A348" t="s">
        <v>18618</v>
      </c>
      <c r="B348" t="s">
        <v>1359</v>
      </c>
      <c r="C348" t="s">
        <v>319</v>
      </c>
      <c r="D348" t="s">
        <v>20725</v>
      </c>
      <c r="E348" s="90">
        <v>16.841666666666665</v>
      </c>
      <c r="F348" s="90">
        <v>-102.07582584019556</v>
      </c>
      <c r="G348" s="90">
        <v>-6.0044603435409156</v>
      </c>
      <c r="H348" s="90">
        <v>22.846127010207582</v>
      </c>
      <c r="I348" s="90">
        <v>-96.07136549665465</v>
      </c>
      <c r="J348" s="90">
        <v>-5.6512567939208616</v>
      </c>
      <c r="K348" t="s">
        <v>18618</v>
      </c>
      <c r="L348" t="s">
        <v>18619</v>
      </c>
      <c r="M348">
        <v>2</v>
      </c>
    </row>
    <row r="349" spans="1:13" hidden="1" x14ac:dyDescent="0.25">
      <c r="A349" t="s">
        <v>3269</v>
      </c>
      <c r="B349" t="s">
        <v>868</v>
      </c>
      <c r="C349" t="s">
        <v>319</v>
      </c>
      <c r="D349" t="s">
        <v>20726</v>
      </c>
      <c r="E349" s="90">
        <v>16.831659555344999</v>
      </c>
      <c r="F349" s="90">
        <v>-102.08583295151723</v>
      </c>
      <c r="G349" s="90">
        <v>-6.0050489971480729</v>
      </c>
      <c r="H349" s="90">
        <v>22.836708552493072</v>
      </c>
      <c r="I349" s="90">
        <v>-96.080783954369167</v>
      </c>
      <c r="J349" s="90">
        <v>-5.6518108208452453</v>
      </c>
      <c r="K349" t="s">
        <v>3269</v>
      </c>
      <c r="L349" t="s">
        <v>54</v>
      </c>
      <c r="M349">
        <v>6</v>
      </c>
    </row>
    <row r="350" spans="1:13" hidden="1" x14ac:dyDescent="0.25">
      <c r="A350" t="s">
        <v>6723</v>
      </c>
      <c r="B350" t="s">
        <v>901</v>
      </c>
      <c r="C350" t="s">
        <v>447</v>
      </c>
      <c r="D350" t="s">
        <v>20542</v>
      </c>
      <c r="E350" s="90">
        <v>23.183186234758001</v>
      </c>
      <c r="F350" s="90">
        <v>-108.96909156186452</v>
      </c>
      <c r="G350" s="90">
        <v>-6.4099465624626184</v>
      </c>
      <c r="H350" s="90">
        <v>36.003079359683234</v>
      </c>
      <c r="I350" s="90">
        <v>-96.149198436939287</v>
      </c>
      <c r="J350" s="90">
        <v>-5.6558352021728995</v>
      </c>
      <c r="K350" t="s">
        <v>6723</v>
      </c>
      <c r="L350" t="s">
        <v>6721</v>
      </c>
      <c r="M350">
        <v>5</v>
      </c>
    </row>
    <row r="351" spans="1:13" hidden="1" x14ac:dyDescent="0.25">
      <c r="A351" t="s">
        <v>5724</v>
      </c>
      <c r="B351" t="s">
        <v>530</v>
      </c>
      <c r="C351" t="s">
        <v>447</v>
      </c>
      <c r="D351" t="s">
        <v>20543</v>
      </c>
      <c r="E351" s="90">
        <v>23.12</v>
      </c>
      <c r="F351" s="90">
        <v>-109.03227779662251</v>
      </c>
      <c r="G351" s="90">
        <v>-6.4136633998013242</v>
      </c>
      <c r="H351" s="90">
        <v>35.947326799602649</v>
      </c>
      <c r="I351" s="90">
        <v>-96.204950997019864</v>
      </c>
      <c r="J351" s="90">
        <v>-5.6591147645305799</v>
      </c>
    </row>
    <row r="352" spans="1:13" x14ac:dyDescent="0.25">
      <c r="A352" t="s">
        <v>22336</v>
      </c>
      <c r="B352" t="s">
        <v>304</v>
      </c>
      <c r="C352" t="s">
        <v>447</v>
      </c>
      <c r="D352" t="s">
        <v>20544</v>
      </c>
      <c r="E352" s="90">
        <v>23.083333333333336</v>
      </c>
      <c r="F352" s="90">
        <v>-109.06894446328917</v>
      </c>
      <c r="G352" s="90">
        <v>-6.415820262546422</v>
      </c>
      <c r="H352" s="90">
        <v>35.91497385842618</v>
      </c>
      <c r="I352" s="90">
        <v>-96.237303938196334</v>
      </c>
      <c r="J352" s="90">
        <v>-5.6610178787174315</v>
      </c>
      <c r="K352" t="s">
        <v>22336</v>
      </c>
      <c r="L352" t="s">
        <v>22337</v>
      </c>
      <c r="M352">
        <v>0</v>
      </c>
    </row>
    <row r="353" spans="1:13" hidden="1" x14ac:dyDescent="0.25">
      <c r="A353" t="s">
        <v>16387</v>
      </c>
      <c r="B353" t="s">
        <v>901</v>
      </c>
      <c r="C353" t="s">
        <v>319</v>
      </c>
      <c r="D353" t="s">
        <v>20727</v>
      </c>
      <c r="E353" s="90">
        <v>16.6587654052</v>
      </c>
      <c r="F353" s="90">
        <v>-102.25872710166223</v>
      </c>
      <c r="G353" s="90">
        <v>-6.0152192412742487</v>
      </c>
      <c r="H353" s="90">
        <v>22.673984646474249</v>
      </c>
      <c r="I353" s="90">
        <v>-96.243507860387979</v>
      </c>
      <c r="J353" s="90">
        <v>-5.6613828153169399</v>
      </c>
      <c r="K353" t="s">
        <v>16387</v>
      </c>
      <c r="L353" t="s">
        <v>16388</v>
      </c>
      <c r="M353">
        <v>3</v>
      </c>
    </row>
    <row r="354" spans="1:13" hidden="1" x14ac:dyDescent="0.25">
      <c r="A354" t="s">
        <v>1579</v>
      </c>
      <c r="B354" t="s">
        <v>440</v>
      </c>
      <c r="C354" t="s">
        <v>346</v>
      </c>
      <c r="D354" t="s">
        <v>20643</v>
      </c>
      <c r="E354" s="90">
        <v>20.679049948900001</v>
      </c>
      <c r="F354" s="90">
        <v>-102.304531090586</v>
      </c>
      <c r="G354" s="90">
        <v>-6.0179135935638826</v>
      </c>
      <c r="H354" s="90">
        <v>26.696963542463884</v>
      </c>
      <c r="I354" s="90">
        <v>-96.286617497022121</v>
      </c>
      <c r="J354" s="90">
        <v>-5.6639186762954186</v>
      </c>
      <c r="K354" t="s">
        <v>1579</v>
      </c>
      <c r="L354" t="s">
        <v>69</v>
      </c>
      <c r="M354">
        <v>9</v>
      </c>
    </row>
    <row r="355" spans="1:13" hidden="1" x14ac:dyDescent="0.25">
      <c r="A355" t="s">
        <v>9962</v>
      </c>
      <c r="B355" t="s">
        <v>688</v>
      </c>
      <c r="C355" t="s">
        <v>447</v>
      </c>
      <c r="D355" t="s">
        <v>20545</v>
      </c>
      <c r="E355" s="90">
        <v>22.93</v>
      </c>
      <c r="F355" s="90">
        <v>-109.22227779662251</v>
      </c>
      <c r="G355" s="90">
        <v>-6.4248398703895591</v>
      </c>
      <c r="H355" s="90">
        <v>35.779679740779116</v>
      </c>
      <c r="I355" s="90">
        <v>-96.372598055843397</v>
      </c>
      <c r="J355" s="90">
        <v>-5.6689763562260822</v>
      </c>
      <c r="K355" t="s">
        <v>9962</v>
      </c>
      <c r="L355" t="s">
        <v>9960</v>
      </c>
      <c r="M355">
        <v>5</v>
      </c>
    </row>
    <row r="356" spans="1:13" x14ac:dyDescent="0.25">
      <c r="A356" t="s">
        <v>21516</v>
      </c>
      <c r="B356" t="s">
        <v>407</v>
      </c>
      <c r="C356" t="s">
        <v>319</v>
      </c>
      <c r="D356" t="s">
        <v>20728</v>
      </c>
      <c r="E356" s="90">
        <v>16.491068596363</v>
      </c>
      <c r="F356" s="90">
        <v>-102.42642391049924</v>
      </c>
      <c r="G356" s="90">
        <v>-6.0250837594411317</v>
      </c>
      <c r="H356" s="90">
        <v>22.516152355804131</v>
      </c>
      <c r="I356" s="90">
        <v>-96.401340151058093</v>
      </c>
      <c r="J356" s="90">
        <v>-5.6706670677092994</v>
      </c>
      <c r="K356" t="s">
        <v>21516</v>
      </c>
      <c r="L356" t="s">
        <v>21517</v>
      </c>
      <c r="M356">
        <v>0</v>
      </c>
    </row>
    <row r="357" spans="1:13" hidden="1" x14ac:dyDescent="0.25">
      <c r="A357" t="s">
        <v>547</v>
      </c>
      <c r="B357" t="s">
        <v>906</v>
      </c>
      <c r="C357" t="s">
        <v>319</v>
      </c>
      <c r="D357" t="s">
        <v>20729</v>
      </c>
      <c r="E357" s="90">
        <v>16.46</v>
      </c>
      <c r="F357" s="90">
        <v>-102.45749250686222</v>
      </c>
      <c r="G357" s="90">
        <v>-6.0269113239330716</v>
      </c>
      <c r="H357" s="90">
        <v>22.486911323933072</v>
      </c>
      <c r="I357" s="90">
        <v>-96.43058118292916</v>
      </c>
      <c r="J357" s="90">
        <v>-5.672387128407598</v>
      </c>
      <c r="K357" t="s">
        <v>547</v>
      </c>
      <c r="L357" t="s">
        <v>541</v>
      </c>
      <c r="M357">
        <v>9</v>
      </c>
    </row>
    <row r="358" spans="1:13" hidden="1" x14ac:dyDescent="0.25">
      <c r="A358" t="s">
        <v>1916</v>
      </c>
      <c r="B358" t="s">
        <v>385</v>
      </c>
      <c r="C358" t="s">
        <v>346</v>
      </c>
      <c r="D358" t="s">
        <v>20646</v>
      </c>
      <c r="E358" s="90">
        <v>20.223479506790401</v>
      </c>
      <c r="F358" s="90">
        <v>-102.7601015326956</v>
      </c>
      <c r="G358" s="90">
        <v>-6.0447118548644472</v>
      </c>
      <c r="H358" s="90">
        <v>26.268191361654846</v>
      </c>
      <c r="I358" s="90">
        <v>-96.715389677831155</v>
      </c>
      <c r="J358" s="90">
        <v>-5.6891405692841852</v>
      </c>
      <c r="K358" t="s">
        <v>1916</v>
      </c>
      <c r="L358" t="s">
        <v>1913</v>
      </c>
      <c r="M358">
        <v>5</v>
      </c>
    </row>
    <row r="359" spans="1:13" hidden="1" x14ac:dyDescent="0.25">
      <c r="A359" t="s">
        <v>7931</v>
      </c>
      <c r="B359" t="s">
        <v>701</v>
      </c>
      <c r="C359" t="s">
        <v>346</v>
      </c>
      <c r="D359" t="s">
        <v>20653</v>
      </c>
      <c r="E359" s="90">
        <v>20.166680889599998</v>
      </c>
      <c r="F359" s="90">
        <v>-102.816900149886</v>
      </c>
      <c r="G359" s="90">
        <v>-6.048052949993294</v>
      </c>
      <c r="H359" s="90">
        <v>26.214733839593293</v>
      </c>
      <c r="I359" s="90">
        <v>-96.768847199892704</v>
      </c>
      <c r="J359" s="90">
        <v>-5.6922851294054535</v>
      </c>
      <c r="K359" t="s">
        <v>7931</v>
      </c>
      <c r="L359" t="s">
        <v>105</v>
      </c>
      <c r="M359">
        <v>6</v>
      </c>
    </row>
    <row r="360" spans="1:13" x14ac:dyDescent="0.25">
      <c r="A360" t="s">
        <v>21618</v>
      </c>
      <c r="B360" t="s">
        <v>688</v>
      </c>
      <c r="C360" t="s">
        <v>447</v>
      </c>
      <c r="D360" t="s">
        <v>20548</v>
      </c>
      <c r="E360" s="90">
        <v>22.292002241999999</v>
      </c>
      <c r="F360" s="90">
        <v>-109.86027555462252</v>
      </c>
      <c r="G360" s="90">
        <v>-6.4623691502719129</v>
      </c>
      <c r="H360" s="90">
        <v>35.216740542543825</v>
      </c>
      <c r="I360" s="90">
        <v>-96.935537254078696</v>
      </c>
      <c r="J360" s="90">
        <v>-5.7020904267105115</v>
      </c>
      <c r="K360" t="s">
        <v>21618</v>
      </c>
      <c r="L360" t="s">
        <v>21619</v>
      </c>
      <c r="M360">
        <v>0</v>
      </c>
    </row>
    <row r="361" spans="1:13" hidden="1" x14ac:dyDescent="0.25">
      <c r="A361" t="s">
        <v>19239</v>
      </c>
      <c r="B361" t="s">
        <v>1185</v>
      </c>
      <c r="C361" t="s">
        <v>319</v>
      </c>
      <c r="D361" t="s">
        <v>20730</v>
      </c>
      <c r="E361" s="90">
        <v>15.67390918704</v>
      </c>
      <c r="F361" s="90">
        <v>-103.24358331982224</v>
      </c>
      <c r="G361" s="90">
        <v>-6.0731519599895432</v>
      </c>
      <c r="H361" s="90">
        <v>21.747061147029541</v>
      </c>
      <c r="I361" s="90">
        <v>-97.170431359832691</v>
      </c>
      <c r="J361" s="90">
        <v>-5.7159077270489815</v>
      </c>
      <c r="K361" t="s">
        <v>19239</v>
      </c>
      <c r="L361" t="s">
        <v>19240</v>
      </c>
      <c r="M361">
        <v>1</v>
      </c>
    </row>
    <row r="362" spans="1:13" hidden="1" x14ac:dyDescent="0.25">
      <c r="A362" t="s">
        <v>16274</v>
      </c>
      <c r="B362" t="s">
        <v>440</v>
      </c>
      <c r="C362" t="s">
        <v>346</v>
      </c>
      <c r="D362" t="s">
        <v>20654</v>
      </c>
      <c r="E362" s="90">
        <v>19.673681545779999</v>
      </c>
      <c r="F362" s="90">
        <v>-103.309899493706</v>
      </c>
      <c r="G362" s="90">
        <v>-6.0770529113944702</v>
      </c>
      <c r="H362" s="90">
        <v>25.75073445717447</v>
      </c>
      <c r="I362" s="90">
        <v>-97.232846582311524</v>
      </c>
      <c r="J362" s="90">
        <v>-5.7195792107242074</v>
      </c>
      <c r="K362" t="s">
        <v>16274</v>
      </c>
      <c r="L362" t="s">
        <v>16275</v>
      </c>
      <c r="M362">
        <v>3</v>
      </c>
    </row>
    <row r="363" spans="1:13" hidden="1" x14ac:dyDescent="0.25">
      <c r="A363" t="s">
        <v>19964</v>
      </c>
      <c r="B363" t="s">
        <v>363</v>
      </c>
      <c r="C363" t="s">
        <v>319</v>
      </c>
      <c r="D363" t="s">
        <v>20731</v>
      </c>
      <c r="E363" s="90">
        <v>15.5</v>
      </c>
      <c r="F363" s="90">
        <v>-103.41749250686223</v>
      </c>
      <c r="G363" s="90">
        <v>-6.0833819121683668</v>
      </c>
      <c r="H363" s="90">
        <v>21.583381912168367</v>
      </c>
      <c r="I363" s="90">
        <v>-97.334110594693868</v>
      </c>
      <c r="J363" s="90">
        <v>-5.7255359173349332</v>
      </c>
      <c r="K363" t="s">
        <v>19964</v>
      </c>
      <c r="L363" t="s">
        <v>19965</v>
      </c>
      <c r="M363">
        <v>1</v>
      </c>
    </row>
    <row r="364" spans="1:13" hidden="1" x14ac:dyDescent="0.25">
      <c r="A364" t="s">
        <v>11031</v>
      </c>
      <c r="B364" t="s">
        <v>385</v>
      </c>
      <c r="C364" t="s">
        <v>319</v>
      </c>
      <c r="D364" t="s">
        <v>20732</v>
      </c>
      <c r="E364" s="90">
        <v>15.489787962675202</v>
      </c>
      <c r="F364" s="90">
        <v>-103.42770454418704</v>
      </c>
      <c r="G364" s="90">
        <v>-6.0839826202462959</v>
      </c>
      <c r="H364" s="90">
        <v>21.573770582921497</v>
      </c>
      <c r="I364" s="90">
        <v>-97.343721923940734</v>
      </c>
      <c r="J364" s="90">
        <v>-5.726101289643573</v>
      </c>
      <c r="K364" t="s">
        <v>11031</v>
      </c>
      <c r="L364" t="s">
        <v>42</v>
      </c>
      <c r="M364">
        <v>9</v>
      </c>
    </row>
    <row r="365" spans="1:13" hidden="1" x14ac:dyDescent="0.25">
      <c r="A365" t="s">
        <v>14449</v>
      </c>
      <c r="B365" t="s">
        <v>474</v>
      </c>
      <c r="C365" t="s">
        <v>319</v>
      </c>
      <c r="D365" t="s">
        <v>20733</v>
      </c>
      <c r="E365" s="90">
        <v>15.308901802239998</v>
      </c>
      <c r="F365" s="90">
        <v>-103.60859070462223</v>
      </c>
      <c r="G365" s="90">
        <v>-6.0946229826248368</v>
      </c>
      <c r="H365" s="90">
        <v>21.403524784864835</v>
      </c>
      <c r="I365" s="90">
        <v>-97.513967721997403</v>
      </c>
      <c r="J365" s="90">
        <v>-5.7361157483527885</v>
      </c>
      <c r="K365" t="s">
        <v>14449</v>
      </c>
      <c r="L365" t="s">
        <v>14450</v>
      </c>
      <c r="M365">
        <v>4</v>
      </c>
    </row>
    <row r="366" spans="1:13" hidden="1" x14ac:dyDescent="0.25">
      <c r="A366" t="s">
        <v>16817</v>
      </c>
      <c r="B366" t="s">
        <v>564</v>
      </c>
      <c r="C366" t="s">
        <v>319</v>
      </c>
      <c r="D366" t="s">
        <v>20734</v>
      </c>
      <c r="E366" s="90">
        <v>15.18</v>
      </c>
      <c r="F366" s="90">
        <v>-103.73749250686222</v>
      </c>
      <c r="G366" s="90">
        <v>-6.1022054415801312</v>
      </c>
      <c r="H366" s="90">
        <v>21.282205441580132</v>
      </c>
      <c r="I366" s="90">
        <v>-97.6352870652821</v>
      </c>
      <c r="J366" s="90">
        <v>-5.7432521803107122</v>
      </c>
      <c r="K366" t="s">
        <v>16817</v>
      </c>
      <c r="L366" t="s">
        <v>16818</v>
      </c>
      <c r="M366">
        <v>3</v>
      </c>
    </row>
    <row r="367" spans="1:13" x14ac:dyDescent="0.25">
      <c r="A367" t="s">
        <v>21713</v>
      </c>
      <c r="B367" t="s">
        <v>440</v>
      </c>
      <c r="C367" t="s">
        <v>346</v>
      </c>
      <c r="D367" t="s">
        <v>20760</v>
      </c>
      <c r="E367" s="90">
        <v>19.200000000000003</v>
      </c>
      <c r="F367" s="90">
        <v>-103.78358103948599</v>
      </c>
      <c r="G367" s="90">
        <v>-6.10491653173447</v>
      </c>
      <c r="H367" s="90">
        <v>25.304916531734474</v>
      </c>
      <c r="I367" s="90">
        <v>-97.67866450775152</v>
      </c>
      <c r="J367" s="90">
        <v>-5.7458037945736189</v>
      </c>
      <c r="K367" t="s">
        <v>21713</v>
      </c>
      <c r="L367" t="s">
        <v>21714</v>
      </c>
      <c r="M367">
        <v>0</v>
      </c>
    </row>
    <row r="368" spans="1:13" hidden="1" x14ac:dyDescent="0.25">
      <c r="A368" t="s">
        <v>14816</v>
      </c>
      <c r="B368" t="s">
        <v>715</v>
      </c>
      <c r="C368" t="s">
        <v>346</v>
      </c>
      <c r="D368" t="s">
        <v>20761</v>
      </c>
      <c r="E368" s="90">
        <v>18.868812072364001</v>
      </c>
      <c r="F368" s="90">
        <v>-104.11476896712199</v>
      </c>
      <c r="G368" s="90">
        <v>-6.1243981745365872</v>
      </c>
      <c r="H368" s="90">
        <v>24.993210246900588</v>
      </c>
      <c r="I368" s="90">
        <v>-97.990370792585409</v>
      </c>
      <c r="J368" s="90">
        <v>-5.7641394583873771</v>
      </c>
      <c r="K368" t="s">
        <v>14816</v>
      </c>
      <c r="L368" t="s">
        <v>14817</v>
      </c>
      <c r="M368">
        <v>4</v>
      </c>
    </row>
    <row r="369" spans="1:13" hidden="1" x14ac:dyDescent="0.25">
      <c r="A369" t="s">
        <v>5600</v>
      </c>
      <c r="B369" t="s">
        <v>304</v>
      </c>
      <c r="C369" t="s">
        <v>346</v>
      </c>
      <c r="D369" t="s">
        <v>20762</v>
      </c>
      <c r="E369" s="90">
        <v>18.600000000000001</v>
      </c>
      <c r="F369" s="90">
        <v>-104.38358103948599</v>
      </c>
      <c r="G369" s="90">
        <v>-6.1402106493815287</v>
      </c>
      <c r="H369" s="90">
        <v>24.740210649381531</v>
      </c>
      <c r="I369" s="90">
        <v>-98.243370390104474</v>
      </c>
      <c r="J369" s="90">
        <v>-5.7790217876532042</v>
      </c>
      <c r="K369" t="s">
        <v>5600</v>
      </c>
      <c r="L369" t="s">
        <v>5597</v>
      </c>
      <c r="M369">
        <v>5</v>
      </c>
    </row>
    <row r="370" spans="1:13" hidden="1" x14ac:dyDescent="0.25">
      <c r="A370" t="s">
        <v>19250</v>
      </c>
      <c r="B370" t="s">
        <v>638</v>
      </c>
      <c r="C370" t="s">
        <v>447</v>
      </c>
      <c r="D370" t="s">
        <v>20551</v>
      </c>
      <c r="E370" s="90">
        <v>20.666666666666668</v>
      </c>
      <c r="F370" s="90">
        <v>-111.48561112995584</v>
      </c>
      <c r="G370" s="90">
        <v>-6.5579771252915204</v>
      </c>
      <c r="H370" s="90">
        <v>33.782620917249709</v>
      </c>
      <c r="I370" s="90">
        <v>-98.369656879372798</v>
      </c>
      <c r="J370" s="90">
        <v>-5.7864504046689884</v>
      </c>
      <c r="K370" t="s">
        <v>19250</v>
      </c>
      <c r="L370" t="s">
        <v>19251</v>
      </c>
      <c r="M370">
        <v>1</v>
      </c>
    </row>
    <row r="371" spans="1:13" hidden="1" x14ac:dyDescent="0.25">
      <c r="A371" t="s">
        <v>18071</v>
      </c>
      <c r="B371" t="s">
        <v>484</v>
      </c>
      <c r="C371" t="s">
        <v>447</v>
      </c>
      <c r="D371" t="s">
        <v>20556</v>
      </c>
      <c r="E371" s="90">
        <v>20.564061044347003</v>
      </c>
      <c r="F371" s="90">
        <v>-111.58821675227551</v>
      </c>
      <c r="G371" s="90">
        <v>-6.5640127501338537</v>
      </c>
      <c r="H371" s="90">
        <v>33.69208654461471</v>
      </c>
      <c r="I371" s="90">
        <v>-98.460191252007803</v>
      </c>
      <c r="J371" s="90">
        <v>-5.7917759560004587</v>
      </c>
      <c r="K371" t="s">
        <v>18071</v>
      </c>
      <c r="L371" t="s">
        <v>18072</v>
      </c>
      <c r="M371">
        <v>2</v>
      </c>
    </row>
    <row r="372" spans="1:13" hidden="1" x14ac:dyDescent="0.25">
      <c r="A372" t="s">
        <v>14257</v>
      </c>
      <c r="B372" t="s">
        <v>14060</v>
      </c>
      <c r="C372" t="s">
        <v>319</v>
      </c>
      <c r="D372" t="s">
        <v>20735</v>
      </c>
      <c r="E372" s="90">
        <v>14.152387463750003</v>
      </c>
      <c r="F372" s="90">
        <v>-104.76510504311223</v>
      </c>
      <c r="G372" s="90">
        <v>-6.1626532378301313</v>
      </c>
      <c r="H372" s="90">
        <v>20.315040701580134</v>
      </c>
      <c r="I372" s="90">
        <v>-98.602451805282101</v>
      </c>
      <c r="J372" s="90">
        <v>-5.8001442238401237</v>
      </c>
      <c r="K372" t="s">
        <v>14257</v>
      </c>
      <c r="L372" t="s">
        <v>14258</v>
      </c>
      <c r="M372">
        <v>4</v>
      </c>
    </row>
    <row r="373" spans="1:13" hidden="1" x14ac:dyDescent="0.25">
      <c r="A373" t="s">
        <v>19269</v>
      </c>
      <c r="B373" t="s">
        <v>440</v>
      </c>
      <c r="C373" t="s">
        <v>447</v>
      </c>
      <c r="D373" t="s">
        <v>20559</v>
      </c>
      <c r="E373" s="90">
        <v>20.398774092943</v>
      </c>
      <c r="F373" s="90">
        <v>-111.75350370367951</v>
      </c>
      <c r="G373" s="90">
        <v>-6.5737355119811482</v>
      </c>
      <c r="H373" s="90">
        <v>33.546245116905297</v>
      </c>
      <c r="I373" s="90">
        <v>-98.606032679717217</v>
      </c>
      <c r="J373" s="90">
        <v>-5.8003548635127773</v>
      </c>
      <c r="K373" t="s">
        <v>19269</v>
      </c>
      <c r="L373" t="s">
        <v>19270</v>
      </c>
      <c r="M373">
        <v>1</v>
      </c>
    </row>
    <row r="374" spans="1:13" x14ac:dyDescent="0.25">
      <c r="A374" t="s">
        <v>22396</v>
      </c>
      <c r="B374" t="s">
        <v>530</v>
      </c>
      <c r="C374" t="s">
        <v>346</v>
      </c>
      <c r="D374" t="s">
        <v>20763</v>
      </c>
      <c r="E374" s="90">
        <v>18.149999999999999</v>
      </c>
      <c r="F374" s="90">
        <v>-104.83358103948601</v>
      </c>
      <c r="G374" s="90">
        <v>-6.1666812376168236</v>
      </c>
      <c r="H374" s="90">
        <v>24.316681237616823</v>
      </c>
      <c r="I374" s="90">
        <v>-98.666899801869178</v>
      </c>
      <c r="J374" s="90">
        <v>-5.8039352824628931</v>
      </c>
      <c r="K374" t="s">
        <v>22396</v>
      </c>
      <c r="L374" t="s">
        <v>22397</v>
      </c>
      <c r="M374">
        <v>0</v>
      </c>
    </row>
    <row r="375" spans="1:13" x14ac:dyDescent="0.25">
      <c r="A375" t="s">
        <v>22255</v>
      </c>
      <c r="B375" t="s">
        <v>663</v>
      </c>
      <c r="C375" t="s">
        <v>346</v>
      </c>
      <c r="D375" t="s">
        <v>20764</v>
      </c>
      <c r="E375" s="90">
        <v>17.957451538299999</v>
      </c>
      <c r="F375" s="90">
        <v>-105.02612950118601</v>
      </c>
      <c r="G375" s="90">
        <v>-6.1780076177168235</v>
      </c>
      <c r="H375" s="90">
        <v>24.135459156016822</v>
      </c>
      <c r="I375" s="90">
        <v>-98.848121883469176</v>
      </c>
      <c r="J375" s="90">
        <v>-5.8145954049099515</v>
      </c>
      <c r="K375" t="s">
        <v>22255</v>
      </c>
      <c r="L375" t="s">
        <v>22256</v>
      </c>
      <c r="M375">
        <v>0</v>
      </c>
    </row>
    <row r="376" spans="1:13" hidden="1" x14ac:dyDescent="0.25">
      <c r="A376" t="s">
        <v>19087</v>
      </c>
      <c r="B376" t="s">
        <v>888</v>
      </c>
      <c r="C376" t="s">
        <v>346</v>
      </c>
      <c r="D376" t="s">
        <v>20765</v>
      </c>
      <c r="E376" s="90">
        <v>17.788166588879999</v>
      </c>
      <c r="F376" s="90">
        <v>-105.19541445060599</v>
      </c>
      <c r="G376" s="90">
        <v>-6.1879655559179998</v>
      </c>
      <c r="H376" s="90">
        <v>23.976132144798001</v>
      </c>
      <c r="I376" s="90">
        <v>-99.007448894687997</v>
      </c>
      <c r="J376" s="90">
        <v>-5.8239675820404706</v>
      </c>
      <c r="K376" t="s">
        <v>19087</v>
      </c>
      <c r="L376" t="s">
        <v>19088</v>
      </c>
      <c r="M376">
        <v>1</v>
      </c>
    </row>
    <row r="377" spans="1:13" hidden="1" x14ac:dyDescent="0.25">
      <c r="A377" t="s">
        <v>19219</v>
      </c>
      <c r="B377" t="s">
        <v>296</v>
      </c>
      <c r="C377" t="s">
        <v>346</v>
      </c>
      <c r="D377" t="s">
        <v>20766</v>
      </c>
      <c r="E377" s="90">
        <v>17.68362197162908</v>
      </c>
      <c r="F377" s="90">
        <v>-105.29995906785692</v>
      </c>
      <c r="G377" s="90">
        <v>-6.1941152392857006</v>
      </c>
      <c r="H377" s="90">
        <v>23.877737210914781</v>
      </c>
      <c r="I377" s="90">
        <v>-99.10584382857121</v>
      </c>
      <c r="J377" s="90">
        <v>-5.8297555193277182</v>
      </c>
      <c r="K377" t="s">
        <v>19219</v>
      </c>
      <c r="L377" t="s">
        <v>19220</v>
      </c>
      <c r="M377">
        <v>1</v>
      </c>
    </row>
    <row r="378" spans="1:13" hidden="1" x14ac:dyDescent="0.25">
      <c r="A378" t="s">
        <v>18487</v>
      </c>
      <c r="B378" t="s">
        <v>440</v>
      </c>
      <c r="C378" t="s">
        <v>319</v>
      </c>
      <c r="D378" t="s">
        <v>20736</v>
      </c>
      <c r="E378" s="90">
        <v>13.53</v>
      </c>
      <c r="F378" s="90">
        <v>-105.38749250686223</v>
      </c>
      <c r="G378" s="90">
        <v>-6.1992642651095426</v>
      </c>
      <c r="H378" s="90">
        <v>19.729264265109542</v>
      </c>
      <c r="I378" s="90">
        <v>-99.188228241752682</v>
      </c>
      <c r="J378" s="90">
        <v>-5.8346016612795699</v>
      </c>
      <c r="K378" t="s">
        <v>18487</v>
      </c>
      <c r="L378" t="s">
        <v>18488</v>
      </c>
      <c r="M378">
        <v>2</v>
      </c>
    </row>
    <row r="379" spans="1:13" hidden="1" x14ac:dyDescent="0.25">
      <c r="A379" t="s">
        <v>18613</v>
      </c>
      <c r="B379" t="s">
        <v>385</v>
      </c>
      <c r="C379" t="s">
        <v>319</v>
      </c>
      <c r="D379" t="s">
        <v>20737</v>
      </c>
      <c r="E379" s="90">
        <v>13.233333333333334</v>
      </c>
      <c r="F379" s="90">
        <v>-105.6841591735289</v>
      </c>
      <c r="G379" s="90">
        <v>-6.2167152455016996</v>
      </c>
      <c r="H379" s="90">
        <v>19.450048578835034</v>
      </c>
      <c r="I379" s="90">
        <v>-99.467443928027194</v>
      </c>
      <c r="J379" s="90">
        <v>-5.8510261134133641</v>
      </c>
      <c r="K379" t="s">
        <v>18613</v>
      </c>
      <c r="L379" t="s">
        <v>18614</v>
      </c>
      <c r="M379">
        <v>2</v>
      </c>
    </row>
    <row r="380" spans="1:13" hidden="1" x14ac:dyDescent="0.25">
      <c r="A380" t="s">
        <v>16115</v>
      </c>
      <c r="B380" t="s">
        <v>338</v>
      </c>
      <c r="C380" t="s">
        <v>447</v>
      </c>
      <c r="D380" t="s">
        <v>20560</v>
      </c>
      <c r="E380" s="90">
        <v>19.210324619120001</v>
      </c>
      <c r="F380" s="90">
        <v>-112.94195317750251</v>
      </c>
      <c r="G380" s="90">
        <v>-6.643644304558971</v>
      </c>
      <c r="H380" s="90">
        <v>32.497613228237945</v>
      </c>
      <c r="I380" s="90">
        <v>-99.654664568384561</v>
      </c>
      <c r="J380" s="90">
        <v>-5.8620390922579153</v>
      </c>
      <c r="K380" t="s">
        <v>16115</v>
      </c>
      <c r="L380" t="s">
        <v>16116</v>
      </c>
      <c r="M380">
        <v>3</v>
      </c>
    </row>
    <row r="381" spans="1:13" hidden="1" x14ac:dyDescent="0.25">
      <c r="A381" t="s">
        <v>16083</v>
      </c>
      <c r="B381" t="s">
        <v>701</v>
      </c>
      <c r="C381" t="s">
        <v>319</v>
      </c>
      <c r="D381" t="s">
        <v>20738</v>
      </c>
      <c r="E381" s="90">
        <v>12.9409844672</v>
      </c>
      <c r="F381" s="90">
        <v>-105.97650803966224</v>
      </c>
      <c r="G381" s="90">
        <v>-6.23391223762719</v>
      </c>
      <c r="H381" s="90">
        <v>19.174896704827191</v>
      </c>
      <c r="I381" s="90">
        <v>-99.742595802035041</v>
      </c>
      <c r="J381" s="90">
        <v>-5.8672115177667674</v>
      </c>
      <c r="K381" t="s">
        <v>16083</v>
      </c>
      <c r="L381" t="s">
        <v>16084</v>
      </c>
      <c r="M381">
        <v>3</v>
      </c>
    </row>
    <row r="382" spans="1:13" hidden="1" x14ac:dyDescent="0.25">
      <c r="A382" t="s">
        <v>17252</v>
      </c>
      <c r="B382" t="s">
        <v>1185</v>
      </c>
      <c r="C382" t="s">
        <v>319</v>
      </c>
      <c r="D382" t="s">
        <v>20739</v>
      </c>
      <c r="E382" s="90">
        <v>12.906195785350002</v>
      </c>
      <c r="F382" s="90">
        <v>-106.01129672151222</v>
      </c>
      <c r="G382" s="90">
        <v>-6.2359586306771897</v>
      </c>
      <c r="H382" s="90">
        <v>19.142154416027193</v>
      </c>
      <c r="I382" s="90">
        <v>-99.775338090835035</v>
      </c>
      <c r="J382" s="90">
        <v>-5.8691375347550023</v>
      </c>
      <c r="K382" t="s">
        <v>17252</v>
      </c>
      <c r="L382" t="s">
        <v>17253</v>
      </c>
      <c r="M382">
        <v>2</v>
      </c>
    </row>
    <row r="383" spans="1:13" hidden="1" x14ac:dyDescent="0.25">
      <c r="A383" t="s">
        <v>14667</v>
      </c>
      <c r="B383" t="s">
        <v>312</v>
      </c>
      <c r="C383" t="s">
        <v>319</v>
      </c>
      <c r="D383" t="s">
        <v>20740</v>
      </c>
      <c r="E383" s="90">
        <v>12.790000000000003</v>
      </c>
      <c r="F383" s="90">
        <v>-106.12749250686223</v>
      </c>
      <c r="G383" s="90">
        <v>-6.2427936768742489</v>
      </c>
      <c r="H383" s="90">
        <v>19.032793676874252</v>
      </c>
      <c r="I383" s="90">
        <v>-99.884698829987983</v>
      </c>
      <c r="J383" s="90">
        <v>-5.8755705194110579</v>
      </c>
      <c r="K383" t="s">
        <v>14667</v>
      </c>
      <c r="L383" t="s">
        <v>14668</v>
      </c>
      <c r="M383">
        <v>4</v>
      </c>
    </row>
    <row r="384" spans="1:13" hidden="1" x14ac:dyDescent="0.25">
      <c r="A384" t="s">
        <v>8848</v>
      </c>
      <c r="B384" t="s">
        <v>474</v>
      </c>
      <c r="C384" t="s">
        <v>346</v>
      </c>
      <c r="D384" t="s">
        <v>20767</v>
      </c>
      <c r="E384" s="90">
        <v>16.803786908877598</v>
      </c>
      <c r="F384" s="90">
        <v>-106.1797941306084</v>
      </c>
      <c r="G384" s="90">
        <v>-6.2458702429769648</v>
      </c>
      <c r="H384" s="90">
        <v>23.049657151854561</v>
      </c>
      <c r="I384" s="90">
        <v>-99.933923887631437</v>
      </c>
      <c r="J384" s="90">
        <v>-5.8784661110371434</v>
      </c>
      <c r="K384" t="s">
        <v>8848</v>
      </c>
      <c r="L384" t="s">
        <v>8845</v>
      </c>
      <c r="M384">
        <v>6</v>
      </c>
    </row>
    <row r="385" spans="1:13" hidden="1" x14ac:dyDescent="0.25">
      <c r="A385" t="s">
        <v>3589</v>
      </c>
      <c r="B385" t="s">
        <v>338</v>
      </c>
      <c r="C385" t="s">
        <v>346</v>
      </c>
      <c r="D385" t="s">
        <v>20768</v>
      </c>
      <c r="E385" s="90">
        <v>16.5588519125</v>
      </c>
      <c r="F385" s="90">
        <v>-106.42472912698599</v>
      </c>
      <c r="G385" s="90">
        <v>-6.2602781839403523</v>
      </c>
      <c r="H385" s="90">
        <v>22.819130096440354</v>
      </c>
      <c r="I385" s="90">
        <v>-100.16445094304564</v>
      </c>
      <c r="J385" s="90">
        <v>-5.8920265260615077</v>
      </c>
      <c r="K385" t="s">
        <v>3589</v>
      </c>
      <c r="L385" t="s">
        <v>3587</v>
      </c>
      <c r="M385">
        <v>8</v>
      </c>
    </row>
    <row r="386" spans="1:13" hidden="1" x14ac:dyDescent="0.25">
      <c r="A386" t="s">
        <v>16389</v>
      </c>
      <c r="B386" t="s">
        <v>440</v>
      </c>
      <c r="C386" t="s">
        <v>319</v>
      </c>
      <c r="D386" t="s">
        <v>20741</v>
      </c>
      <c r="E386" s="90">
        <v>12.483333333333334</v>
      </c>
      <c r="F386" s="90">
        <v>-106.4341591735289</v>
      </c>
      <c r="G386" s="90">
        <v>-6.260832892560523</v>
      </c>
      <c r="H386" s="90">
        <v>18.744166225893856</v>
      </c>
      <c r="I386" s="90">
        <v>-100.17332628096838</v>
      </c>
      <c r="J386" s="90">
        <v>-5.8925486047628457</v>
      </c>
      <c r="K386" t="s">
        <v>16389</v>
      </c>
      <c r="L386" t="s">
        <v>16390</v>
      </c>
      <c r="M386">
        <v>3</v>
      </c>
    </row>
    <row r="387" spans="1:13" hidden="1" x14ac:dyDescent="0.25">
      <c r="A387" t="s">
        <v>7827</v>
      </c>
      <c r="B387" t="s">
        <v>739</v>
      </c>
      <c r="C387" t="s">
        <v>447</v>
      </c>
      <c r="D387" t="s">
        <v>20562</v>
      </c>
      <c r="E387" s="90">
        <v>18.560848657257146</v>
      </c>
      <c r="F387" s="90">
        <v>-113.59142913936537</v>
      </c>
      <c r="G387" s="90">
        <v>-6.6818487729038454</v>
      </c>
      <c r="H387" s="90">
        <v>31.924546203064835</v>
      </c>
      <c r="I387" s="90">
        <v>-100.22773159355768</v>
      </c>
      <c r="J387" s="90">
        <v>-5.895748917268099</v>
      </c>
      <c r="K387" t="s">
        <v>7827</v>
      </c>
      <c r="L387" t="s">
        <v>56</v>
      </c>
      <c r="M387">
        <v>6</v>
      </c>
    </row>
    <row r="388" spans="1:13" hidden="1" x14ac:dyDescent="0.25">
      <c r="A388" t="s">
        <v>19063</v>
      </c>
      <c r="B388" t="s">
        <v>350</v>
      </c>
      <c r="C388" t="s">
        <v>447</v>
      </c>
      <c r="D388" t="s">
        <v>18663</v>
      </c>
      <c r="E388" s="90">
        <v>18.522013589312404</v>
      </c>
      <c r="F388" s="90">
        <v>-113.63026420731011</v>
      </c>
      <c r="G388" s="90">
        <v>-6.6841331886653004</v>
      </c>
      <c r="H388" s="90">
        <v>31.890279966643007</v>
      </c>
      <c r="I388" s="90">
        <v>-100.26199782997951</v>
      </c>
      <c r="J388" s="90">
        <v>-5.8977645782340886</v>
      </c>
      <c r="K388" t="s">
        <v>19063</v>
      </c>
      <c r="L388" t="s">
        <v>19064</v>
      </c>
      <c r="M388">
        <v>1</v>
      </c>
    </row>
    <row r="389" spans="1:13" hidden="1" x14ac:dyDescent="0.25">
      <c r="A389" t="s">
        <v>2238</v>
      </c>
      <c r="B389" t="s">
        <v>663</v>
      </c>
      <c r="C389" t="s">
        <v>447</v>
      </c>
      <c r="D389" t="s">
        <v>20565</v>
      </c>
      <c r="E389" s="90">
        <v>18.416666666666668</v>
      </c>
      <c r="F389" s="90">
        <v>-113.73561112995584</v>
      </c>
      <c r="G389" s="90">
        <v>-6.6903300664679906</v>
      </c>
      <c r="H389" s="90">
        <v>31.797326799602651</v>
      </c>
      <c r="I389" s="90">
        <v>-100.35495099701987</v>
      </c>
      <c r="J389" s="90">
        <v>-5.9032324115894044</v>
      </c>
      <c r="K389" t="s">
        <v>2238</v>
      </c>
      <c r="L389" t="s">
        <v>134</v>
      </c>
      <c r="M389">
        <v>6</v>
      </c>
    </row>
    <row r="390" spans="1:13" hidden="1" x14ac:dyDescent="0.25">
      <c r="A390" t="s">
        <v>17766</v>
      </c>
      <c r="B390" t="s">
        <v>296</v>
      </c>
      <c r="C390" t="s">
        <v>447</v>
      </c>
      <c r="D390" t="s">
        <v>20572</v>
      </c>
      <c r="E390" s="90">
        <v>18.045390134384796</v>
      </c>
      <c r="F390" s="90">
        <v>-114.10688766223771</v>
      </c>
      <c r="G390" s="90">
        <v>-6.7121698624845711</v>
      </c>
      <c r="H390" s="90">
        <v>31.46972985935394</v>
      </c>
      <c r="I390" s="90">
        <v>-100.68254793726857</v>
      </c>
      <c r="J390" s="90">
        <v>-5.9225028198393277</v>
      </c>
      <c r="K390" t="s">
        <v>17766</v>
      </c>
      <c r="L390" t="s">
        <v>17767</v>
      </c>
      <c r="M390">
        <v>2</v>
      </c>
    </row>
    <row r="391" spans="1:13" x14ac:dyDescent="0.25">
      <c r="A391" t="s">
        <v>21600</v>
      </c>
      <c r="B391" t="s">
        <v>1359</v>
      </c>
      <c r="C391" t="s">
        <v>447</v>
      </c>
      <c r="D391" t="s">
        <v>20573</v>
      </c>
      <c r="E391" s="90">
        <v>17.849999999999998</v>
      </c>
      <c r="F391" s="90">
        <v>-114.30227779662252</v>
      </c>
      <c r="G391" s="90">
        <v>-6.7236633998013247</v>
      </c>
      <c r="H391" s="90">
        <v>31.297326799602644</v>
      </c>
      <c r="I391" s="90">
        <v>-100.85495099701987</v>
      </c>
      <c r="J391" s="90">
        <v>-5.9326441762952866</v>
      </c>
      <c r="K391" t="s">
        <v>21600</v>
      </c>
      <c r="L391" t="s">
        <v>21601</v>
      </c>
      <c r="M391">
        <v>0</v>
      </c>
    </row>
    <row r="392" spans="1:13" hidden="1" x14ac:dyDescent="0.25">
      <c r="A392" t="s">
        <v>3437</v>
      </c>
      <c r="B392" t="s">
        <v>301</v>
      </c>
      <c r="C392" t="s">
        <v>346</v>
      </c>
      <c r="D392" t="s">
        <v>20769</v>
      </c>
      <c r="E392" s="90">
        <v>15.38</v>
      </c>
      <c r="F392" s="90">
        <v>-107.603581039486</v>
      </c>
      <c r="G392" s="90">
        <v>-6.329622414087412</v>
      </c>
      <c r="H392" s="90">
        <v>21.709622414087413</v>
      </c>
      <c r="I392" s="90">
        <v>-101.27395862539859</v>
      </c>
      <c r="J392" s="90">
        <v>-5.957291683846976</v>
      </c>
      <c r="K392" t="s">
        <v>3437</v>
      </c>
      <c r="L392" t="s">
        <v>3435</v>
      </c>
      <c r="M392">
        <v>5</v>
      </c>
    </row>
    <row r="393" spans="1:13" x14ac:dyDescent="0.25">
      <c r="A393" t="s">
        <v>21837</v>
      </c>
      <c r="B393" t="s">
        <v>385</v>
      </c>
      <c r="C393" t="s">
        <v>346</v>
      </c>
      <c r="D393" t="s">
        <v>20770</v>
      </c>
      <c r="E393" s="90">
        <v>15.181490761518802</v>
      </c>
      <c r="F393" s="90">
        <v>-107.8020902779672</v>
      </c>
      <c r="G393" s="90">
        <v>-6.3412994281157173</v>
      </c>
      <c r="H393" s="90">
        <v>21.52279018963452</v>
      </c>
      <c r="I393" s="90">
        <v>-101.46079084985148</v>
      </c>
      <c r="J393" s="90">
        <v>-5.9682818146971455</v>
      </c>
      <c r="K393" t="s">
        <v>21837</v>
      </c>
      <c r="L393" t="s">
        <v>21838</v>
      </c>
      <c r="M393">
        <v>0</v>
      </c>
    </row>
    <row r="394" spans="1:13" hidden="1" x14ac:dyDescent="0.25">
      <c r="A394" t="s">
        <v>14639</v>
      </c>
      <c r="B394" t="s">
        <v>906</v>
      </c>
      <c r="C394" t="s">
        <v>346</v>
      </c>
      <c r="D394" t="s">
        <v>20771</v>
      </c>
      <c r="E394" s="90">
        <v>15.1733537279</v>
      </c>
      <c r="F394" s="90">
        <v>-107.810227311586</v>
      </c>
      <c r="G394" s="90">
        <v>-6.3417780771521182</v>
      </c>
      <c r="H394" s="90">
        <v>21.515131805052118</v>
      </c>
      <c r="I394" s="90">
        <v>-101.46844923443388</v>
      </c>
      <c r="J394" s="90">
        <v>-5.9687323079078753</v>
      </c>
      <c r="K394" t="s">
        <v>14639</v>
      </c>
      <c r="L394" t="s">
        <v>14640</v>
      </c>
      <c r="M394">
        <v>4</v>
      </c>
    </row>
    <row r="395" spans="1:13" hidden="1" x14ac:dyDescent="0.25">
      <c r="A395" t="s">
        <v>6876</v>
      </c>
      <c r="B395" t="s">
        <v>715</v>
      </c>
      <c r="C395" t="s">
        <v>447</v>
      </c>
      <c r="D395" t="s">
        <v>20576</v>
      </c>
      <c r="E395" s="90">
        <v>17.105699631</v>
      </c>
      <c r="F395" s="90">
        <v>-115.04657816562252</v>
      </c>
      <c r="G395" s="90">
        <v>-6.7674457744483831</v>
      </c>
      <c r="H395" s="90">
        <v>30.640591179896767</v>
      </c>
      <c r="I395" s="90">
        <v>-101.51168661672574</v>
      </c>
      <c r="J395" s="90">
        <v>-5.9712756833368079</v>
      </c>
      <c r="K395" t="s">
        <v>6876</v>
      </c>
      <c r="L395" t="s">
        <v>6875</v>
      </c>
      <c r="M395">
        <v>5</v>
      </c>
    </row>
    <row r="396" spans="1:13" hidden="1" x14ac:dyDescent="0.25">
      <c r="A396" t="s">
        <v>18671</v>
      </c>
      <c r="B396" t="s">
        <v>333</v>
      </c>
      <c r="C396" t="s">
        <v>346</v>
      </c>
      <c r="D396" t="s">
        <v>20772</v>
      </c>
      <c r="E396" s="90">
        <v>15.0843088496864</v>
      </c>
      <c r="F396" s="90">
        <v>-107.8992721897996</v>
      </c>
      <c r="G396" s="90">
        <v>-6.3470160111646825</v>
      </c>
      <c r="H396" s="90">
        <v>21.431324860851081</v>
      </c>
      <c r="I396" s="90">
        <v>-101.55225617863492</v>
      </c>
      <c r="J396" s="90">
        <v>-5.9736621281549951</v>
      </c>
      <c r="K396" t="s">
        <v>18671</v>
      </c>
      <c r="L396" t="s">
        <v>3359</v>
      </c>
      <c r="M396">
        <v>5</v>
      </c>
    </row>
    <row r="397" spans="1:13" hidden="1" x14ac:dyDescent="0.25">
      <c r="A397" t="s">
        <v>14456</v>
      </c>
      <c r="B397" t="s">
        <v>701</v>
      </c>
      <c r="C397" t="s">
        <v>346</v>
      </c>
      <c r="D397" t="s">
        <v>20773</v>
      </c>
      <c r="E397" s="90">
        <v>14.933333333333334</v>
      </c>
      <c r="F397" s="90">
        <v>-108.05024770615266</v>
      </c>
      <c r="G397" s="90">
        <v>-6.3558969238913328</v>
      </c>
      <c r="H397" s="90">
        <v>21.289230257224666</v>
      </c>
      <c r="I397" s="90">
        <v>-101.69435078226132</v>
      </c>
      <c r="J397" s="90">
        <v>-5.9820206342506665</v>
      </c>
      <c r="K397" t="s">
        <v>14456</v>
      </c>
      <c r="L397" t="s">
        <v>14457</v>
      </c>
      <c r="M397">
        <v>4</v>
      </c>
    </row>
    <row r="398" spans="1:13" hidden="1" x14ac:dyDescent="0.25">
      <c r="A398" t="s">
        <v>844</v>
      </c>
      <c r="B398" t="s">
        <v>440</v>
      </c>
      <c r="C398" t="s">
        <v>346</v>
      </c>
      <c r="D398" t="s">
        <v>20774</v>
      </c>
      <c r="E398" s="90">
        <v>14.929537343458001</v>
      </c>
      <c r="F398" s="90">
        <v>-108.054043696028</v>
      </c>
      <c r="G398" s="90">
        <v>-6.3561202174134124</v>
      </c>
      <c r="H398" s="90">
        <v>21.285657560871414</v>
      </c>
      <c r="I398" s="90">
        <v>-101.69792347861458</v>
      </c>
      <c r="J398" s="90">
        <v>-5.9822307928596814</v>
      </c>
      <c r="K398" t="s">
        <v>844</v>
      </c>
      <c r="L398" t="s">
        <v>841</v>
      </c>
      <c r="M398">
        <v>5</v>
      </c>
    </row>
    <row r="399" spans="1:13" hidden="1" x14ac:dyDescent="0.25">
      <c r="A399" t="s">
        <v>17527</v>
      </c>
      <c r="B399" t="s">
        <v>304</v>
      </c>
      <c r="C399" t="s">
        <v>346</v>
      </c>
      <c r="D399" t="s">
        <v>20775</v>
      </c>
      <c r="E399" s="90">
        <v>14.755481660800001</v>
      </c>
      <c r="F399" s="90">
        <v>-108.228099378686</v>
      </c>
      <c r="G399" s="90">
        <v>-6.3663587869815288</v>
      </c>
      <c r="H399" s="90">
        <v>21.12184044778153</v>
      </c>
      <c r="I399" s="90">
        <v>-101.86174059170446</v>
      </c>
      <c r="J399" s="90">
        <v>-5.9918670936296738</v>
      </c>
      <c r="K399" t="s">
        <v>17527</v>
      </c>
      <c r="L399" t="s">
        <v>17528</v>
      </c>
      <c r="M399">
        <v>2</v>
      </c>
    </row>
    <row r="400" spans="1:13" hidden="1" x14ac:dyDescent="0.25">
      <c r="A400" t="s">
        <v>19013</v>
      </c>
      <c r="B400" t="s">
        <v>413</v>
      </c>
      <c r="C400" t="s">
        <v>447</v>
      </c>
      <c r="D400" t="s">
        <v>20577</v>
      </c>
      <c r="E400" s="90">
        <v>16.63190681271875</v>
      </c>
      <c r="F400" s="90">
        <v>-115.52037098390376</v>
      </c>
      <c r="G400" s="90">
        <v>-6.7953159402296333</v>
      </c>
      <c r="H400" s="90">
        <v>30.222538693178016</v>
      </c>
      <c r="I400" s="90">
        <v>-101.92973910344449</v>
      </c>
      <c r="J400" s="90">
        <v>-5.9958670060849704</v>
      </c>
      <c r="K400" t="s">
        <v>19013</v>
      </c>
      <c r="L400" t="s">
        <v>19014</v>
      </c>
      <c r="M400">
        <v>1</v>
      </c>
    </row>
    <row r="401" spans="1:13" hidden="1" x14ac:dyDescent="0.25">
      <c r="A401" t="s">
        <v>3426</v>
      </c>
      <c r="B401" t="s">
        <v>407</v>
      </c>
      <c r="C401" t="s">
        <v>447</v>
      </c>
      <c r="D401" t="s">
        <v>20581</v>
      </c>
      <c r="E401" s="90">
        <v>16.630833243400001</v>
      </c>
      <c r="F401" s="90">
        <v>-115.52144455322251</v>
      </c>
      <c r="G401" s="90">
        <v>-6.7953790913660299</v>
      </c>
      <c r="H401" s="90">
        <v>30.221591426132065</v>
      </c>
      <c r="I401" s="90">
        <v>-101.93068637049045</v>
      </c>
      <c r="J401" s="90">
        <v>-5.9959227276759091</v>
      </c>
      <c r="K401" t="s">
        <v>3426</v>
      </c>
      <c r="L401" t="s">
        <v>3424</v>
      </c>
      <c r="M401">
        <v>5</v>
      </c>
    </row>
    <row r="402" spans="1:13" x14ac:dyDescent="0.25">
      <c r="A402" t="s">
        <v>22366</v>
      </c>
      <c r="B402" t="s">
        <v>385</v>
      </c>
      <c r="C402" t="s">
        <v>346</v>
      </c>
      <c r="D402" t="s">
        <v>20776</v>
      </c>
      <c r="E402" s="90">
        <v>14.490112081809601</v>
      </c>
      <c r="F402" s="90">
        <v>-108.4934689576764</v>
      </c>
      <c r="G402" s="90">
        <v>-6.3819687622162586</v>
      </c>
      <c r="H402" s="90">
        <v>20.872080844025859</v>
      </c>
      <c r="I402" s="90">
        <v>-102.11150019546014</v>
      </c>
      <c r="J402" s="90">
        <v>-6.0065588350270671</v>
      </c>
      <c r="K402" t="s">
        <v>22366</v>
      </c>
      <c r="L402" t="s">
        <v>22367</v>
      </c>
      <c r="M402">
        <v>0</v>
      </c>
    </row>
    <row r="403" spans="1:13" hidden="1" x14ac:dyDescent="0.25">
      <c r="A403" t="s">
        <v>18116</v>
      </c>
      <c r="B403" t="s">
        <v>530</v>
      </c>
      <c r="C403" t="s">
        <v>447</v>
      </c>
      <c r="D403" t="s">
        <v>20583</v>
      </c>
      <c r="E403" s="90">
        <v>16.398786305268569</v>
      </c>
      <c r="F403" s="90">
        <v>-115.75349149135394</v>
      </c>
      <c r="G403" s="90">
        <v>-6.8090289112561138</v>
      </c>
      <c r="H403" s="90">
        <v>30.0168441277808</v>
      </c>
      <c r="I403" s="90">
        <v>-102.13543366884171</v>
      </c>
      <c r="J403" s="90">
        <v>-6.0079666864024537</v>
      </c>
      <c r="K403" t="s">
        <v>18116</v>
      </c>
      <c r="L403" t="s">
        <v>18117</v>
      </c>
      <c r="M403">
        <v>2</v>
      </c>
    </row>
    <row r="404" spans="1:13" hidden="1" x14ac:dyDescent="0.25">
      <c r="A404" t="s">
        <v>17921</v>
      </c>
      <c r="B404" t="s">
        <v>440</v>
      </c>
      <c r="C404" t="s">
        <v>319</v>
      </c>
      <c r="D404" t="s">
        <v>20742</v>
      </c>
      <c r="E404" s="90">
        <v>10.327957169136001</v>
      </c>
      <c r="F404" s="90">
        <v>-108.58953533772623</v>
      </c>
      <c r="G404" s="90">
        <v>-6.3876197257486016</v>
      </c>
      <c r="H404" s="90">
        <v>16.715576894884602</v>
      </c>
      <c r="I404" s="90">
        <v>-102.20191561197763</v>
      </c>
      <c r="J404" s="90">
        <v>-6.01187738893986</v>
      </c>
      <c r="K404" t="s">
        <v>17921</v>
      </c>
      <c r="L404" t="s">
        <v>17922</v>
      </c>
      <c r="M404">
        <v>2</v>
      </c>
    </row>
    <row r="405" spans="1:13" x14ac:dyDescent="0.25">
      <c r="A405" t="s">
        <v>21456</v>
      </c>
      <c r="B405" t="s">
        <v>564</v>
      </c>
      <c r="C405" t="s">
        <v>346</v>
      </c>
      <c r="D405" t="s">
        <v>20777</v>
      </c>
      <c r="E405" s="90">
        <v>14.356531672748002</v>
      </c>
      <c r="F405" s="90">
        <v>-108.62704936673799</v>
      </c>
      <c r="G405" s="90">
        <v>-6.3898264333375288</v>
      </c>
      <c r="H405" s="90">
        <v>20.74635810608553</v>
      </c>
      <c r="I405" s="90">
        <v>-102.23722293340046</v>
      </c>
      <c r="J405" s="90">
        <v>-6.0139542902000267</v>
      </c>
      <c r="K405" t="s">
        <v>21456</v>
      </c>
      <c r="L405" t="s">
        <v>21457</v>
      </c>
      <c r="M405">
        <v>0</v>
      </c>
    </row>
    <row r="406" spans="1:13" hidden="1" x14ac:dyDescent="0.25">
      <c r="A406" t="s">
        <v>18416</v>
      </c>
      <c r="B406" t="s">
        <v>564</v>
      </c>
      <c r="C406" t="s">
        <v>447</v>
      </c>
      <c r="D406" t="s">
        <v>20586</v>
      </c>
      <c r="E406" s="90">
        <v>16.191666666666666</v>
      </c>
      <c r="F406" s="90">
        <v>-115.96061112995585</v>
      </c>
      <c r="G406" s="90">
        <v>-6.8212124194091679</v>
      </c>
      <c r="H406" s="90">
        <v>29.834091505485002</v>
      </c>
      <c r="I406" s="90">
        <v>-102.31818629113751</v>
      </c>
      <c r="J406" s="90">
        <v>-6.0187168406551477</v>
      </c>
      <c r="K406" t="s">
        <v>18416</v>
      </c>
      <c r="L406" t="s">
        <v>18417</v>
      </c>
      <c r="M406">
        <v>2</v>
      </c>
    </row>
    <row r="407" spans="1:13" hidden="1" x14ac:dyDescent="0.25">
      <c r="A407" t="s">
        <v>15306</v>
      </c>
      <c r="B407" t="s">
        <v>312</v>
      </c>
      <c r="C407" t="s">
        <v>346</v>
      </c>
      <c r="D407" t="s">
        <v>20778</v>
      </c>
      <c r="E407" s="90">
        <v>14.183333333333334</v>
      </c>
      <c r="F407" s="90">
        <v>-108.80024770615266</v>
      </c>
      <c r="G407" s="90">
        <v>-6.4000145709501561</v>
      </c>
      <c r="H407" s="90">
        <v>20.583347904283492</v>
      </c>
      <c r="I407" s="90">
        <v>-102.40023313520251</v>
      </c>
      <c r="J407" s="90">
        <v>-6.0235431256001482</v>
      </c>
      <c r="K407" t="s">
        <v>15306</v>
      </c>
      <c r="L407" t="s">
        <v>15307</v>
      </c>
      <c r="M407">
        <v>4</v>
      </c>
    </row>
    <row r="408" spans="1:13" hidden="1" x14ac:dyDescent="0.25">
      <c r="A408" t="s">
        <v>17476</v>
      </c>
      <c r="B408" t="s">
        <v>663</v>
      </c>
      <c r="C408" t="s">
        <v>447</v>
      </c>
      <c r="D408" t="s">
        <v>20590</v>
      </c>
      <c r="E408" s="90">
        <v>15.983333333333334</v>
      </c>
      <c r="F408" s="90">
        <v>-116.16894446328918</v>
      </c>
      <c r="G408" s="90">
        <v>-6.8334673213699517</v>
      </c>
      <c r="H408" s="90">
        <v>29.650267976073238</v>
      </c>
      <c r="I408" s="90">
        <v>-102.50200982054928</v>
      </c>
      <c r="J408" s="90">
        <v>-6.0295299894440753</v>
      </c>
      <c r="K408" t="s">
        <v>17476</v>
      </c>
      <c r="L408" t="s">
        <v>17477</v>
      </c>
      <c r="M408">
        <v>2</v>
      </c>
    </row>
    <row r="409" spans="1:13" hidden="1" x14ac:dyDescent="0.25">
      <c r="A409" t="s">
        <v>18530</v>
      </c>
      <c r="B409" t="s">
        <v>333</v>
      </c>
      <c r="C409" t="s">
        <v>319</v>
      </c>
      <c r="D409" t="s">
        <v>20743</v>
      </c>
      <c r="E409" s="90">
        <v>9.9234294913152006</v>
      </c>
      <c r="F409" s="90">
        <v>-108.99406301554703</v>
      </c>
      <c r="G409" s="90">
        <v>-6.4114154715027665</v>
      </c>
      <c r="H409" s="90">
        <v>16.334844962817968</v>
      </c>
      <c r="I409" s="90">
        <v>-102.58264754404426</v>
      </c>
      <c r="J409" s="90">
        <v>-6.0342733849437806</v>
      </c>
      <c r="K409" t="s">
        <v>18530</v>
      </c>
      <c r="L409" t="s">
        <v>18531</v>
      </c>
      <c r="M409">
        <v>2</v>
      </c>
    </row>
    <row r="410" spans="1:13" hidden="1" x14ac:dyDescent="0.25">
      <c r="A410" t="s">
        <v>10308</v>
      </c>
      <c r="B410" t="s">
        <v>638</v>
      </c>
      <c r="C410" t="s">
        <v>346</v>
      </c>
      <c r="D410" t="s">
        <v>20779</v>
      </c>
      <c r="E410" s="90">
        <v>13.708690263080001</v>
      </c>
      <c r="F410" s="90">
        <v>-109.274890776406</v>
      </c>
      <c r="G410" s="90">
        <v>-6.4279347515532939</v>
      </c>
      <c r="H410" s="90">
        <v>20.136625014633296</v>
      </c>
      <c r="I410" s="90">
        <v>-102.8469560248527</v>
      </c>
      <c r="J410" s="90">
        <v>-6.0498209426383944</v>
      </c>
      <c r="K410" t="s">
        <v>10308</v>
      </c>
      <c r="L410" t="s">
        <v>10305</v>
      </c>
      <c r="M410">
        <v>6</v>
      </c>
    </row>
    <row r="411" spans="1:13" hidden="1" x14ac:dyDescent="0.25">
      <c r="A411" t="s">
        <v>19172</v>
      </c>
      <c r="B411" t="s">
        <v>688</v>
      </c>
      <c r="C411" t="s">
        <v>346</v>
      </c>
      <c r="D411" t="s">
        <v>20780</v>
      </c>
      <c r="E411" s="90">
        <v>13.387079083154287</v>
      </c>
      <c r="F411" s="90">
        <v>-109.59650195633171</v>
      </c>
      <c r="G411" s="90">
        <v>-6.4468530562548061</v>
      </c>
      <c r="H411" s="90">
        <v>19.833932139409093</v>
      </c>
      <c r="I411" s="90">
        <v>-103.1496489000769</v>
      </c>
      <c r="J411" s="90">
        <v>-6.0676264058868767</v>
      </c>
      <c r="K411" t="s">
        <v>19172</v>
      </c>
      <c r="L411" t="s">
        <v>19173</v>
      </c>
      <c r="M411">
        <v>1</v>
      </c>
    </row>
    <row r="412" spans="1:13" hidden="1" x14ac:dyDescent="0.25">
      <c r="A412" t="s">
        <v>8587</v>
      </c>
      <c r="B412" t="s">
        <v>688</v>
      </c>
      <c r="C412" t="s">
        <v>447</v>
      </c>
      <c r="D412" t="s">
        <v>20597</v>
      </c>
      <c r="E412" s="90">
        <v>14.975</v>
      </c>
      <c r="F412" s="90">
        <v>-117.17727779662252</v>
      </c>
      <c r="G412" s="90">
        <v>-6.892781046860148</v>
      </c>
      <c r="H412" s="90">
        <v>28.760562093720296</v>
      </c>
      <c r="I412" s="90">
        <v>-103.39171570290222</v>
      </c>
      <c r="J412" s="90">
        <v>-6.0818656295824836</v>
      </c>
      <c r="K412" t="s">
        <v>8587</v>
      </c>
      <c r="L412" t="s">
        <v>8584</v>
      </c>
      <c r="M412">
        <v>7</v>
      </c>
    </row>
    <row r="413" spans="1:13" hidden="1" x14ac:dyDescent="0.25">
      <c r="A413" t="s">
        <v>9928</v>
      </c>
      <c r="B413" t="s">
        <v>312</v>
      </c>
      <c r="C413" t="s">
        <v>346</v>
      </c>
      <c r="D413" t="s">
        <v>20781</v>
      </c>
      <c r="E413" s="90">
        <v>12.816666666666666</v>
      </c>
      <c r="F413" s="90">
        <v>-110.16691437281933</v>
      </c>
      <c r="G413" s="90">
        <v>-6.4804067278129018</v>
      </c>
      <c r="H413" s="90">
        <v>19.297073394479568</v>
      </c>
      <c r="I413" s="90">
        <v>-103.68650764500643</v>
      </c>
      <c r="J413" s="90">
        <v>-6.099206332059202</v>
      </c>
      <c r="K413" t="s">
        <v>9928</v>
      </c>
      <c r="L413" t="s">
        <v>143</v>
      </c>
      <c r="M413">
        <v>10</v>
      </c>
    </row>
    <row r="414" spans="1:13" hidden="1" x14ac:dyDescent="0.25">
      <c r="A414" t="s">
        <v>18439</v>
      </c>
      <c r="B414" t="s">
        <v>363</v>
      </c>
      <c r="C414" t="s">
        <v>346</v>
      </c>
      <c r="D414" t="s">
        <v>20782</v>
      </c>
      <c r="E414" s="90">
        <v>12.708193016888</v>
      </c>
      <c r="F414" s="90">
        <v>-110.27538802259799</v>
      </c>
      <c r="G414" s="90">
        <v>-6.4867875307410587</v>
      </c>
      <c r="H414" s="90">
        <v>19.194980547629058</v>
      </c>
      <c r="I414" s="90">
        <v>-103.78860049185694</v>
      </c>
      <c r="J414" s="90">
        <v>-6.1052117936386434</v>
      </c>
      <c r="K414" t="s">
        <v>18439</v>
      </c>
      <c r="L414" t="s">
        <v>18440</v>
      </c>
      <c r="M414">
        <v>2</v>
      </c>
    </row>
    <row r="415" spans="1:13" hidden="1" x14ac:dyDescent="0.25">
      <c r="A415" t="s">
        <v>18050</v>
      </c>
      <c r="B415" t="s">
        <v>369</v>
      </c>
      <c r="C415" t="s">
        <v>447</v>
      </c>
      <c r="D415" t="s">
        <v>20599</v>
      </c>
      <c r="E415" s="90">
        <v>14.5</v>
      </c>
      <c r="F415" s="90">
        <v>-117.65227779662251</v>
      </c>
      <c r="G415" s="90">
        <v>-6.9207222233307357</v>
      </c>
      <c r="H415" s="90">
        <v>28.341444446661473</v>
      </c>
      <c r="I415" s="90">
        <v>-103.81083334996104</v>
      </c>
      <c r="J415" s="90">
        <v>-6.1065196088212375</v>
      </c>
      <c r="K415" t="s">
        <v>18050</v>
      </c>
      <c r="L415" t="s">
        <v>18051</v>
      </c>
      <c r="M415">
        <v>2</v>
      </c>
    </row>
    <row r="416" spans="1:13" hidden="1" x14ac:dyDescent="0.25">
      <c r="A416" t="s">
        <v>6755</v>
      </c>
      <c r="B416" t="s">
        <v>868</v>
      </c>
      <c r="C416" t="s">
        <v>346</v>
      </c>
      <c r="D416" t="s">
        <v>20783</v>
      </c>
      <c r="E416" s="90">
        <v>12.585116511771428</v>
      </c>
      <c r="F416" s="90">
        <v>-110.39846452771457</v>
      </c>
      <c r="G416" s="90">
        <v>-6.4940273251596805</v>
      </c>
      <c r="H416" s="90">
        <v>19.079143836931109</v>
      </c>
      <c r="I416" s="90">
        <v>-103.90443720255489</v>
      </c>
      <c r="J416" s="90">
        <v>-6.112025717797346</v>
      </c>
      <c r="K416" t="s">
        <v>6755</v>
      </c>
      <c r="L416" t="s">
        <v>49</v>
      </c>
      <c r="M416">
        <v>7</v>
      </c>
    </row>
    <row r="417" spans="1:13" hidden="1" x14ac:dyDescent="0.25">
      <c r="A417" t="s">
        <v>6137</v>
      </c>
      <c r="B417" t="s">
        <v>301</v>
      </c>
      <c r="C417" t="s">
        <v>346</v>
      </c>
      <c r="D417" t="s">
        <v>20784</v>
      </c>
      <c r="E417" s="90">
        <v>12.408333333333333</v>
      </c>
      <c r="F417" s="90">
        <v>-110.57524770615267</v>
      </c>
      <c r="G417" s="90">
        <v>-6.5044263356560394</v>
      </c>
      <c r="H417" s="90">
        <v>18.912759668989374</v>
      </c>
      <c r="I417" s="90">
        <v>-104.07082137049662</v>
      </c>
      <c r="J417" s="90">
        <v>-6.1218130217939191</v>
      </c>
      <c r="K417" t="s">
        <v>6137</v>
      </c>
      <c r="L417" t="s">
        <v>6134</v>
      </c>
      <c r="M417">
        <v>5</v>
      </c>
    </row>
    <row r="418" spans="1:13" hidden="1" x14ac:dyDescent="0.25">
      <c r="A418" t="s">
        <v>17698</v>
      </c>
      <c r="B418" t="s">
        <v>663</v>
      </c>
      <c r="C418" t="s">
        <v>346</v>
      </c>
      <c r="D418" t="s">
        <v>20785</v>
      </c>
      <c r="E418" s="90">
        <v>12.38048306</v>
      </c>
      <c r="F418" s="90">
        <v>-110.60309797948599</v>
      </c>
      <c r="G418" s="90">
        <v>-6.5060645870285878</v>
      </c>
      <c r="H418" s="90">
        <v>18.886547647028586</v>
      </c>
      <c r="I418" s="90">
        <v>-104.0970333924574</v>
      </c>
      <c r="J418" s="90">
        <v>-6.1233549054386707</v>
      </c>
      <c r="K418" t="s">
        <v>17698</v>
      </c>
      <c r="L418" t="s">
        <v>17699</v>
      </c>
      <c r="M418">
        <v>2</v>
      </c>
    </row>
    <row r="419" spans="1:13" hidden="1" x14ac:dyDescent="0.25">
      <c r="A419" t="s">
        <v>17850</v>
      </c>
      <c r="B419" t="s">
        <v>546</v>
      </c>
      <c r="C419" t="s">
        <v>346</v>
      </c>
      <c r="D419" t="s">
        <v>20786</v>
      </c>
      <c r="E419" s="90">
        <v>12.264301568636252</v>
      </c>
      <c r="F419" s="90">
        <v>-110.71927947084974</v>
      </c>
      <c r="G419" s="90">
        <v>-6.5128987924029262</v>
      </c>
      <c r="H419" s="90">
        <v>18.777200361039178</v>
      </c>
      <c r="I419" s="90">
        <v>-104.20638067844682</v>
      </c>
      <c r="J419" s="90">
        <v>-6.1297870987321659</v>
      </c>
      <c r="K419" t="s">
        <v>17850</v>
      </c>
      <c r="L419" t="s">
        <v>17851</v>
      </c>
      <c r="M419">
        <v>2</v>
      </c>
    </row>
    <row r="420" spans="1:13" hidden="1" x14ac:dyDescent="0.25">
      <c r="A420" t="s">
        <v>7345</v>
      </c>
      <c r="B420" t="s">
        <v>350</v>
      </c>
      <c r="C420" t="s">
        <v>447</v>
      </c>
      <c r="D420" t="s">
        <v>20602</v>
      </c>
      <c r="E420" s="90">
        <v>13.940000000000001</v>
      </c>
      <c r="F420" s="90">
        <v>-118.21227779662252</v>
      </c>
      <c r="G420" s="90">
        <v>-6.9536633998013242</v>
      </c>
      <c r="H420" s="90">
        <v>27.847326799602648</v>
      </c>
      <c r="I420" s="90">
        <v>-104.30495099701986</v>
      </c>
      <c r="J420" s="90">
        <v>-6.1355853527658741</v>
      </c>
    </row>
    <row r="421" spans="1:13" hidden="1" x14ac:dyDescent="0.25">
      <c r="A421" t="s">
        <v>20230</v>
      </c>
      <c r="B421" t="s">
        <v>350</v>
      </c>
      <c r="C421" t="s">
        <v>346</v>
      </c>
      <c r="D421" t="s">
        <v>20787</v>
      </c>
      <c r="E421" s="90">
        <v>12.147357459639998</v>
      </c>
      <c r="F421" s="90">
        <v>-110.83622357984601</v>
      </c>
      <c r="G421" s="90">
        <v>-6.5197778576380001</v>
      </c>
      <c r="H421" s="90">
        <v>18.667135317277996</v>
      </c>
      <c r="I421" s="90">
        <v>-104.316445722208</v>
      </c>
      <c r="J421" s="90">
        <v>-6.1362615130710587</v>
      </c>
      <c r="K421" t="s">
        <v>20230</v>
      </c>
      <c r="L421" t="s">
        <v>20231</v>
      </c>
      <c r="M421">
        <v>1</v>
      </c>
    </row>
    <row r="422" spans="1:13" hidden="1" x14ac:dyDescent="0.25">
      <c r="A422" t="s">
        <v>19038</v>
      </c>
      <c r="B422" t="s">
        <v>1185</v>
      </c>
      <c r="C422" t="s">
        <v>346</v>
      </c>
      <c r="D422" t="s">
        <v>20788</v>
      </c>
      <c r="E422" s="90">
        <v>11.841666666666665</v>
      </c>
      <c r="F422" s="90">
        <v>-111.14191437281933</v>
      </c>
      <c r="G422" s="90">
        <v>-6.5377596689893727</v>
      </c>
      <c r="H422" s="90">
        <v>18.379426335656035</v>
      </c>
      <c r="I422" s="90">
        <v>-104.60415470382996</v>
      </c>
      <c r="J422" s="90">
        <v>-6.1531855708135268</v>
      </c>
      <c r="K422" t="s">
        <v>19038</v>
      </c>
      <c r="L422" t="s">
        <v>19039</v>
      </c>
      <c r="M422">
        <v>1</v>
      </c>
    </row>
    <row r="423" spans="1:13" hidden="1" x14ac:dyDescent="0.25">
      <c r="A423" t="s">
        <v>20193</v>
      </c>
      <c r="B423" t="s">
        <v>739</v>
      </c>
      <c r="C423" t="s">
        <v>447</v>
      </c>
      <c r="D423" t="s">
        <v>20606</v>
      </c>
      <c r="E423" s="90">
        <v>13.600000000000001</v>
      </c>
      <c r="F423" s="90">
        <v>-118.55227779662252</v>
      </c>
      <c r="G423" s="90">
        <v>-6.9736633998013247</v>
      </c>
      <c r="H423" s="90">
        <v>27.547326799602651</v>
      </c>
      <c r="I423" s="90">
        <v>-104.60495099701987</v>
      </c>
      <c r="J423" s="90">
        <v>-6.1532324115894044</v>
      </c>
    </row>
    <row r="424" spans="1:13" hidden="1" x14ac:dyDescent="0.25">
      <c r="A424" t="s">
        <v>14764</v>
      </c>
      <c r="B424" t="s">
        <v>546</v>
      </c>
      <c r="C424" t="s">
        <v>346</v>
      </c>
      <c r="D424" t="s">
        <v>20789</v>
      </c>
      <c r="E424" s="90">
        <v>11.803847507973375</v>
      </c>
      <c r="F424" s="90">
        <v>-111.17973353151262</v>
      </c>
      <c r="G424" s="90">
        <v>-6.5399843253830952</v>
      </c>
      <c r="H424" s="90">
        <v>18.343831833356468</v>
      </c>
      <c r="I424" s="90">
        <v>-104.63974920612952</v>
      </c>
      <c r="J424" s="90">
        <v>-6.1552793650664421</v>
      </c>
      <c r="K424" t="s">
        <v>14764</v>
      </c>
      <c r="L424" t="s">
        <v>14765</v>
      </c>
      <c r="M424">
        <v>4</v>
      </c>
    </row>
    <row r="425" spans="1:13" hidden="1" x14ac:dyDescent="0.25">
      <c r="A425" t="s">
        <v>18105</v>
      </c>
      <c r="B425" t="s">
        <v>530</v>
      </c>
      <c r="C425" t="s">
        <v>346</v>
      </c>
      <c r="D425" t="s">
        <v>20790</v>
      </c>
      <c r="E425" s="90">
        <v>11.6445999882725</v>
      </c>
      <c r="F425" s="90">
        <v>-111.33898105121349</v>
      </c>
      <c r="G425" s="90">
        <v>-6.5493518265419706</v>
      </c>
      <c r="H425" s="90">
        <v>18.193951814814469</v>
      </c>
      <c r="I425" s="90">
        <v>-104.78962922467153</v>
      </c>
      <c r="J425" s="90">
        <v>-6.1640958367453837</v>
      </c>
      <c r="K425" t="s">
        <v>18105</v>
      </c>
      <c r="L425" t="s">
        <v>18106</v>
      </c>
      <c r="M425">
        <v>2</v>
      </c>
    </row>
    <row r="426" spans="1:13" hidden="1" x14ac:dyDescent="0.25">
      <c r="A426" t="s">
        <v>16259</v>
      </c>
      <c r="B426" t="s">
        <v>350</v>
      </c>
      <c r="C426" t="s">
        <v>319</v>
      </c>
      <c r="D426" t="s">
        <v>20744</v>
      </c>
      <c r="E426" s="90">
        <v>7.33</v>
      </c>
      <c r="F426" s="90">
        <v>-111.58749250686223</v>
      </c>
      <c r="G426" s="90">
        <v>-6.5639701474624843</v>
      </c>
      <c r="H426" s="90">
        <v>13.893970147462483</v>
      </c>
      <c r="I426" s="90">
        <v>-105.02352235939975</v>
      </c>
      <c r="J426" s="90">
        <v>-6.1778542564352792</v>
      </c>
      <c r="K426" t="s">
        <v>16259</v>
      </c>
      <c r="L426" t="s">
        <v>16260</v>
      </c>
      <c r="M426">
        <v>3</v>
      </c>
    </row>
    <row r="427" spans="1:13" hidden="1" x14ac:dyDescent="0.25">
      <c r="A427" t="s">
        <v>19366</v>
      </c>
      <c r="B427" t="s">
        <v>304</v>
      </c>
      <c r="C427" t="s">
        <v>447</v>
      </c>
      <c r="D427" t="s">
        <v>20609</v>
      </c>
      <c r="E427" s="90">
        <v>13.116666666666667</v>
      </c>
      <c r="F427" s="90">
        <v>-119.03561112995584</v>
      </c>
      <c r="G427" s="90">
        <v>-7.0020947723503433</v>
      </c>
      <c r="H427" s="90">
        <v>27.120856211367354</v>
      </c>
      <c r="I427" s="90">
        <v>-105.03142158525516</v>
      </c>
      <c r="J427" s="90">
        <v>-6.1783189167797152</v>
      </c>
      <c r="K427" t="s">
        <v>19366</v>
      </c>
      <c r="L427" t="s">
        <v>19367</v>
      </c>
      <c r="M427">
        <v>1</v>
      </c>
    </row>
    <row r="428" spans="1:13" hidden="1" x14ac:dyDescent="0.25">
      <c r="A428" t="s">
        <v>14494</v>
      </c>
      <c r="B428" t="s">
        <v>901</v>
      </c>
      <c r="C428" t="s">
        <v>319</v>
      </c>
      <c r="D428" t="s">
        <v>20745</v>
      </c>
      <c r="E428" s="90">
        <v>7.28</v>
      </c>
      <c r="F428" s="90">
        <v>-111.63749250686223</v>
      </c>
      <c r="G428" s="90">
        <v>-6.5669113239330725</v>
      </c>
      <c r="H428" s="90">
        <v>13.846911323933071</v>
      </c>
      <c r="I428" s="90">
        <v>-105.07058118292916</v>
      </c>
      <c r="J428" s="90">
        <v>-6.1806224225252446</v>
      </c>
      <c r="K428" t="s">
        <v>14494</v>
      </c>
      <c r="L428" t="s">
        <v>14495</v>
      </c>
      <c r="M428">
        <v>4</v>
      </c>
    </row>
    <row r="429" spans="1:13" hidden="1" x14ac:dyDescent="0.25">
      <c r="A429" t="s">
        <v>15372</v>
      </c>
      <c r="B429" t="s">
        <v>701</v>
      </c>
      <c r="C429" t="s">
        <v>346</v>
      </c>
      <c r="D429" t="s">
        <v>20791</v>
      </c>
      <c r="E429" s="90">
        <v>11.28</v>
      </c>
      <c r="F429" s="90">
        <v>-111.703581039486</v>
      </c>
      <c r="G429" s="90">
        <v>-6.5707988846756464</v>
      </c>
      <c r="H429" s="90">
        <v>17.850798884675648</v>
      </c>
      <c r="I429" s="90">
        <v>-105.13278215481034</v>
      </c>
      <c r="J429" s="90">
        <v>-6.1842813032241377</v>
      </c>
      <c r="K429" t="s">
        <v>15372</v>
      </c>
      <c r="L429" t="s">
        <v>15091</v>
      </c>
      <c r="M429">
        <v>4</v>
      </c>
    </row>
    <row r="430" spans="1:13" hidden="1" x14ac:dyDescent="0.25">
      <c r="A430" t="s">
        <v>3124</v>
      </c>
      <c r="B430" t="s">
        <v>516</v>
      </c>
      <c r="C430" t="s">
        <v>346</v>
      </c>
      <c r="D430" t="s">
        <v>20792</v>
      </c>
      <c r="E430" s="90">
        <v>11.242937312</v>
      </c>
      <c r="F430" s="90">
        <v>-111.740643727486</v>
      </c>
      <c r="G430" s="90">
        <v>-6.5729790427932944</v>
      </c>
      <c r="H430" s="90">
        <v>17.815916354793295</v>
      </c>
      <c r="I430" s="90">
        <v>-105.16766468469271</v>
      </c>
      <c r="J430" s="90">
        <v>-6.1863332167466298</v>
      </c>
      <c r="K430" t="s">
        <v>3124</v>
      </c>
      <c r="L430" t="s">
        <v>3121</v>
      </c>
      <c r="M430">
        <v>6</v>
      </c>
    </row>
    <row r="431" spans="1:13" hidden="1" x14ac:dyDescent="0.25">
      <c r="A431" t="s">
        <v>18461</v>
      </c>
      <c r="B431" t="s">
        <v>546</v>
      </c>
      <c r="C431" t="s">
        <v>447</v>
      </c>
      <c r="D431" t="s">
        <v>20610</v>
      </c>
      <c r="E431" s="90">
        <v>12.799999999999999</v>
      </c>
      <c r="F431" s="90">
        <v>-119.35227779662252</v>
      </c>
      <c r="G431" s="90">
        <v>-7.0207222233307363</v>
      </c>
      <c r="H431" s="90">
        <v>26.84144444666147</v>
      </c>
      <c r="I431" s="90">
        <v>-105.31083334996104</v>
      </c>
      <c r="J431" s="90">
        <v>-6.1947549029388851</v>
      </c>
      <c r="K431" t="s">
        <v>18461</v>
      </c>
      <c r="L431" t="s">
        <v>18462</v>
      </c>
      <c r="M431">
        <v>2</v>
      </c>
    </row>
    <row r="432" spans="1:13" hidden="1" x14ac:dyDescent="0.25">
      <c r="A432" t="s">
        <v>6185</v>
      </c>
      <c r="B432" t="s">
        <v>440</v>
      </c>
      <c r="C432" t="s">
        <v>447</v>
      </c>
      <c r="D432" t="s">
        <v>20613</v>
      </c>
      <c r="E432" s="90">
        <v>12.683333333333334</v>
      </c>
      <c r="F432" s="90">
        <v>-119.46894446328918</v>
      </c>
      <c r="G432" s="90">
        <v>-7.0275849684287754</v>
      </c>
      <c r="H432" s="90">
        <v>26.738503270190883</v>
      </c>
      <c r="I432" s="90">
        <v>-105.41377452643164</v>
      </c>
      <c r="J432" s="90">
        <v>-6.2008102662606843</v>
      </c>
      <c r="K432" t="s">
        <v>6185</v>
      </c>
      <c r="L432" t="s">
        <v>6182</v>
      </c>
      <c r="M432">
        <v>7</v>
      </c>
    </row>
    <row r="433" spans="1:13" x14ac:dyDescent="0.25">
      <c r="A433" t="s">
        <v>22166</v>
      </c>
      <c r="B433" t="s">
        <v>530</v>
      </c>
      <c r="C433" t="s">
        <v>447</v>
      </c>
      <c r="D433" t="s">
        <v>20616</v>
      </c>
      <c r="E433" s="90">
        <v>12.625000000000002</v>
      </c>
      <c r="F433" s="90">
        <v>-119.52727779662251</v>
      </c>
      <c r="G433" s="90">
        <v>-7.0310163409777946</v>
      </c>
      <c r="H433" s="90">
        <v>26.687032681955593</v>
      </c>
      <c r="I433" s="90">
        <v>-105.46524511466691</v>
      </c>
      <c r="J433" s="90">
        <v>-6.2038379479215831</v>
      </c>
      <c r="K433" t="s">
        <v>22166</v>
      </c>
      <c r="L433" t="s">
        <v>22167</v>
      </c>
      <c r="M433">
        <v>0</v>
      </c>
    </row>
    <row r="434" spans="1:13" hidden="1" x14ac:dyDescent="0.25">
      <c r="A434" t="s">
        <v>8692</v>
      </c>
      <c r="B434" t="s">
        <v>1185</v>
      </c>
      <c r="C434" t="s">
        <v>346</v>
      </c>
      <c r="D434" t="s">
        <v>20793</v>
      </c>
      <c r="E434" s="90">
        <v>10.804969128004</v>
      </c>
      <c r="F434" s="90">
        <v>-112.17861191148199</v>
      </c>
      <c r="G434" s="90">
        <v>-6.5987418771459998</v>
      </c>
      <c r="H434" s="90">
        <v>17.403711005150001</v>
      </c>
      <c r="I434" s="90">
        <v>-105.579870034336</v>
      </c>
      <c r="J434" s="90">
        <v>-6.2105805902550584</v>
      </c>
      <c r="K434" t="s">
        <v>8692</v>
      </c>
      <c r="L434" t="s">
        <v>149</v>
      </c>
      <c r="M434">
        <v>8</v>
      </c>
    </row>
    <row r="435" spans="1:13" hidden="1" x14ac:dyDescent="0.25">
      <c r="A435" t="s">
        <v>16271</v>
      </c>
      <c r="B435" t="s">
        <v>564</v>
      </c>
      <c r="C435" t="s">
        <v>319</v>
      </c>
      <c r="D435" t="s">
        <v>20746</v>
      </c>
      <c r="E435" s="90">
        <v>6.7166666666666668</v>
      </c>
      <c r="F435" s="90">
        <v>-112.20082584019556</v>
      </c>
      <c r="G435" s="90">
        <v>-6.6000485788350334</v>
      </c>
      <c r="H435" s="90">
        <v>13.316715245501699</v>
      </c>
      <c r="I435" s="90">
        <v>-105.60077726136053</v>
      </c>
      <c r="J435" s="90">
        <v>-6.2118104271388548</v>
      </c>
      <c r="K435" t="s">
        <v>16271</v>
      </c>
      <c r="L435" t="s">
        <v>16272</v>
      </c>
      <c r="M435">
        <v>3</v>
      </c>
    </row>
    <row r="436" spans="1:13" hidden="1" x14ac:dyDescent="0.25">
      <c r="A436" t="s">
        <v>18014</v>
      </c>
      <c r="B436" t="s">
        <v>663</v>
      </c>
      <c r="C436" t="s">
        <v>346</v>
      </c>
      <c r="D436" t="s">
        <v>20794</v>
      </c>
      <c r="E436" s="90">
        <v>10.68</v>
      </c>
      <c r="F436" s="90">
        <v>-112.30358103948601</v>
      </c>
      <c r="G436" s="90">
        <v>-6.606093002322706</v>
      </c>
      <c r="H436" s="90">
        <v>17.286093002322705</v>
      </c>
      <c r="I436" s="90">
        <v>-105.6974880371633</v>
      </c>
      <c r="J436" s="90">
        <v>-6.217499296303723</v>
      </c>
      <c r="K436" t="s">
        <v>18014</v>
      </c>
      <c r="L436" t="s">
        <v>18015</v>
      </c>
      <c r="M436">
        <v>2</v>
      </c>
    </row>
    <row r="437" spans="1:13" hidden="1" x14ac:dyDescent="0.25">
      <c r="A437" t="s">
        <v>19428</v>
      </c>
      <c r="B437" t="s">
        <v>407</v>
      </c>
      <c r="C437" t="s">
        <v>346</v>
      </c>
      <c r="D437" t="s">
        <v>20795</v>
      </c>
      <c r="E437" s="90">
        <v>10.6537100857</v>
      </c>
      <c r="F437" s="90">
        <v>-112.329870953786</v>
      </c>
      <c r="G437" s="90">
        <v>-6.607639467869765</v>
      </c>
      <c r="H437" s="90">
        <v>17.261349553569765</v>
      </c>
      <c r="I437" s="90">
        <v>-105.72223148591624</v>
      </c>
      <c r="J437" s="90">
        <v>-6.2189547932891909</v>
      </c>
      <c r="K437" t="s">
        <v>19428</v>
      </c>
      <c r="L437" t="s">
        <v>19429</v>
      </c>
      <c r="M437">
        <v>1</v>
      </c>
    </row>
    <row r="438" spans="1:13" hidden="1" x14ac:dyDescent="0.25">
      <c r="A438" t="s">
        <v>7782</v>
      </c>
      <c r="B438" t="s">
        <v>312</v>
      </c>
      <c r="C438" t="s">
        <v>319</v>
      </c>
      <c r="D438" t="s">
        <v>20747</v>
      </c>
      <c r="E438" s="90">
        <v>6.5733065647999993</v>
      </c>
      <c r="F438" s="90">
        <v>-112.34418594206224</v>
      </c>
      <c r="G438" s="90">
        <v>-6.6084815260036613</v>
      </c>
      <c r="H438" s="90">
        <v>13.181788090803661</v>
      </c>
      <c r="I438" s="90">
        <v>-105.73570441605857</v>
      </c>
      <c r="J438" s="90">
        <v>-6.2197473185916801</v>
      </c>
      <c r="K438" t="s">
        <v>7782</v>
      </c>
      <c r="L438" t="s">
        <v>7779</v>
      </c>
      <c r="M438">
        <v>9</v>
      </c>
    </row>
    <row r="439" spans="1:13" hidden="1" x14ac:dyDescent="0.25">
      <c r="A439" t="s">
        <v>19452</v>
      </c>
      <c r="B439" t="s">
        <v>484</v>
      </c>
      <c r="C439" t="s">
        <v>346</v>
      </c>
      <c r="D439" t="s">
        <v>20796</v>
      </c>
      <c r="E439" s="90">
        <v>10.633333333333333</v>
      </c>
      <c r="F439" s="90">
        <v>-112.35024770615266</v>
      </c>
      <c r="G439" s="90">
        <v>-6.608838100361921</v>
      </c>
      <c r="H439" s="90">
        <v>17.242171433695255</v>
      </c>
      <c r="I439" s="90">
        <v>-105.74140960579075</v>
      </c>
      <c r="J439" s="90">
        <v>-6.2200829179876909</v>
      </c>
      <c r="K439" t="s">
        <v>19452</v>
      </c>
      <c r="L439" t="s">
        <v>19453</v>
      </c>
      <c r="M439">
        <v>1</v>
      </c>
    </row>
    <row r="440" spans="1:13" hidden="1" x14ac:dyDescent="0.25">
      <c r="A440" t="s">
        <v>19599</v>
      </c>
      <c r="B440" t="s">
        <v>296</v>
      </c>
      <c r="C440" t="s">
        <v>447</v>
      </c>
      <c r="D440" t="s">
        <v>20621</v>
      </c>
      <c r="E440" s="90">
        <v>12.28</v>
      </c>
      <c r="F440" s="90">
        <v>-119.87227779662251</v>
      </c>
      <c r="G440" s="90">
        <v>-7.0513104586248536</v>
      </c>
      <c r="H440" s="90">
        <v>26.382620917249707</v>
      </c>
      <c r="I440" s="90">
        <v>-105.7696568793728</v>
      </c>
      <c r="J440" s="90">
        <v>-6.2217445223160475</v>
      </c>
      <c r="K440" t="s">
        <v>19599</v>
      </c>
      <c r="L440" t="s">
        <v>19600</v>
      </c>
      <c r="M440">
        <v>1</v>
      </c>
    </row>
    <row r="441" spans="1:13" hidden="1" x14ac:dyDescent="0.25">
      <c r="A441" t="s">
        <v>15185</v>
      </c>
      <c r="B441" t="s">
        <v>901</v>
      </c>
      <c r="C441" t="s">
        <v>346</v>
      </c>
      <c r="D441" t="s">
        <v>20797</v>
      </c>
      <c r="E441" s="90">
        <v>10.603262511385999</v>
      </c>
      <c r="F441" s="90">
        <v>-112.38031852809999</v>
      </c>
      <c r="G441" s="90">
        <v>-6.6106069722411762</v>
      </c>
      <c r="H441" s="90">
        <v>17.213869483627178</v>
      </c>
      <c r="I441" s="90">
        <v>-105.76971155585882</v>
      </c>
      <c r="J441" s="90">
        <v>-6.2217477385799302</v>
      </c>
      <c r="K441" t="s">
        <v>15185</v>
      </c>
      <c r="L441" t="s">
        <v>15186</v>
      </c>
      <c r="M441">
        <v>4</v>
      </c>
    </row>
    <row r="442" spans="1:13" hidden="1" x14ac:dyDescent="0.25">
      <c r="A442" t="s">
        <v>3413</v>
      </c>
      <c r="B442" t="s">
        <v>312</v>
      </c>
      <c r="C442" t="s">
        <v>346</v>
      </c>
      <c r="D442" t="s">
        <v>20798</v>
      </c>
      <c r="E442" s="90">
        <v>10.584280147319999</v>
      </c>
      <c r="F442" s="90">
        <v>-112.399300892166</v>
      </c>
      <c r="G442" s="90">
        <v>-6.6117235818921172</v>
      </c>
      <c r="H442" s="90">
        <v>17.196003729212116</v>
      </c>
      <c r="I442" s="90">
        <v>-105.78757731027389</v>
      </c>
      <c r="J442" s="90">
        <v>-6.2227986653102292</v>
      </c>
      <c r="K442" t="s">
        <v>3413</v>
      </c>
      <c r="L442" t="s">
        <v>3410</v>
      </c>
      <c r="M442">
        <v>7</v>
      </c>
    </row>
    <row r="443" spans="1:13" hidden="1" x14ac:dyDescent="0.25">
      <c r="A443" t="s">
        <v>17746</v>
      </c>
      <c r="B443" t="s">
        <v>304</v>
      </c>
      <c r="C443" t="s">
        <v>346</v>
      </c>
      <c r="D443" t="s">
        <v>20799</v>
      </c>
      <c r="E443" s="90">
        <v>10.574999999999999</v>
      </c>
      <c r="F443" s="90">
        <v>-112.40858103948599</v>
      </c>
      <c r="G443" s="90">
        <v>-6.612269472910941</v>
      </c>
      <c r="H443" s="90">
        <v>17.187269472910941</v>
      </c>
      <c r="I443" s="90">
        <v>-105.79631156657506</v>
      </c>
      <c r="J443" s="90">
        <v>-6.2233124450926507</v>
      </c>
      <c r="K443" t="s">
        <v>17746</v>
      </c>
      <c r="L443" t="s">
        <v>17747</v>
      </c>
      <c r="M443">
        <v>2</v>
      </c>
    </row>
    <row r="444" spans="1:13" hidden="1" x14ac:dyDescent="0.25">
      <c r="A444" t="s">
        <v>15171</v>
      </c>
      <c r="B444" t="s">
        <v>484</v>
      </c>
      <c r="C444" t="s">
        <v>319</v>
      </c>
      <c r="D444" t="s">
        <v>20748</v>
      </c>
      <c r="E444" s="90">
        <v>6.5</v>
      </c>
      <c r="F444" s="90">
        <v>-112.41749250686223</v>
      </c>
      <c r="G444" s="90">
        <v>-6.612793676874249</v>
      </c>
      <c r="H444" s="90">
        <v>13.112793676874247</v>
      </c>
      <c r="I444" s="90">
        <v>-105.80469882998798</v>
      </c>
      <c r="J444" s="90">
        <v>-6.2238058135287053</v>
      </c>
      <c r="K444" t="s">
        <v>15171</v>
      </c>
      <c r="L444" t="s">
        <v>15172</v>
      </c>
      <c r="M444">
        <v>4</v>
      </c>
    </row>
    <row r="445" spans="1:13" hidden="1" x14ac:dyDescent="0.25">
      <c r="A445" t="s">
        <v>15371</v>
      </c>
      <c r="B445" t="s">
        <v>413</v>
      </c>
      <c r="C445" t="s">
        <v>346</v>
      </c>
      <c r="D445" t="s">
        <v>20800</v>
      </c>
      <c r="E445" s="90">
        <v>10.5598686229138</v>
      </c>
      <c r="F445" s="90">
        <v>-112.4237124165722</v>
      </c>
      <c r="G445" s="90">
        <v>-6.6131595539160122</v>
      </c>
      <c r="H445" s="90">
        <v>17.17302817682981</v>
      </c>
      <c r="I445" s="90">
        <v>-105.81055286265618</v>
      </c>
      <c r="J445" s="90">
        <v>-6.2241501683915397</v>
      </c>
      <c r="K445" t="s">
        <v>15371</v>
      </c>
      <c r="L445" t="s">
        <v>14945</v>
      </c>
      <c r="M445">
        <v>4</v>
      </c>
    </row>
    <row r="446" spans="1:13" hidden="1" x14ac:dyDescent="0.25">
      <c r="A446" t="s">
        <v>6903</v>
      </c>
      <c r="B446" t="s">
        <v>546</v>
      </c>
      <c r="C446" t="s">
        <v>319</v>
      </c>
      <c r="D446" t="s">
        <v>20749</v>
      </c>
      <c r="E446" s="90">
        <v>6.38</v>
      </c>
      <c r="F446" s="90">
        <v>-112.53749250686224</v>
      </c>
      <c r="G446" s="90">
        <v>-6.6198525004036606</v>
      </c>
      <c r="H446" s="90">
        <v>12.99985250040366</v>
      </c>
      <c r="I446" s="90">
        <v>-105.91764000645857</v>
      </c>
      <c r="J446" s="90">
        <v>-6.2304494121446217</v>
      </c>
      <c r="K446" t="s">
        <v>6903</v>
      </c>
      <c r="L446" t="s">
        <v>6900</v>
      </c>
      <c r="M446">
        <v>8</v>
      </c>
    </row>
    <row r="447" spans="1:13" hidden="1" x14ac:dyDescent="0.25">
      <c r="A447" t="s">
        <v>16552</v>
      </c>
      <c r="B447" t="s">
        <v>688</v>
      </c>
      <c r="C447" t="s">
        <v>346</v>
      </c>
      <c r="D447" t="s">
        <v>20801</v>
      </c>
      <c r="E447" s="90">
        <v>10.39</v>
      </c>
      <c r="F447" s="90">
        <v>-112.593581039486</v>
      </c>
      <c r="G447" s="90">
        <v>-6.6231518258521174</v>
      </c>
      <c r="H447" s="90">
        <v>17.01315182585212</v>
      </c>
      <c r="I447" s="90">
        <v>-105.97042921363388</v>
      </c>
      <c r="J447" s="90">
        <v>-6.233554659625522</v>
      </c>
      <c r="K447" t="s">
        <v>16552</v>
      </c>
      <c r="L447" t="s">
        <v>16553</v>
      </c>
      <c r="M447">
        <v>3</v>
      </c>
    </row>
    <row r="448" spans="1:13" hidden="1" x14ac:dyDescent="0.25">
      <c r="A448" t="s">
        <v>2911</v>
      </c>
      <c r="B448" t="s">
        <v>868</v>
      </c>
      <c r="C448" t="s">
        <v>447</v>
      </c>
      <c r="D448" t="s">
        <v>20622</v>
      </c>
      <c r="E448" s="90">
        <v>11.958333333333332</v>
      </c>
      <c r="F448" s="90">
        <v>-120.19394446328918</v>
      </c>
      <c r="G448" s="90">
        <v>-7.0702320272523052</v>
      </c>
      <c r="H448" s="90">
        <v>26.098797387837941</v>
      </c>
      <c r="I448" s="90">
        <v>-106.05348040878457</v>
      </c>
      <c r="J448" s="90">
        <v>-6.2384400240461506</v>
      </c>
      <c r="K448" t="s">
        <v>2911</v>
      </c>
      <c r="L448" t="s">
        <v>35</v>
      </c>
      <c r="M448">
        <v>6</v>
      </c>
    </row>
    <row r="449" spans="1:13" hidden="1" x14ac:dyDescent="0.25">
      <c r="A449" t="s">
        <v>8010</v>
      </c>
      <c r="B449" t="s">
        <v>530</v>
      </c>
      <c r="C449" t="s">
        <v>346</v>
      </c>
      <c r="D449" t="s">
        <v>20802</v>
      </c>
      <c r="E449" s="90">
        <v>10.290000000000001</v>
      </c>
      <c r="F449" s="90">
        <v>-112.69358103948599</v>
      </c>
      <c r="G449" s="90">
        <v>-6.6290341787932938</v>
      </c>
      <c r="H449" s="90">
        <v>16.919034178793297</v>
      </c>
      <c r="I449" s="90">
        <v>-106.0645468606927</v>
      </c>
      <c r="J449" s="90">
        <v>-6.2390909918054529</v>
      </c>
      <c r="K449" t="s">
        <v>8010</v>
      </c>
      <c r="L449" t="s">
        <v>146</v>
      </c>
      <c r="M449">
        <v>9</v>
      </c>
    </row>
    <row r="450" spans="1:13" hidden="1" x14ac:dyDescent="0.25">
      <c r="A450" t="s">
        <v>19932</v>
      </c>
      <c r="B450" t="s">
        <v>516</v>
      </c>
      <c r="C450" t="s">
        <v>319</v>
      </c>
      <c r="D450" t="s">
        <v>20750</v>
      </c>
      <c r="E450" s="90">
        <v>5.7919481964279989</v>
      </c>
      <c r="F450" s="90">
        <v>-113.12554431043424</v>
      </c>
      <c r="G450" s="90">
        <v>-6.6544437829667196</v>
      </c>
      <c r="H450" s="90">
        <v>12.446391979394718</v>
      </c>
      <c r="I450" s="90">
        <v>-106.47110052746751</v>
      </c>
      <c r="J450" s="90">
        <v>-6.2630059133804421</v>
      </c>
      <c r="K450" t="s">
        <v>19932</v>
      </c>
      <c r="L450" t="s">
        <v>19933</v>
      </c>
      <c r="M450">
        <v>1</v>
      </c>
    </row>
    <row r="451" spans="1:13" hidden="1" x14ac:dyDescent="0.25">
      <c r="A451" t="s">
        <v>15365</v>
      </c>
      <c r="B451" t="s">
        <v>516</v>
      </c>
      <c r="C451" t="s">
        <v>447</v>
      </c>
      <c r="D451" t="s">
        <v>20630</v>
      </c>
      <c r="E451" s="90">
        <v>11.483384558400001</v>
      </c>
      <c r="F451" s="90">
        <v>-120.66889323822251</v>
      </c>
      <c r="G451" s="90">
        <v>-7.0981701904836774</v>
      </c>
      <c r="H451" s="90">
        <v>25.679724939367354</v>
      </c>
      <c r="I451" s="90">
        <v>-106.47255285725515</v>
      </c>
      <c r="J451" s="90">
        <v>-6.2630913445444207</v>
      </c>
      <c r="K451" t="s">
        <v>15365</v>
      </c>
      <c r="L451" t="s">
        <v>6239</v>
      </c>
      <c r="M451">
        <v>6</v>
      </c>
    </row>
    <row r="452" spans="1:13" x14ac:dyDescent="0.25">
      <c r="A452" t="s">
        <v>21421</v>
      </c>
      <c r="B452" t="s">
        <v>484</v>
      </c>
      <c r="C452" t="s">
        <v>309</v>
      </c>
      <c r="D452" t="s">
        <v>20313</v>
      </c>
      <c r="E452" s="90">
        <v>211.90831052732801</v>
      </c>
      <c r="F452" s="90">
        <v>-113.18318099277201</v>
      </c>
      <c r="G452" s="90">
        <v>-6.6578341760454123</v>
      </c>
      <c r="H452" s="90">
        <v>218.56614470337342</v>
      </c>
      <c r="I452" s="90">
        <v>-106.5253468167266</v>
      </c>
      <c r="J452" s="90">
        <v>-6.266196871572153</v>
      </c>
      <c r="K452" t="s">
        <v>21421</v>
      </c>
      <c r="L452" t="s">
        <v>21422</v>
      </c>
      <c r="M452">
        <v>0</v>
      </c>
    </row>
    <row r="453" spans="1:13" hidden="1" x14ac:dyDescent="0.25">
      <c r="A453" t="s">
        <v>18178</v>
      </c>
      <c r="B453" t="s">
        <v>484</v>
      </c>
      <c r="C453" t="s">
        <v>346</v>
      </c>
      <c r="D453" t="s">
        <v>20803</v>
      </c>
      <c r="E453" s="90">
        <v>9.7916666666666661</v>
      </c>
      <c r="F453" s="90">
        <v>-113.19191437281933</v>
      </c>
      <c r="G453" s="90">
        <v>-6.6583479042834899</v>
      </c>
      <c r="H453" s="90">
        <v>16.450014570950156</v>
      </c>
      <c r="I453" s="90">
        <v>-106.53356646853584</v>
      </c>
      <c r="J453" s="90">
        <v>-6.2666803805021081</v>
      </c>
      <c r="K453" t="s">
        <v>18178</v>
      </c>
      <c r="L453" t="s">
        <v>18179</v>
      </c>
      <c r="M453">
        <v>2</v>
      </c>
    </row>
    <row r="454" spans="1:13" hidden="1" x14ac:dyDescent="0.25">
      <c r="A454" t="s">
        <v>16804</v>
      </c>
      <c r="B454" t="s">
        <v>901</v>
      </c>
      <c r="C454" t="s">
        <v>346</v>
      </c>
      <c r="D454" t="s">
        <v>20804</v>
      </c>
      <c r="E454" s="90">
        <v>9.6520781373714275</v>
      </c>
      <c r="F454" s="90">
        <v>-113.33150290211456</v>
      </c>
      <c r="G454" s="90">
        <v>-6.6665589942420329</v>
      </c>
      <c r="H454" s="90">
        <v>16.31863713161346</v>
      </c>
      <c r="I454" s="90">
        <v>-106.66494390787254</v>
      </c>
      <c r="J454" s="90">
        <v>-6.2744084651689729</v>
      </c>
      <c r="K454" t="s">
        <v>16804</v>
      </c>
      <c r="L454" t="s">
        <v>16805</v>
      </c>
      <c r="M454">
        <v>3</v>
      </c>
    </row>
    <row r="455" spans="1:13" hidden="1" x14ac:dyDescent="0.25">
      <c r="A455" t="s">
        <v>14419</v>
      </c>
      <c r="B455" t="s">
        <v>484</v>
      </c>
      <c r="C455" t="s">
        <v>346</v>
      </c>
      <c r="D455" t="s">
        <v>20805</v>
      </c>
      <c r="E455" s="90">
        <v>9.59</v>
      </c>
      <c r="F455" s="90">
        <v>-113.39358103948599</v>
      </c>
      <c r="G455" s="90">
        <v>-6.670210649381529</v>
      </c>
      <c r="H455" s="90">
        <v>16.260210649381527</v>
      </c>
      <c r="I455" s="90">
        <v>-106.72337039010446</v>
      </c>
      <c r="J455" s="90">
        <v>-6.2778453170649682</v>
      </c>
      <c r="K455" t="s">
        <v>14419</v>
      </c>
      <c r="L455" t="s">
        <v>14420</v>
      </c>
      <c r="M455">
        <v>4</v>
      </c>
    </row>
    <row r="456" spans="1:13" hidden="1" x14ac:dyDescent="0.25">
      <c r="A456" t="s">
        <v>17702</v>
      </c>
      <c r="B456" t="s">
        <v>304</v>
      </c>
      <c r="C456" t="s">
        <v>447</v>
      </c>
      <c r="D456" t="s">
        <v>20631</v>
      </c>
      <c r="E456" s="90">
        <v>11.19703024</v>
      </c>
      <c r="F456" s="90">
        <v>-120.95524755662251</v>
      </c>
      <c r="G456" s="90">
        <v>-7.1150145621542649</v>
      </c>
      <c r="H456" s="90">
        <v>25.427059364308533</v>
      </c>
      <c r="I456" s="90">
        <v>-106.72521843231398</v>
      </c>
      <c r="J456" s="90">
        <v>-6.2779540254302342</v>
      </c>
      <c r="K456" t="s">
        <v>17702</v>
      </c>
      <c r="L456" t="s">
        <v>17703</v>
      </c>
      <c r="M456">
        <v>2</v>
      </c>
    </row>
    <row r="457" spans="1:13" hidden="1" x14ac:dyDescent="0.25">
      <c r="A457" t="s">
        <v>8064</v>
      </c>
      <c r="B457" t="s">
        <v>338</v>
      </c>
      <c r="C457" t="s">
        <v>346</v>
      </c>
      <c r="D457" t="s">
        <v>20806</v>
      </c>
      <c r="E457" s="90">
        <v>9.5148562061968747</v>
      </c>
      <c r="F457" s="90">
        <v>-113.46872483328912</v>
      </c>
      <c r="G457" s="90">
        <v>-6.6746308725464187</v>
      </c>
      <c r="H457" s="90">
        <v>16.189487078743294</v>
      </c>
      <c r="I457" s="90">
        <v>-106.7940939607427</v>
      </c>
      <c r="J457" s="90">
        <v>-6.2820055271025117</v>
      </c>
      <c r="K457" t="s">
        <v>8064</v>
      </c>
      <c r="L457" t="s">
        <v>8061</v>
      </c>
      <c r="M457">
        <v>7</v>
      </c>
    </row>
    <row r="458" spans="1:13" hidden="1" x14ac:dyDescent="0.25">
      <c r="A458" t="s">
        <v>17181</v>
      </c>
      <c r="B458" t="s">
        <v>413</v>
      </c>
      <c r="C458" t="s">
        <v>346</v>
      </c>
      <c r="D458" t="s">
        <v>20807</v>
      </c>
      <c r="E458" s="90">
        <v>9.5</v>
      </c>
      <c r="F458" s="90">
        <v>-113.483581039486</v>
      </c>
      <c r="G458" s="90">
        <v>-6.6755047670285883</v>
      </c>
      <c r="H458" s="90">
        <v>16.175504767028588</v>
      </c>
      <c r="I458" s="90">
        <v>-106.80807627245741</v>
      </c>
      <c r="J458" s="90">
        <v>-6.2828280160269063</v>
      </c>
      <c r="K458" t="s">
        <v>17181</v>
      </c>
      <c r="L458" t="s">
        <v>16234</v>
      </c>
      <c r="M458">
        <v>3</v>
      </c>
    </row>
    <row r="459" spans="1:13" hidden="1" x14ac:dyDescent="0.25">
      <c r="A459" t="s">
        <v>19334</v>
      </c>
      <c r="B459" t="s">
        <v>530</v>
      </c>
      <c r="C459" t="s">
        <v>346</v>
      </c>
      <c r="D459" t="s">
        <v>20808</v>
      </c>
      <c r="E459" s="90">
        <v>9.4900959911944511</v>
      </c>
      <c r="F459" s="90">
        <v>-113.49348504829155</v>
      </c>
      <c r="G459" s="90">
        <v>-6.6760873557818554</v>
      </c>
      <c r="H459" s="90">
        <v>16.166183346976307</v>
      </c>
      <c r="I459" s="90">
        <v>-106.81739769250969</v>
      </c>
      <c r="J459" s="90">
        <v>-6.2833763348535108</v>
      </c>
      <c r="K459" t="s">
        <v>19334</v>
      </c>
      <c r="L459" t="s">
        <v>19335</v>
      </c>
      <c r="M459">
        <v>1</v>
      </c>
    </row>
    <row r="460" spans="1:13" hidden="1" x14ac:dyDescent="0.25">
      <c r="A460" t="s">
        <v>15952</v>
      </c>
      <c r="B460" t="s">
        <v>868</v>
      </c>
      <c r="C460" t="s">
        <v>346</v>
      </c>
      <c r="D460" t="s">
        <v>20809</v>
      </c>
      <c r="E460" s="90">
        <v>9.2820726941525002</v>
      </c>
      <c r="F460" s="90">
        <v>-113.70150834533349</v>
      </c>
      <c r="G460" s="90">
        <v>-6.6883240203137353</v>
      </c>
      <c r="H460" s="90">
        <v>15.970396714466235</v>
      </c>
      <c r="I460" s="90">
        <v>-107.01318432501976</v>
      </c>
      <c r="J460" s="90">
        <v>-6.2948931955893981</v>
      </c>
      <c r="K460" t="s">
        <v>15952</v>
      </c>
      <c r="L460" t="s">
        <v>15953</v>
      </c>
      <c r="M460">
        <v>3</v>
      </c>
    </row>
    <row r="461" spans="1:13" hidden="1" x14ac:dyDescent="0.25">
      <c r="A461" t="s">
        <v>19595</v>
      </c>
      <c r="B461" t="s">
        <v>739</v>
      </c>
      <c r="C461" t="s">
        <v>346</v>
      </c>
      <c r="D461" t="s">
        <v>20810</v>
      </c>
      <c r="E461" s="90">
        <v>9.0750000000000011</v>
      </c>
      <c r="F461" s="90">
        <v>-113.90858103948599</v>
      </c>
      <c r="G461" s="90">
        <v>-6.7005047670285878</v>
      </c>
      <c r="H461" s="90">
        <v>15.77550476702859</v>
      </c>
      <c r="I461" s="90">
        <v>-107.2080762724574</v>
      </c>
      <c r="J461" s="90">
        <v>-6.3063574277916121</v>
      </c>
      <c r="K461" t="s">
        <v>19595</v>
      </c>
      <c r="L461" t="s">
        <v>19596</v>
      </c>
      <c r="M461">
        <v>1</v>
      </c>
    </row>
    <row r="462" spans="1:13" hidden="1" x14ac:dyDescent="0.25">
      <c r="A462" t="s">
        <v>7731</v>
      </c>
      <c r="B462" t="s">
        <v>564</v>
      </c>
      <c r="C462" t="s">
        <v>447</v>
      </c>
      <c r="D462" t="s">
        <v>20632</v>
      </c>
      <c r="E462" s="90">
        <v>10.483333333333333</v>
      </c>
      <c r="F462" s="90">
        <v>-121.66894446328918</v>
      </c>
      <c r="G462" s="90">
        <v>-7.1569967331346573</v>
      </c>
      <c r="H462" s="90">
        <v>24.797326799602651</v>
      </c>
      <c r="I462" s="90">
        <v>-107.35495099701987</v>
      </c>
      <c r="J462" s="90">
        <v>-6.3149971174717567</v>
      </c>
      <c r="K462" t="s">
        <v>7731</v>
      </c>
      <c r="L462" t="s">
        <v>7729</v>
      </c>
      <c r="M462">
        <v>6</v>
      </c>
    </row>
    <row r="463" spans="1:13" hidden="1" x14ac:dyDescent="0.25">
      <c r="A463" t="s">
        <v>4674</v>
      </c>
      <c r="B463" t="s">
        <v>369</v>
      </c>
      <c r="C463" t="s">
        <v>346</v>
      </c>
      <c r="D463" t="s">
        <v>20811</v>
      </c>
      <c r="E463" s="90">
        <v>8.908333333333335</v>
      </c>
      <c r="F463" s="90">
        <v>-114.07524770615267</v>
      </c>
      <c r="G463" s="90">
        <v>-6.7103086885972161</v>
      </c>
      <c r="H463" s="90">
        <v>15.618642021930551</v>
      </c>
      <c r="I463" s="90">
        <v>-107.36493901755544</v>
      </c>
      <c r="J463" s="90">
        <v>-6.3155846480914963</v>
      </c>
      <c r="K463" t="s">
        <v>4674</v>
      </c>
      <c r="L463" t="s">
        <v>4670</v>
      </c>
      <c r="M463">
        <v>6</v>
      </c>
    </row>
    <row r="464" spans="1:13" hidden="1" x14ac:dyDescent="0.25">
      <c r="A464" t="s">
        <v>19119</v>
      </c>
      <c r="B464" t="s">
        <v>564</v>
      </c>
      <c r="C464" t="s">
        <v>447</v>
      </c>
      <c r="D464" t="s">
        <v>20636</v>
      </c>
      <c r="E464" s="90">
        <v>10.279383322106002</v>
      </c>
      <c r="F464" s="90">
        <v>-121.87289447451651</v>
      </c>
      <c r="G464" s="90">
        <v>-7.1689937926186182</v>
      </c>
      <c r="H464" s="90">
        <v>24.617370907343236</v>
      </c>
      <c r="I464" s="90">
        <v>-107.53490688927928</v>
      </c>
      <c r="J464" s="90">
        <v>-6.3255827581928994</v>
      </c>
      <c r="K464" t="s">
        <v>19119</v>
      </c>
      <c r="L464" t="s">
        <v>19120</v>
      </c>
      <c r="M464">
        <v>1</v>
      </c>
    </row>
    <row r="465" spans="1:13" hidden="1" x14ac:dyDescent="0.25">
      <c r="A465" t="s">
        <v>19825</v>
      </c>
      <c r="B465" t="s">
        <v>363</v>
      </c>
      <c r="C465" t="s">
        <v>346</v>
      </c>
      <c r="D465" t="s">
        <v>20812</v>
      </c>
      <c r="E465" s="90">
        <v>8.7250000000000014</v>
      </c>
      <c r="F465" s="90">
        <v>-114.25858103948599</v>
      </c>
      <c r="G465" s="90">
        <v>-6.7210930023227053</v>
      </c>
      <c r="H465" s="90">
        <v>15.446093002322707</v>
      </c>
      <c r="I465" s="90">
        <v>-107.53748803716329</v>
      </c>
      <c r="J465" s="90">
        <v>-6.3257345904213693</v>
      </c>
      <c r="K465" t="s">
        <v>19825</v>
      </c>
      <c r="L465" t="s">
        <v>19826</v>
      </c>
      <c r="M465">
        <v>1</v>
      </c>
    </row>
    <row r="466" spans="1:13" hidden="1" x14ac:dyDescent="0.25">
      <c r="A466" t="s">
        <v>17874</v>
      </c>
      <c r="B466" t="s">
        <v>688</v>
      </c>
      <c r="C466" t="s">
        <v>346</v>
      </c>
      <c r="D466" t="s">
        <v>20813</v>
      </c>
      <c r="E466" s="90">
        <v>8.63868460592</v>
      </c>
      <c r="F466" s="90">
        <v>-114.34489643356599</v>
      </c>
      <c r="G466" s="90">
        <v>-6.7261703784450582</v>
      </c>
      <c r="H466" s="90">
        <v>15.364854984365058</v>
      </c>
      <c r="I466" s="90">
        <v>-107.61872605512094</v>
      </c>
      <c r="J466" s="90">
        <v>-6.3305132973600555</v>
      </c>
      <c r="K466" t="s">
        <v>17874</v>
      </c>
      <c r="L466" t="s">
        <v>17875</v>
      </c>
      <c r="M466">
        <v>2</v>
      </c>
    </row>
    <row r="467" spans="1:13" hidden="1" x14ac:dyDescent="0.25">
      <c r="A467" t="s">
        <v>17835</v>
      </c>
      <c r="B467" t="s">
        <v>638</v>
      </c>
      <c r="C467" t="s">
        <v>346</v>
      </c>
      <c r="D467" t="s">
        <v>20814</v>
      </c>
      <c r="E467" s="90">
        <v>8.4331881804000002</v>
      </c>
      <c r="F467" s="90">
        <v>-114.550392859086</v>
      </c>
      <c r="G467" s="90">
        <v>-6.7382584034756476</v>
      </c>
      <c r="H467" s="90">
        <v>15.171446583875646</v>
      </c>
      <c r="I467" s="90">
        <v>-107.81213445561035</v>
      </c>
      <c r="J467" s="90">
        <v>-6.3418902620947266</v>
      </c>
      <c r="K467" t="s">
        <v>17835</v>
      </c>
      <c r="L467" t="s">
        <v>17836</v>
      </c>
      <c r="M467">
        <v>2</v>
      </c>
    </row>
    <row r="468" spans="1:13" x14ac:dyDescent="0.25">
      <c r="A468" t="s">
        <v>21484</v>
      </c>
      <c r="B468" t="s">
        <v>638</v>
      </c>
      <c r="C468" t="s">
        <v>309</v>
      </c>
      <c r="D468" t="s">
        <v>20318</v>
      </c>
      <c r="E468" s="90">
        <v>210.49601645760004</v>
      </c>
      <c r="F468" s="90">
        <v>-114.59547506249999</v>
      </c>
      <c r="G468" s="90">
        <v>-6.7409102977941169</v>
      </c>
      <c r="H468" s="90">
        <v>217.23692675539417</v>
      </c>
      <c r="I468" s="90">
        <v>-107.85456476470586</v>
      </c>
      <c r="J468" s="90">
        <v>-6.344386162629756</v>
      </c>
      <c r="K468" t="s">
        <v>21484</v>
      </c>
      <c r="L468" t="s">
        <v>21485</v>
      </c>
      <c r="M468">
        <v>0</v>
      </c>
    </row>
    <row r="469" spans="1:13" hidden="1" x14ac:dyDescent="0.25">
      <c r="A469" t="s">
        <v>16049</v>
      </c>
      <c r="B469" t="s">
        <v>701</v>
      </c>
      <c r="C469" t="s">
        <v>319</v>
      </c>
      <c r="D469" t="s">
        <v>20751</v>
      </c>
      <c r="E469" s="90">
        <v>4.32</v>
      </c>
      <c r="F469" s="90">
        <v>-114.59749250686224</v>
      </c>
      <c r="G469" s="90">
        <v>-6.7410289709918967</v>
      </c>
      <c r="H469" s="90">
        <v>11.061028970991895</v>
      </c>
      <c r="I469" s="90">
        <v>-107.85646353587033</v>
      </c>
      <c r="J469" s="90">
        <v>-6.3444978550511957</v>
      </c>
      <c r="K469" t="s">
        <v>16049</v>
      </c>
      <c r="L469" t="s">
        <v>16050</v>
      </c>
      <c r="M469">
        <v>3</v>
      </c>
    </row>
    <row r="470" spans="1:13" hidden="1" x14ac:dyDescent="0.25">
      <c r="A470" t="s">
        <v>14597</v>
      </c>
      <c r="B470" t="s">
        <v>688</v>
      </c>
      <c r="C470" t="s">
        <v>319</v>
      </c>
      <c r="D470" t="s">
        <v>20752</v>
      </c>
      <c r="E470" s="90">
        <v>4.3100000000000005</v>
      </c>
      <c r="F470" s="90">
        <v>-114.60749250686223</v>
      </c>
      <c r="G470" s="90">
        <v>-6.7416172062860138</v>
      </c>
      <c r="H470" s="90">
        <v>11.051617206286014</v>
      </c>
      <c r="I470" s="90">
        <v>-107.86587530057622</v>
      </c>
      <c r="J470" s="90">
        <v>-6.3450514882691893</v>
      </c>
      <c r="K470" t="s">
        <v>14597</v>
      </c>
      <c r="L470" t="s">
        <v>14598</v>
      </c>
      <c r="M470">
        <v>4</v>
      </c>
    </row>
    <row r="471" spans="1:13" hidden="1" x14ac:dyDescent="0.25">
      <c r="A471" t="s">
        <v>14602</v>
      </c>
      <c r="B471" t="s">
        <v>385</v>
      </c>
      <c r="C471" t="s">
        <v>319</v>
      </c>
      <c r="D471" t="s">
        <v>20753</v>
      </c>
      <c r="E471" s="90">
        <v>4.2554653631599999</v>
      </c>
      <c r="F471" s="90">
        <v>-114.66202714370223</v>
      </c>
      <c r="G471" s="90">
        <v>-6.7448251261001317</v>
      </c>
      <c r="H471" s="90">
        <v>11.000290489260131</v>
      </c>
      <c r="I471" s="90">
        <v>-107.91720201760211</v>
      </c>
      <c r="J471" s="90">
        <v>-6.3480707069177713</v>
      </c>
      <c r="K471" t="s">
        <v>14602</v>
      </c>
      <c r="L471" t="s">
        <v>14603</v>
      </c>
      <c r="M471">
        <v>4</v>
      </c>
    </row>
    <row r="472" spans="1:13" hidden="1" x14ac:dyDescent="0.25">
      <c r="A472" t="s">
        <v>17800</v>
      </c>
      <c r="B472" t="s">
        <v>516</v>
      </c>
      <c r="C472" t="s">
        <v>319</v>
      </c>
      <c r="D472" t="s">
        <v>20754</v>
      </c>
      <c r="E472" s="90">
        <v>4.22</v>
      </c>
      <c r="F472" s="90">
        <v>-114.69749250686223</v>
      </c>
      <c r="G472" s="90">
        <v>-6.7469113239330722</v>
      </c>
      <c r="H472" s="90">
        <v>10.966911323933072</v>
      </c>
      <c r="I472" s="90">
        <v>-107.95058118292916</v>
      </c>
      <c r="J472" s="90">
        <v>-6.3500341872311266</v>
      </c>
      <c r="K472" t="s">
        <v>17800</v>
      </c>
      <c r="L472" t="s">
        <v>5313</v>
      </c>
      <c r="M472">
        <v>5</v>
      </c>
    </row>
    <row r="473" spans="1:13" hidden="1" x14ac:dyDescent="0.25">
      <c r="A473" t="s">
        <v>1476</v>
      </c>
      <c r="B473" t="s">
        <v>363</v>
      </c>
      <c r="C473" t="s">
        <v>319</v>
      </c>
      <c r="D473" t="s">
        <v>20756</v>
      </c>
      <c r="E473" s="90">
        <v>4.2</v>
      </c>
      <c r="F473" s="90">
        <v>-114.71749250686223</v>
      </c>
      <c r="G473" s="90">
        <v>-6.7480877945213074</v>
      </c>
      <c r="H473" s="90">
        <v>10.948087794521307</v>
      </c>
      <c r="I473" s="90">
        <v>-107.96940471234092</v>
      </c>
      <c r="J473" s="90">
        <v>-6.3511414536671129</v>
      </c>
      <c r="K473" t="s">
        <v>1476</v>
      </c>
      <c r="L473" t="s">
        <v>14092</v>
      </c>
      <c r="M473">
        <v>4</v>
      </c>
    </row>
    <row r="474" spans="1:13" hidden="1" x14ac:dyDescent="0.25">
      <c r="A474" t="s">
        <v>16797</v>
      </c>
      <c r="B474" t="s">
        <v>715</v>
      </c>
      <c r="C474" t="s">
        <v>319</v>
      </c>
      <c r="D474" t="s">
        <v>20755</v>
      </c>
      <c r="E474" s="90">
        <v>4.2</v>
      </c>
      <c r="F474" s="90">
        <v>-114.71749250686223</v>
      </c>
      <c r="G474" s="90">
        <v>-6.7480877945213074</v>
      </c>
      <c r="H474" s="90">
        <v>10.948087794521307</v>
      </c>
      <c r="I474" s="90">
        <v>-107.96940471234092</v>
      </c>
      <c r="J474" s="90">
        <v>-6.3511414536671129</v>
      </c>
      <c r="K474" t="s">
        <v>16797</v>
      </c>
      <c r="L474" t="s">
        <v>16798</v>
      </c>
      <c r="M474">
        <v>3</v>
      </c>
    </row>
    <row r="475" spans="1:13" hidden="1" x14ac:dyDescent="0.25">
      <c r="A475" t="s">
        <v>7920</v>
      </c>
      <c r="B475" t="s">
        <v>14060</v>
      </c>
      <c r="C475" t="s">
        <v>346</v>
      </c>
      <c r="D475" t="s">
        <v>20815</v>
      </c>
      <c r="E475" s="90">
        <v>8.2611336499999997</v>
      </c>
      <c r="F475" s="90">
        <v>-114.72244738948599</v>
      </c>
      <c r="G475" s="90">
        <v>-6.7483792582050581</v>
      </c>
      <c r="H475" s="90">
        <v>15.009512908205059</v>
      </c>
      <c r="I475" s="90">
        <v>-107.97406813128094</v>
      </c>
      <c r="J475" s="90">
        <v>-6.3514157724282905</v>
      </c>
      <c r="K475" t="s">
        <v>7920</v>
      </c>
      <c r="L475" t="s">
        <v>7918</v>
      </c>
      <c r="M475">
        <v>5</v>
      </c>
    </row>
    <row r="476" spans="1:13" hidden="1" x14ac:dyDescent="0.25">
      <c r="A476" t="s">
        <v>14735</v>
      </c>
      <c r="B476" t="s">
        <v>369</v>
      </c>
      <c r="C476" t="s">
        <v>319</v>
      </c>
      <c r="D476" t="s">
        <v>20757</v>
      </c>
      <c r="E476" s="90">
        <v>4.1400000000000006</v>
      </c>
      <c r="F476" s="90">
        <v>-114.77749250686223</v>
      </c>
      <c r="G476" s="90">
        <v>-6.7516172062860136</v>
      </c>
      <c r="H476" s="90">
        <v>10.891617206286014</v>
      </c>
      <c r="I476" s="90">
        <v>-108.02587530057622</v>
      </c>
      <c r="J476" s="90">
        <v>-6.354463252975072</v>
      </c>
      <c r="K476" t="s">
        <v>14735</v>
      </c>
      <c r="L476" t="s">
        <v>14736</v>
      </c>
      <c r="M476">
        <v>4</v>
      </c>
    </row>
    <row r="477" spans="1:13" hidden="1" x14ac:dyDescent="0.25">
      <c r="A477" t="s">
        <v>7967</v>
      </c>
      <c r="B477" t="s">
        <v>888</v>
      </c>
      <c r="C477" t="s">
        <v>319</v>
      </c>
      <c r="D477" t="s">
        <v>20758</v>
      </c>
      <c r="E477" s="90">
        <v>4.1100000000000003</v>
      </c>
      <c r="F477" s="90">
        <v>-114.80749250686223</v>
      </c>
      <c r="G477" s="90">
        <v>-6.7533819121683667</v>
      </c>
      <c r="H477" s="90">
        <v>10.863381912168366</v>
      </c>
      <c r="I477" s="90">
        <v>-108.05411059469387</v>
      </c>
      <c r="J477" s="90">
        <v>-6.3561241526290511</v>
      </c>
      <c r="K477" t="s">
        <v>7967</v>
      </c>
      <c r="L477" t="s">
        <v>7966</v>
      </c>
      <c r="M477">
        <v>5</v>
      </c>
    </row>
    <row r="478" spans="1:13" hidden="1" x14ac:dyDescent="0.25">
      <c r="A478" t="s">
        <v>20154</v>
      </c>
      <c r="B478" t="s">
        <v>413</v>
      </c>
      <c r="C478" t="s">
        <v>319</v>
      </c>
      <c r="D478" t="s">
        <v>20759</v>
      </c>
      <c r="E478" s="90">
        <v>4.1000000000000005</v>
      </c>
      <c r="F478" s="90">
        <v>-114.81749250686224</v>
      </c>
      <c r="G478" s="90">
        <v>-6.7539701474624847</v>
      </c>
      <c r="H478" s="90">
        <v>10.853970147462483</v>
      </c>
      <c r="I478" s="90">
        <v>-108.06352235939974</v>
      </c>
      <c r="J478" s="90">
        <v>-6.3566777858470438</v>
      </c>
      <c r="K478" t="s">
        <v>20154</v>
      </c>
      <c r="L478" t="s">
        <v>20155</v>
      </c>
      <c r="M478">
        <v>1</v>
      </c>
    </row>
    <row r="479" spans="1:13" x14ac:dyDescent="0.25">
      <c r="A479" t="s">
        <v>21438</v>
      </c>
      <c r="B479" t="s">
        <v>301</v>
      </c>
      <c r="C479" t="s">
        <v>346</v>
      </c>
      <c r="D479" t="s">
        <v>20816</v>
      </c>
      <c r="E479" s="90">
        <v>8.1529395563760012</v>
      </c>
      <c r="F479" s="90">
        <v>-114.83064148311</v>
      </c>
      <c r="G479" s="90">
        <v>-6.7547436166535295</v>
      </c>
      <c r="H479" s="90">
        <v>14.907683173029531</v>
      </c>
      <c r="I479" s="90">
        <v>-108.07589786645647</v>
      </c>
      <c r="J479" s="90">
        <v>-6.3574057568503806</v>
      </c>
      <c r="K479" t="s">
        <v>21438</v>
      </c>
      <c r="L479" t="s">
        <v>21439</v>
      </c>
      <c r="M479">
        <v>0</v>
      </c>
    </row>
    <row r="480" spans="1:13" hidden="1" x14ac:dyDescent="0.25">
      <c r="A480" t="s">
        <v>16913</v>
      </c>
      <c r="B480" t="s">
        <v>407</v>
      </c>
      <c r="C480" t="s">
        <v>447</v>
      </c>
      <c r="D480" t="s">
        <v>20637</v>
      </c>
      <c r="E480" s="90">
        <v>9.5172020880220014</v>
      </c>
      <c r="F480" s="90">
        <v>-122.63507570860051</v>
      </c>
      <c r="G480" s="90">
        <v>-7.2138279828588532</v>
      </c>
      <c r="H480" s="90">
        <v>23.944858053739708</v>
      </c>
      <c r="I480" s="90">
        <v>-108.20741974288281</v>
      </c>
      <c r="J480" s="90">
        <v>-6.3651423378166356</v>
      </c>
      <c r="K480" t="s">
        <v>16913</v>
      </c>
      <c r="L480" t="s">
        <v>16914</v>
      </c>
      <c r="M480">
        <v>3</v>
      </c>
    </row>
    <row r="481" spans="1:13" hidden="1" x14ac:dyDescent="0.25">
      <c r="A481" t="s">
        <v>9043</v>
      </c>
      <c r="B481" t="s">
        <v>301</v>
      </c>
      <c r="C481" t="s">
        <v>319</v>
      </c>
      <c r="D481" t="s">
        <v>23271</v>
      </c>
      <c r="E481" s="90">
        <v>3.87</v>
      </c>
      <c r="F481" s="90">
        <v>-115.04749250686223</v>
      </c>
      <c r="G481" s="90">
        <v>-6.7674995592271898</v>
      </c>
      <c r="H481" s="90">
        <v>10.637499559227191</v>
      </c>
      <c r="I481" s="90">
        <v>-108.27999294763504</v>
      </c>
      <c r="J481" s="90">
        <v>-6.3694113498608846</v>
      </c>
      <c r="K481" t="s">
        <v>9043</v>
      </c>
      <c r="L481" t="s">
        <v>9041</v>
      </c>
      <c r="M481">
        <v>9</v>
      </c>
    </row>
    <row r="482" spans="1:13" hidden="1" x14ac:dyDescent="0.25">
      <c r="A482" t="s">
        <v>19406</v>
      </c>
      <c r="B482" t="s">
        <v>350</v>
      </c>
      <c r="C482" t="s">
        <v>319</v>
      </c>
      <c r="D482" t="s">
        <v>23250</v>
      </c>
      <c r="E482" s="90">
        <v>3.8416666666666668</v>
      </c>
      <c r="F482" s="90">
        <v>-115.07582584019556</v>
      </c>
      <c r="G482" s="90">
        <v>-6.7691662258938567</v>
      </c>
      <c r="H482" s="90">
        <v>10.610832892560524</v>
      </c>
      <c r="I482" s="90">
        <v>-108.30665961430171</v>
      </c>
      <c r="J482" s="90">
        <v>-6.3709799773118654</v>
      </c>
      <c r="K482" t="s">
        <v>19406</v>
      </c>
      <c r="L482" t="s">
        <v>19407</v>
      </c>
      <c r="M482">
        <v>1</v>
      </c>
    </row>
    <row r="483" spans="1:13" hidden="1" x14ac:dyDescent="0.25">
      <c r="A483" t="s">
        <v>17958</v>
      </c>
      <c r="B483" t="s">
        <v>14060</v>
      </c>
      <c r="C483" t="s">
        <v>319</v>
      </c>
      <c r="D483" t="s">
        <v>23296</v>
      </c>
      <c r="E483" s="90">
        <v>3.8400000000000003</v>
      </c>
      <c r="F483" s="90">
        <v>-115.07749250686223</v>
      </c>
      <c r="G483" s="90">
        <v>-6.7692642651095429</v>
      </c>
      <c r="H483" s="90">
        <v>10.609264265109543</v>
      </c>
      <c r="I483" s="90">
        <v>-108.30822824175269</v>
      </c>
      <c r="J483" s="90">
        <v>-6.3710722495148637</v>
      </c>
      <c r="K483" t="s">
        <v>17958</v>
      </c>
      <c r="L483" t="s">
        <v>17959</v>
      </c>
      <c r="M483">
        <v>2</v>
      </c>
    </row>
    <row r="484" spans="1:13" hidden="1" x14ac:dyDescent="0.25">
      <c r="A484" t="s">
        <v>4042</v>
      </c>
      <c r="B484" t="s">
        <v>440</v>
      </c>
      <c r="C484" t="s">
        <v>346</v>
      </c>
      <c r="D484" t="s">
        <v>20817</v>
      </c>
      <c r="E484" s="90">
        <v>7.9</v>
      </c>
      <c r="F484" s="90">
        <v>-115.08358103948599</v>
      </c>
      <c r="G484" s="90">
        <v>-6.7696224140874115</v>
      </c>
      <c r="H484" s="90">
        <v>14.669622414087412</v>
      </c>
      <c r="I484" s="90">
        <v>-108.31395862539858</v>
      </c>
      <c r="J484" s="90">
        <v>-6.3714093309057986</v>
      </c>
      <c r="K484" t="s">
        <v>4042</v>
      </c>
      <c r="L484" t="s">
        <v>4039</v>
      </c>
      <c r="M484">
        <v>9</v>
      </c>
    </row>
    <row r="485" spans="1:13" hidden="1" x14ac:dyDescent="0.25">
      <c r="A485" t="s">
        <v>9434</v>
      </c>
      <c r="B485" t="s">
        <v>14060</v>
      </c>
      <c r="C485" t="s">
        <v>319</v>
      </c>
      <c r="D485" t="s">
        <v>23251</v>
      </c>
      <c r="E485" s="90">
        <v>3.8000000000000007</v>
      </c>
      <c r="F485" s="90">
        <v>-115.11749250686223</v>
      </c>
      <c r="G485" s="90">
        <v>-6.771617206286014</v>
      </c>
      <c r="H485" s="90">
        <v>10.571617206286014</v>
      </c>
      <c r="I485" s="90">
        <v>-108.34587530057621</v>
      </c>
      <c r="J485" s="90">
        <v>-6.3732867823868355</v>
      </c>
      <c r="K485" t="s">
        <v>9434</v>
      </c>
      <c r="L485" t="s">
        <v>9433</v>
      </c>
      <c r="M485">
        <v>5</v>
      </c>
    </row>
    <row r="486" spans="1:13" hidden="1" x14ac:dyDescent="0.25">
      <c r="A486" t="s">
        <v>16383</v>
      </c>
      <c r="B486" t="s">
        <v>296</v>
      </c>
      <c r="C486" t="s">
        <v>346</v>
      </c>
      <c r="D486" t="s">
        <v>20818</v>
      </c>
      <c r="E486" s="90">
        <v>7.84</v>
      </c>
      <c r="F486" s="90">
        <v>-115.14358103948599</v>
      </c>
      <c r="G486" s="90">
        <v>-6.7731518258521177</v>
      </c>
      <c r="H486" s="90">
        <v>14.613151825852118</v>
      </c>
      <c r="I486" s="90">
        <v>-108.37042921363388</v>
      </c>
      <c r="J486" s="90">
        <v>-6.3747311302137577</v>
      </c>
      <c r="K486" t="s">
        <v>16383</v>
      </c>
      <c r="L486" t="s">
        <v>16384</v>
      </c>
      <c r="M486">
        <v>3</v>
      </c>
    </row>
    <row r="487" spans="1:13" hidden="1" x14ac:dyDescent="0.25">
      <c r="A487" t="s">
        <v>16763</v>
      </c>
      <c r="B487" t="s">
        <v>739</v>
      </c>
      <c r="C487" t="s">
        <v>346</v>
      </c>
      <c r="D487" t="s">
        <v>20819</v>
      </c>
      <c r="E487" s="90">
        <v>7.7827820544457129</v>
      </c>
      <c r="F487" s="90">
        <v>-115.20079898504028</v>
      </c>
      <c r="G487" s="90">
        <v>-6.7765175873553103</v>
      </c>
      <c r="H487" s="90">
        <v>14.559299641801024</v>
      </c>
      <c r="I487" s="90">
        <v>-108.42428139768498</v>
      </c>
      <c r="J487" s="90">
        <v>-6.377898905746175</v>
      </c>
      <c r="K487" t="s">
        <v>16763</v>
      </c>
      <c r="L487" t="s">
        <v>16764</v>
      </c>
      <c r="M487">
        <v>3</v>
      </c>
    </row>
    <row r="488" spans="1:13" hidden="1" x14ac:dyDescent="0.25">
      <c r="A488" t="s">
        <v>19618</v>
      </c>
      <c r="B488" t="s">
        <v>1359</v>
      </c>
      <c r="C488" t="s">
        <v>319</v>
      </c>
      <c r="D488" t="s">
        <v>23291</v>
      </c>
      <c r="E488" s="90">
        <v>3.6300000000000003</v>
      </c>
      <c r="F488" s="90">
        <v>-115.28749250686224</v>
      </c>
      <c r="G488" s="90">
        <v>-6.7816172062860138</v>
      </c>
      <c r="H488" s="90">
        <v>10.411617206286014</v>
      </c>
      <c r="I488" s="90">
        <v>-108.50587530057622</v>
      </c>
      <c r="J488" s="90">
        <v>-6.3826985470927191</v>
      </c>
      <c r="K488" t="s">
        <v>19618</v>
      </c>
      <c r="L488" t="s">
        <v>19619</v>
      </c>
      <c r="M488">
        <v>1</v>
      </c>
    </row>
    <row r="489" spans="1:13" hidden="1" x14ac:dyDescent="0.25">
      <c r="A489" t="s">
        <v>17492</v>
      </c>
      <c r="B489" t="s">
        <v>906</v>
      </c>
      <c r="C489" t="s">
        <v>319</v>
      </c>
      <c r="D489" t="s">
        <v>23297</v>
      </c>
      <c r="E489" s="90">
        <v>3.6300000000000003</v>
      </c>
      <c r="F489" s="90">
        <v>-115.28749250686224</v>
      </c>
      <c r="G489" s="90">
        <v>-6.7816172062860138</v>
      </c>
      <c r="H489" s="90">
        <v>10.411617206286014</v>
      </c>
      <c r="I489" s="90">
        <v>-108.50587530057622</v>
      </c>
      <c r="J489" s="90">
        <v>-6.3826985470927191</v>
      </c>
      <c r="K489" t="s">
        <v>17492</v>
      </c>
      <c r="L489" t="s">
        <v>17493</v>
      </c>
      <c r="M489">
        <v>2</v>
      </c>
    </row>
    <row r="490" spans="1:13" hidden="1" x14ac:dyDescent="0.25">
      <c r="A490" t="s">
        <v>10258</v>
      </c>
      <c r="B490" t="s">
        <v>638</v>
      </c>
      <c r="C490" t="s">
        <v>319</v>
      </c>
      <c r="D490" t="s">
        <v>23256</v>
      </c>
      <c r="E490" s="90">
        <v>3.4416666666666669</v>
      </c>
      <c r="F490" s="90">
        <v>-115.47582584019557</v>
      </c>
      <c r="G490" s="90">
        <v>-6.7926956376585625</v>
      </c>
      <c r="H490" s="90">
        <v>10.234362304325229</v>
      </c>
      <c r="I490" s="90">
        <v>-108.683130202537</v>
      </c>
      <c r="J490" s="90">
        <v>-6.393125306031588</v>
      </c>
      <c r="K490" t="s">
        <v>10258</v>
      </c>
      <c r="L490" t="s">
        <v>10256</v>
      </c>
      <c r="M490">
        <v>5</v>
      </c>
    </row>
    <row r="491" spans="1:13" hidden="1" x14ac:dyDescent="0.25">
      <c r="A491" t="s">
        <v>15052</v>
      </c>
      <c r="B491" t="s">
        <v>564</v>
      </c>
      <c r="C491" t="s">
        <v>346</v>
      </c>
      <c r="D491" t="s">
        <v>20820</v>
      </c>
      <c r="E491" s="90">
        <v>7.125</v>
      </c>
      <c r="F491" s="90">
        <v>-115.858581039486</v>
      </c>
      <c r="G491" s="90">
        <v>-6.8152106493815294</v>
      </c>
      <c r="H491" s="90">
        <v>13.94021064938153</v>
      </c>
      <c r="I491" s="90">
        <v>-109.04337039010447</v>
      </c>
      <c r="J491" s="90">
        <v>-6.4143159053002634</v>
      </c>
      <c r="K491" t="s">
        <v>15052</v>
      </c>
      <c r="L491" t="s">
        <v>15053</v>
      </c>
      <c r="M491">
        <v>4</v>
      </c>
    </row>
    <row r="492" spans="1:13" hidden="1" x14ac:dyDescent="0.25">
      <c r="A492" t="s">
        <v>14722</v>
      </c>
      <c r="B492" t="s">
        <v>663</v>
      </c>
      <c r="C492" t="s">
        <v>447</v>
      </c>
      <c r="D492" t="s">
        <v>20639</v>
      </c>
      <c r="E492" s="90">
        <v>8.41</v>
      </c>
      <c r="F492" s="90">
        <v>-123.74227779662252</v>
      </c>
      <c r="G492" s="90">
        <v>-7.2789575174483829</v>
      </c>
      <c r="H492" s="90">
        <v>22.967915034896766</v>
      </c>
      <c r="I492" s="90">
        <v>-109.18436276172575</v>
      </c>
      <c r="J492" s="90">
        <v>-6.4226095742191616</v>
      </c>
    </row>
    <row r="493" spans="1:13" hidden="1" x14ac:dyDescent="0.25">
      <c r="A493" t="s">
        <v>16399</v>
      </c>
      <c r="B493" t="s">
        <v>638</v>
      </c>
      <c r="C493" t="s">
        <v>447</v>
      </c>
      <c r="D493" t="s">
        <v>20641</v>
      </c>
      <c r="E493" s="90">
        <v>8.3030922920000005</v>
      </c>
      <c r="F493" s="90">
        <v>-123.84918550462251</v>
      </c>
      <c r="G493" s="90">
        <v>-7.2852462061542651</v>
      </c>
      <c r="H493" s="90">
        <v>22.873584704308531</v>
      </c>
      <c r="I493" s="90">
        <v>-109.27869309231399</v>
      </c>
      <c r="J493" s="90">
        <v>-6.4281584171949406</v>
      </c>
      <c r="K493" t="s">
        <v>16399</v>
      </c>
      <c r="L493" t="s">
        <v>16400</v>
      </c>
      <c r="M493">
        <v>3</v>
      </c>
    </row>
    <row r="494" spans="1:13" hidden="1" x14ac:dyDescent="0.25">
      <c r="A494" t="s">
        <v>23042</v>
      </c>
      <c r="B494" t="s">
        <v>906</v>
      </c>
      <c r="C494" t="s">
        <v>346</v>
      </c>
      <c r="D494" t="s">
        <v>20821</v>
      </c>
      <c r="E494" s="90">
        <v>6.8083333333333336</v>
      </c>
      <c r="F494" s="90">
        <v>-116.17524770615266</v>
      </c>
      <c r="G494" s="90">
        <v>-6.8338381003619215</v>
      </c>
      <c r="H494" s="90">
        <v>13.642171433695255</v>
      </c>
      <c r="I494" s="90">
        <v>-109.34140960579074</v>
      </c>
      <c r="J494" s="90">
        <v>-6.4318476238700439</v>
      </c>
      <c r="K494" t="s">
        <v>23042</v>
      </c>
      <c r="L494" t="s">
        <v>10295</v>
      </c>
      <c r="M494">
        <v>5</v>
      </c>
    </row>
    <row r="495" spans="1:13" x14ac:dyDescent="0.25">
      <c r="A495" t="s">
        <v>22005</v>
      </c>
      <c r="B495" t="s">
        <v>312</v>
      </c>
      <c r="C495" t="s">
        <v>447</v>
      </c>
      <c r="D495" t="s">
        <v>20650</v>
      </c>
      <c r="E495" s="90">
        <v>8.1500000000000021</v>
      </c>
      <c r="F495" s="90">
        <v>-124.00227779662251</v>
      </c>
      <c r="G495" s="90">
        <v>-7.2942516350954421</v>
      </c>
      <c r="H495" s="90">
        <v>22.738503270190886</v>
      </c>
      <c r="I495" s="90">
        <v>-109.41377452643162</v>
      </c>
      <c r="J495" s="90">
        <v>-6.4361043839077423</v>
      </c>
      <c r="K495" t="s">
        <v>22005</v>
      </c>
      <c r="L495" t="s">
        <v>22006</v>
      </c>
      <c r="M495">
        <v>0</v>
      </c>
    </row>
    <row r="496" spans="1:13" hidden="1" x14ac:dyDescent="0.25">
      <c r="A496" t="s">
        <v>7495</v>
      </c>
      <c r="B496" t="s">
        <v>1359</v>
      </c>
      <c r="C496" t="s">
        <v>346</v>
      </c>
      <c r="D496" t="s">
        <v>20822</v>
      </c>
      <c r="E496" s="90">
        <v>6.54</v>
      </c>
      <c r="F496" s="90">
        <v>-116.44358103948599</v>
      </c>
      <c r="G496" s="90">
        <v>-6.8496224140874116</v>
      </c>
      <c r="H496" s="90">
        <v>13.389622414087412</v>
      </c>
      <c r="I496" s="90">
        <v>-109.59395862539859</v>
      </c>
      <c r="J496" s="90">
        <v>-6.4467034485528583</v>
      </c>
      <c r="K496" t="s">
        <v>7495</v>
      </c>
      <c r="L496" t="s">
        <v>7493</v>
      </c>
      <c r="M496">
        <v>9</v>
      </c>
    </row>
    <row r="497" spans="1:13" hidden="1" x14ac:dyDescent="0.25">
      <c r="A497" t="s">
        <v>18219</v>
      </c>
      <c r="B497" t="s">
        <v>546</v>
      </c>
      <c r="C497" t="s">
        <v>447</v>
      </c>
      <c r="D497" t="s">
        <v>20655</v>
      </c>
      <c r="E497" s="90">
        <v>7.843630485387501</v>
      </c>
      <c r="F497" s="90">
        <v>-124.30864731123501</v>
      </c>
      <c r="G497" s="90">
        <v>-7.3122733712491179</v>
      </c>
      <c r="H497" s="90">
        <v>22.468177227885739</v>
      </c>
      <c r="I497" s="90">
        <v>-109.68410056873677</v>
      </c>
      <c r="J497" s="90">
        <v>-6.4520059158080452</v>
      </c>
      <c r="K497" t="s">
        <v>18219</v>
      </c>
      <c r="L497" t="s">
        <v>18220</v>
      </c>
      <c r="M497">
        <v>2</v>
      </c>
    </row>
    <row r="498" spans="1:13" hidden="1" x14ac:dyDescent="0.25">
      <c r="A498" t="s">
        <v>8813</v>
      </c>
      <c r="B498" t="s">
        <v>516</v>
      </c>
      <c r="C498" t="s">
        <v>447</v>
      </c>
      <c r="D498" t="s">
        <v>20656</v>
      </c>
      <c r="E498" s="90">
        <v>7.7900000000000009</v>
      </c>
      <c r="F498" s="90">
        <v>-124.36227779662251</v>
      </c>
      <c r="G498" s="90">
        <v>-7.3154281056836767</v>
      </c>
      <c r="H498" s="90">
        <v>22.420856211367354</v>
      </c>
      <c r="I498" s="90">
        <v>-109.73142158525516</v>
      </c>
      <c r="J498" s="90">
        <v>-6.4547895050150093</v>
      </c>
    </row>
    <row r="499" spans="1:13" hidden="1" x14ac:dyDescent="0.25">
      <c r="A499" t="s">
        <v>8191</v>
      </c>
      <c r="B499" t="s">
        <v>516</v>
      </c>
      <c r="C499" t="s">
        <v>346</v>
      </c>
      <c r="D499" t="s">
        <v>20823</v>
      </c>
      <c r="E499" s="90">
        <v>6.2639125450000002</v>
      </c>
      <c r="F499" s="90">
        <v>-116.719668494486</v>
      </c>
      <c r="G499" s="90">
        <v>-6.8658628526168233</v>
      </c>
      <c r="H499" s="90">
        <v>13.129775397616823</v>
      </c>
      <c r="I499" s="90">
        <v>-109.85380564186917</v>
      </c>
      <c r="J499" s="90">
        <v>-6.4619885671687749</v>
      </c>
      <c r="K499" t="s">
        <v>8191</v>
      </c>
      <c r="L499" t="s">
        <v>8187</v>
      </c>
      <c r="M499">
        <v>7</v>
      </c>
    </row>
    <row r="500" spans="1:13" hidden="1" x14ac:dyDescent="0.25">
      <c r="A500" t="s">
        <v>2418</v>
      </c>
      <c r="B500" t="s">
        <v>638</v>
      </c>
      <c r="C500" t="s">
        <v>447</v>
      </c>
      <c r="D500" t="s">
        <v>20660</v>
      </c>
      <c r="E500" s="90">
        <v>7.65</v>
      </c>
      <c r="F500" s="90">
        <v>-124.50227779662251</v>
      </c>
      <c r="G500" s="90">
        <v>-7.3236633998013243</v>
      </c>
      <c r="H500" s="90">
        <v>22.297326799602651</v>
      </c>
      <c r="I500" s="90">
        <v>-109.85495099701987</v>
      </c>
      <c r="J500" s="90">
        <v>-6.4620559410011689</v>
      </c>
      <c r="K500" t="s">
        <v>2418</v>
      </c>
      <c r="L500" t="s">
        <v>2415</v>
      </c>
      <c r="M500">
        <v>5</v>
      </c>
    </row>
    <row r="501" spans="1:13" hidden="1" x14ac:dyDescent="0.25">
      <c r="A501" t="s">
        <v>17473</v>
      </c>
      <c r="B501" t="s">
        <v>739</v>
      </c>
      <c r="C501" t="s">
        <v>447</v>
      </c>
      <c r="D501" t="s">
        <v>20661</v>
      </c>
      <c r="E501" s="90">
        <v>7.629999999999999</v>
      </c>
      <c r="F501" s="90">
        <v>-124.52227779662252</v>
      </c>
      <c r="G501" s="90">
        <v>-7.3248398703895603</v>
      </c>
      <c r="H501" s="90">
        <v>22.27967974077912</v>
      </c>
      <c r="I501" s="90">
        <v>-109.8725980558434</v>
      </c>
      <c r="J501" s="90">
        <v>-6.4630940032849056</v>
      </c>
      <c r="K501" t="s">
        <v>17473</v>
      </c>
      <c r="L501" t="s">
        <v>17474</v>
      </c>
      <c r="M501">
        <v>2</v>
      </c>
    </row>
    <row r="502" spans="1:13" hidden="1" x14ac:dyDescent="0.25">
      <c r="A502" t="s">
        <v>19350</v>
      </c>
      <c r="B502" t="s">
        <v>1185</v>
      </c>
      <c r="C502" t="s">
        <v>447</v>
      </c>
      <c r="D502" t="s">
        <v>20854</v>
      </c>
      <c r="E502" s="90">
        <v>7.5729362641783995</v>
      </c>
      <c r="F502" s="90">
        <v>-124.57934153244412</v>
      </c>
      <c r="G502" s="90">
        <v>-7.3281965607320068</v>
      </c>
      <c r="H502" s="90">
        <v>22.229329385642416</v>
      </c>
      <c r="I502" s="90">
        <v>-109.9229484109801</v>
      </c>
      <c r="J502" s="90">
        <v>-6.4660557888811825</v>
      </c>
      <c r="K502" t="s">
        <v>19350</v>
      </c>
      <c r="L502" t="s">
        <v>19351</v>
      </c>
      <c r="M502">
        <v>1</v>
      </c>
    </row>
    <row r="503" spans="1:13" hidden="1" x14ac:dyDescent="0.25">
      <c r="A503" t="s">
        <v>8240</v>
      </c>
      <c r="B503" t="s">
        <v>1359</v>
      </c>
      <c r="C503" t="s">
        <v>447</v>
      </c>
      <c r="D503" t="s">
        <v>20855</v>
      </c>
      <c r="E503" s="90">
        <v>7.5700000000000012</v>
      </c>
      <c r="F503" s="90">
        <v>-124.58227779662251</v>
      </c>
      <c r="G503" s="90">
        <v>-7.3283692821542648</v>
      </c>
      <c r="H503" s="90">
        <v>22.226738564308533</v>
      </c>
      <c r="I503" s="90">
        <v>-109.92553923231398</v>
      </c>
      <c r="J503" s="90">
        <v>-6.4662081901361166</v>
      </c>
    </row>
    <row r="504" spans="1:13" hidden="1" x14ac:dyDescent="0.25">
      <c r="A504" t="s">
        <v>19441</v>
      </c>
      <c r="B504" t="s">
        <v>474</v>
      </c>
      <c r="C504" t="s">
        <v>346</v>
      </c>
      <c r="D504" t="s">
        <v>20824</v>
      </c>
      <c r="E504" s="90">
        <v>6.16</v>
      </c>
      <c r="F504" s="90">
        <v>-116.823581039486</v>
      </c>
      <c r="G504" s="90">
        <v>-6.8719753552638823</v>
      </c>
      <c r="H504" s="90">
        <v>13.031975355263882</v>
      </c>
      <c r="I504" s="90">
        <v>-109.95160568422212</v>
      </c>
      <c r="J504" s="90">
        <v>-6.4677415108365954</v>
      </c>
      <c r="K504" t="s">
        <v>19441</v>
      </c>
      <c r="L504" t="s">
        <v>19442</v>
      </c>
      <c r="M504">
        <v>2</v>
      </c>
    </row>
    <row r="505" spans="1:13" hidden="1" x14ac:dyDescent="0.25">
      <c r="A505" t="s">
        <v>17634</v>
      </c>
      <c r="B505" t="s">
        <v>385</v>
      </c>
      <c r="C505" t="s">
        <v>346</v>
      </c>
      <c r="D505" t="s">
        <v>20825</v>
      </c>
      <c r="E505" s="90">
        <v>5.9571061188089596</v>
      </c>
      <c r="F505" s="90">
        <v>-117.02647492067703</v>
      </c>
      <c r="G505" s="90">
        <v>-6.88391028945159</v>
      </c>
      <c r="H505" s="90">
        <v>12.84101640826055</v>
      </c>
      <c r="I505" s="90">
        <v>-110.14256463122544</v>
      </c>
      <c r="J505" s="90">
        <v>-6.4789743900720849</v>
      </c>
      <c r="K505" t="s">
        <v>17634</v>
      </c>
      <c r="L505" t="s">
        <v>17635</v>
      </c>
      <c r="M505">
        <v>2</v>
      </c>
    </row>
    <row r="506" spans="1:13" hidden="1" x14ac:dyDescent="0.25">
      <c r="A506" t="s">
        <v>17968</v>
      </c>
      <c r="B506" t="s">
        <v>868</v>
      </c>
      <c r="C506" t="s">
        <v>447</v>
      </c>
      <c r="D506" t="s">
        <v>20856</v>
      </c>
      <c r="E506" s="90">
        <v>7.314756794687999</v>
      </c>
      <c r="F506" s="90">
        <v>-124.83752100193452</v>
      </c>
      <c r="G506" s="90">
        <v>-7.3433835883490897</v>
      </c>
      <c r="H506" s="90">
        <v>22.001523971386177</v>
      </c>
      <c r="I506" s="90">
        <v>-110.15075382523634</v>
      </c>
      <c r="J506" s="90">
        <v>-6.4794561073668433</v>
      </c>
      <c r="K506" t="s">
        <v>17968</v>
      </c>
      <c r="L506" t="s">
        <v>17969</v>
      </c>
      <c r="M506">
        <v>2</v>
      </c>
    </row>
    <row r="507" spans="1:13" hidden="1" x14ac:dyDescent="0.25">
      <c r="A507" t="s">
        <v>18058</v>
      </c>
      <c r="B507" t="s">
        <v>413</v>
      </c>
      <c r="C507" t="s">
        <v>346</v>
      </c>
      <c r="D507" t="s">
        <v>20826</v>
      </c>
      <c r="E507" s="90">
        <v>5.7799999999999994</v>
      </c>
      <c r="F507" s="90">
        <v>-117.203581039486</v>
      </c>
      <c r="G507" s="90">
        <v>-6.8943282964403529</v>
      </c>
      <c r="H507" s="90">
        <v>12.674328296440352</v>
      </c>
      <c r="I507" s="90">
        <v>-110.30925274304565</v>
      </c>
      <c r="J507" s="90">
        <v>-6.4887795731203326</v>
      </c>
      <c r="K507" t="s">
        <v>18058</v>
      </c>
      <c r="L507" t="s">
        <v>18059</v>
      </c>
      <c r="M507">
        <v>2</v>
      </c>
    </row>
    <row r="508" spans="1:13" hidden="1" x14ac:dyDescent="0.25">
      <c r="A508" t="s">
        <v>16506</v>
      </c>
      <c r="B508" t="s">
        <v>413</v>
      </c>
      <c r="C508" t="s">
        <v>346</v>
      </c>
      <c r="D508" t="s">
        <v>20827</v>
      </c>
      <c r="E508" s="90">
        <v>5.75</v>
      </c>
      <c r="F508" s="90">
        <v>-117.233581039486</v>
      </c>
      <c r="G508" s="90">
        <v>-6.8960930023227061</v>
      </c>
      <c r="H508" s="90">
        <v>12.646093002322706</v>
      </c>
      <c r="I508" s="90">
        <v>-110.3374880371633</v>
      </c>
      <c r="J508" s="90">
        <v>-6.4904404727743117</v>
      </c>
      <c r="K508" t="s">
        <v>16506</v>
      </c>
      <c r="L508" t="s">
        <v>14157</v>
      </c>
      <c r="M508">
        <v>4</v>
      </c>
    </row>
    <row r="509" spans="1:13" hidden="1" x14ac:dyDescent="0.25">
      <c r="A509" t="s">
        <v>16401</v>
      </c>
      <c r="B509" t="s">
        <v>484</v>
      </c>
      <c r="C509" t="s">
        <v>447</v>
      </c>
      <c r="D509" t="s">
        <v>20857</v>
      </c>
      <c r="E509" s="90">
        <v>6.8699999999999992</v>
      </c>
      <c r="F509" s="90">
        <v>-125.28227779662251</v>
      </c>
      <c r="G509" s="90">
        <v>-7.3695457527425008</v>
      </c>
      <c r="H509" s="90">
        <v>21.609091505485001</v>
      </c>
      <c r="I509" s="90">
        <v>-110.54318629113752</v>
      </c>
      <c r="J509" s="90">
        <v>-6.5025403700669129</v>
      </c>
      <c r="K509" t="s">
        <v>16401</v>
      </c>
      <c r="L509" t="s">
        <v>15240</v>
      </c>
      <c r="M509">
        <v>4</v>
      </c>
    </row>
    <row r="510" spans="1:13" hidden="1" x14ac:dyDescent="0.25">
      <c r="A510" t="s">
        <v>15881</v>
      </c>
      <c r="B510" t="s">
        <v>868</v>
      </c>
      <c r="C510" t="s">
        <v>346</v>
      </c>
      <c r="D510" t="s">
        <v>20828</v>
      </c>
      <c r="E510" s="90">
        <v>5.4700000000000006</v>
      </c>
      <c r="F510" s="90">
        <v>-117.513581039486</v>
      </c>
      <c r="G510" s="90">
        <v>-6.9125635905580003</v>
      </c>
      <c r="H510" s="90">
        <v>12.382563590558</v>
      </c>
      <c r="I510" s="90">
        <v>-110.60101744892799</v>
      </c>
      <c r="J510" s="90">
        <v>-6.5059422028781171</v>
      </c>
      <c r="K510" t="s">
        <v>15881</v>
      </c>
      <c r="L510" t="s">
        <v>15882</v>
      </c>
      <c r="M510">
        <v>3</v>
      </c>
    </row>
    <row r="511" spans="1:13" hidden="1" x14ac:dyDescent="0.25">
      <c r="A511" t="s">
        <v>17694</v>
      </c>
      <c r="B511" t="s">
        <v>312</v>
      </c>
      <c r="C511" t="s">
        <v>447</v>
      </c>
      <c r="D511" t="s">
        <v>20858</v>
      </c>
      <c r="E511" s="90">
        <v>6.7653733402651435</v>
      </c>
      <c r="F511" s="90">
        <v>-125.38690445635737</v>
      </c>
      <c r="G511" s="90">
        <v>-7.3757002621386691</v>
      </c>
      <c r="H511" s="90">
        <v>21.516773864542483</v>
      </c>
      <c r="I511" s="90">
        <v>-110.63550393208003</v>
      </c>
      <c r="J511" s="90">
        <v>-6.507970819534119</v>
      </c>
      <c r="K511" t="s">
        <v>17694</v>
      </c>
      <c r="L511" t="s">
        <v>17695</v>
      </c>
      <c r="M511">
        <v>2</v>
      </c>
    </row>
    <row r="512" spans="1:13" x14ac:dyDescent="0.25">
      <c r="A512" t="s">
        <v>21933</v>
      </c>
      <c r="B512" t="s">
        <v>546</v>
      </c>
      <c r="C512" t="s">
        <v>346</v>
      </c>
      <c r="D512" t="s">
        <v>20829</v>
      </c>
      <c r="E512" s="90">
        <v>5.2770007229939981</v>
      </c>
      <c r="F512" s="90">
        <v>-117.70658031649199</v>
      </c>
      <c r="G512" s="90">
        <v>-6.9239164892054115</v>
      </c>
      <c r="H512" s="90">
        <v>12.20091721219941</v>
      </c>
      <c r="I512" s="90">
        <v>-110.78266382728658</v>
      </c>
      <c r="J512" s="90">
        <v>-6.5166272839580346</v>
      </c>
      <c r="K512" t="s">
        <v>21933</v>
      </c>
      <c r="L512" t="s">
        <v>21934</v>
      </c>
      <c r="M512">
        <v>0</v>
      </c>
    </row>
    <row r="513" spans="1:13" hidden="1" x14ac:dyDescent="0.25">
      <c r="A513" t="s">
        <v>14468</v>
      </c>
      <c r="B513" t="s">
        <v>901</v>
      </c>
      <c r="C513" t="s">
        <v>346</v>
      </c>
      <c r="D513" t="s">
        <v>20830</v>
      </c>
      <c r="E513" s="90">
        <v>5.18</v>
      </c>
      <c r="F513" s="90">
        <v>-117.80358103948601</v>
      </c>
      <c r="G513" s="90">
        <v>-6.9296224140874116</v>
      </c>
      <c r="H513" s="90">
        <v>12.109622414087411</v>
      </c>
      <c r="I513" s="90">
        <v>-110.87395862539859</v>
      </c>
      <c r="J513" s="90">
        <v>-6.521997566199917</v>
      </c>
      <c r="K513" t="s">
        <v>14468</v>
      </c>
      <c r="L513" t="s">
        <v>14469</v>
      </c>
      <c r="M513">
        <v>4</v>
      </c>
    </row>
    <row r="514" spans="1:13" hidden="1" x14ac:dyDescent="0.25">
      <c r="A514" t="s">
        <v>16539</v>
      </c>
      <c r="B514" t="s">
        <v>440</v>
      </c>
      <c r="C514" t="s">
        <v>346</v>
      </c>
      <c r="D514" t="s">
        <v>20831</v>
      </c>
      <c r="E514" s="90">
        <v>5.15</v>
      </c>
      <c r="F514" s="90">
        <v>-117.83358103948599</v>
      </c>
      <c r="G514" s="90">
        <v>-6.9313871199697639</v>
      </c>
      <c r="H514" s="90">
        <v>12.081387119969765</v>
      </c>
      <c r="I514" s="90">
        <v>-110.90219391951624</v>
      </c>
      <c r="J514" s="90">
        <v>-6.5236584658538961</v>
      </c>
      <c r="K514" t="s">
        <v>16539</v>
      </c>
      <c r="L514" t="s">
        <v>16540</v>
      </c>
      <c r="M514">
        <v>3</v>
      </c>
    </row>
    <row r="515" spans="1:13" hidden="1" x14ac:dyDescent="0.25">
      <c r="A515" t="s">
        <v>19149</v>
      </c>
      <c r="B515" t="s">
        <v>701</v>
      </c>
      <c r="C515" t="s">
        <v>346</v>
      </c>
      <c r="D515" t="s">
        <v>20832</v>
      </c>
      <c r="E515" s="90">
        <v>5.0864485546666653</v>
      </c>
      <c r="F515" s="90">
        <v>-117.89713248481934</v>
      </c>
      <c r="G515" s="90">
        <v>-6.9351254402834908</v>
      </c>
      <c r="H515" s="90">
        <v>12.021573994950156</v>
      </c>
      <c r="I515" s="90">
        <v>-110.96200704453584</v>
      </c>
      <c r="J515" s="90">
        <v>-6.5271768849726968</v>
      </c>
      <c r="K515" t="s">
        <v>19149</v>
      </c>
      <c r="L515" t="s">
        <v>19150</v>
      </c>
      <c r="M515">
        <v>1</v>
      </c>
    </row>
    <row r="516" spans="1:13" hidden="1" x14ac:dyDescent="0.25">
      <c r="A516" t="s">
        <v>19723</v>
      </c>
      <c r="B516" t="s">
        <v>715</v>
      </c>
      <c r="C516" t="s">
        <v>346</v>
      </c>
      <c r="D516" t="s">
        <v>20833</v>
      </c>
      <c r="E516" s="90">
        <v>5.0532698542999999</v>
      </c>
      <c r="F516" s="90">
        <v>-117.930311185186</v>
      </c>
      <c r="G516" s="90">
        <v>-6.937077128540353</v>
      </c>
      <c r="H516" s="90">
        <v>11.990346982840354</v>
      </c>
      <c r="I516" s="90">
        <v>-110.99323405664565</v>
      </c>
      <c r="J516" s="90">
        <v>-6.5290137680379789</v>
      </c>
      <c r="K516" t="s">
        <v>19723</v>
      </c>
      <c r="L516" t="s">
        <v>19724</v>
      </c>
      <c r="M516">
        <v>1</v>
      </c>
    </row>
    <row r="517" spans="1:13" hidden="1" x14ac:dyDescent="0.25">
      <c r="A517" t="s">
        <v>16188</v>
      </c>
      <c r="B517" t="s">
        <v>333</v>
      </c>
      <c r="C517" t="s">
        <v>346</v>
      </c>
      <c r="D517" t="s">
        <v>20834</v>
      </c>
      <c r="E517" s="90">
        <v>5.0250000000000004</v>
      </c>
      <c r="F517" s="90">
        <v>-117.95858103948599</v>
      </c>
      <c r="G517" s="90">
        <v>-6.9387400611462349</v>
      </c>
      <c r="H517" s="90">
        <v>11.963740061146236</v>
      </c>
      <c r="I517" s="90">
        <v>-111.01984097833976</v>
      </c>
      <c r="J517" s="90">
        <v>-6.5305788810788092</v>
      </c>
      <c r="K517" t="s">
        <v>16188</v>
      </c>
      <c r="L517" t="s">
        <v>16189</v>
      </c>
      <c r="M517">
        <v>3</v>
      </c>
    </row>
    <row r="518" spans="1:13" hidden="1" x14ac:dyDescent="0.25">
      <c r="A518" t="s">
        <v>16395</v>
      </c>
      <c r="B518" t="s">
        <v>663</v>
      </c>
      <c r="C518" t="s">
        <v>346</v>
      </c>
      <c r="D518" t="s">
        <v>20835</v>
      </c>
      <c r="E518" s="90">
        <v>4.91</v>
      </c>
      <c r="F518" s="90">
        <v>-118.073581039486</v>
      </c>
      <c r="G518" s="90">
        <v>-6.9455047670285879</v>
      </c>
      <c r="H518" s="90">
        <v>11.855504767028588</v>
      </c>
      <c r="I518" s="90">
        <v>-111.12807627245741</v>
      </c>
      <c r="J518" s="90">
        <v>-6.5369456630857297</v>
      </c>
      <c r="K518" t="s">
        <v>16395</v>
      </c>
      <c r="L518" t="s">
        <v>16396</v>
      </c>
      <c r="M518">
        <v>3</v>
      </c>
    </row>
    <row r="519" spans="1:13" hidden="1" x14ac:dyDescent="0.25">
      <c r="A519" t="s">
        <v>14900</v>
      </c>
      <c r="B519" t="s">
        <v>338</v>
      </c>
      <c r="C519" t="s">
        <v>447</v>
      </c>
      <c r="D519" t="s">
        <v>20859</v>
      </c>
      <c r="E519" s="90">
        <v>6.1098156259375003</v>
      </c>
      <c r="F519" s="90">
        <v>-126.04246217068501</v>
      </c>
      <c r="G519" s="90">
        <v>-7.4142624806285298</v>
      </c>
      <c r="H519" s="90">
        <v>20.93834058719456</v>
      </c>
      <c r="I519" s="90">
        <v>-111.21393720942795</v>
      </c>
      <c r="J519" s="90">
        <v>-6.5419963064369382</v>
      </c>
      <c r="K519" t="s">
        <v>14900</v>
      </c>
      <c r="L519" t="s">
        <v>14901</v>
      </c>
      <c r="M519">
        <v>4</v>
      </c>
    </row>
    <row r="520" spans="1:13" hidden="1" x14ac:dyDescent="0.25">
      <c r="A520" t="s">
        <v>17814</v>
      </c>
      <c r="B520" t="s">
        <v>474</v>
      </c>
      <c r="C520" t="s">
        <v>447</v>
      </c>
      <c r="D520" t="s">
        <v>20860</v>
      </c>
      <c r="E520" s="90">
        <v>6.1083333333333343</v>
      </c>
      <c r="F520" s="90">
        <v>-126.04394446328918</v>
      </c>
      <c r="G520" s="90">
        <v>-7.4143496743111283</v>
      </c>
      <c r="H520" s="90">
        <v>20.937032681955593</v>
      </c>
      <c r="I520" s="90">
        <v>-111.21524511466691</v>
      </c>
      <c r="J520" s="90">
        <v>-6.5420732420392298</v>
      </c>
      <c r="K520" t="s">
        <v>17814</v>
      </c>
      <c r="L520" t="s">
        <v>17815</v>
      </c>
      <c r="M520">
        <v>3</v>
      </c>
    </row>
    <row r="521" spans="1:13" hidden="1" x14ac:dyDescent="0.25">
      <c r="A521" t="s">
        <v>17725</v>
      </c>
      <c r="B521" t="s">
        <v>888</v>
      </c>
      <c r="C521" t="s">
        <v>346</v>
      </c>
      <c r="D521" t="s">
        <v>20836</v>
      </c>
      <c r="E521" s="90">
        <v>4.7989909145599992</v>
      </c>
      <c r="F521" s="90">
        <v>-118.184590124926</v>
      </c>
      <c r="G521" s="90">
        <v>-6.9520347132309412</v>
      </c>
      <c r="H521" s="90">
        <v>11.751025627790941</v>
      </c>
      <c r="I521" s="90">
        <v>-111.23255541169506</v>
      </c>
      <c r="J521" s="90">
        <v>-6.5430914948055916</v>
      </c>
      <c r="K521" t="s">
        <v>17725</v>
      </c>
      <c r="L521" t="s">
        <v>17726</v>
      </c>
      <c r="M521">
        <v>2</v>
      </c>
    </row>
    <row r="522" spans="1:13" hidden="1" x14ac:dyDescent="0.25">
      <c r="A522" t="s">
        <v>2638</v>
      </c>
      <c r="B522" t="s">
        <v>312</v>
      </c>
      <c r="C522" t="s">
        <v>346</v>
      </c>
      <c r="D522" t="s">
        <v>20837</v>
      </c>
      <c r="E522" s="90">
        <v>4.79</v>
      </c>
      <c r="F522" s="90">
        <v>-118.19358103948599</v>
      </c>
      <c r="G522" s="90">
        <v>-6.9525635905579994</v>
      </c>
      <c r="H522" s="90">
        <v>11.742563590557999</v>
      </c>
      <c r="I522" s="90">
        <v>-111.24101744892801</v>
      </c>
      <c r="J522" s="90">
        <v>-6.5435892617016478</v>
      </c>
      <c r="K522" t="s">
        <v>2638</v>
      </c>
      <c r="L522" t="s">
        <v>2636</v>
      </c>
      <c r="M522">
        <v>5</v>
      </c>
    </row>
    <row r="523" spans="1:13" hidden="1" x14ac:dyDescent="0.25">
      <c r="A523" t="s">
        <v>14423</v>
      </c>
      <c r="B523" t="s">
        <v>688</v>
      </c>
      <c r="C523" t="s">
        <v>447</v>
      </c>
      <c r="D523" t="s">
        <v>20861</v>
      </c>
      <c r="E523" s="90">
        <v>5.94</v>
      </c>
      <c r="F523" s="90">
        <v>-126.21227779662252</v>
      </c>
      <c r="G523" s="90">
        <v>-7.4242516350954419</v>
      </c>
      <c r="H523" s="90">
        <v>20.788503270190887</v>
      </c>
      <c r="I523" s="90">
        <v>-111.36377452643163</v>
      </c>
      <c r="J523" s="90">
        <v>-6.550810266260684</v>
      </c>
      <c r="K523" t="s">
        <v>14423</v>
      </c>
      <c r="L523" t="s">
        <v>14424</v>
      </c>
      <c r="M523">
        <v>4</v>
      </c>
    </row>
    <row r="524" spans="1:13" hidden="1" x14ac:dyDescent="0.25">
      <c r="A524" t="s">
        <v>16180</v>
      </c>
      <c r="B524" t="s">
        <v>1359</v>
      </c>
      <c r="C524" t="s">
        <v>346</v>
      </c>
      <c r="D524" t="s">
        <v>20838</v>
      </c>
      <c r="E524" s="90">
        <v>4.4800000000000004</v>
      </c>
      <c r="F524" s="90">
        <v>-118.50358103948599</v>
      </c>
      <c r="G524" s="90">
        <v>-6.9707988846756468</v>
      </c>
      <c r="H524" s="90">
        <v>11.450798884675647</v>
      </c>
      <c r="I524" s="90">
        <v>-111.53278215481035</v>
      </c>
      <c r="J524" s="90">
        <v>-6.5607518914594323</v>
      </c>
      <c r="K524" t="s">
        <v>16180</v>
      </c>
      <c r="L524" t="s">
        <v>8295</v>
      </c>
      <c r="M524">
        <v>5</v>
      </c>
    </row>
    <row r="525" spans="1:13" x14ac:dyDescent="0.25">
      <c r="A525" t="s">
        <v>21785</v>
      </c>
      <c r="B525" t="s">
        <v>296</v>
      </c>
      <c r="C525" t="s">
        <v>346</v>
      </c>
      <c r="D525" t="s">
        <v>20839</v>
      </c>
      <c r="E525" s="90">
        <v>4.4000000000000004</v>
      </c>
      <c r="F525" s="90">
        <v>-118.58358103948599</v>
      </c>
      <c r="G525" s="90">
        <v>-6.9755047670285881</v>
      </c>
      <c r="H525" s="90">
        <v>11.375504767028588</v>
      </c>
      <c r="I525" s="90">
        <v>-111.60807627245741</v>
      </c>
      <c r="J525" s="90">
        <v>-6.5651809572033768</v>
      </c>
      <c r="K525" t="s">
        <v>21785</v>
      </c>
      <c r="L525" t="s">
        <v>21786</v>
      </c>
      <c r="M525">
        <v>0</v>
      </c>
    </row>
    <row r="526" spans="1:13" hidden="1" x14ac:dyDescent="0.25">
      <c r="A526" t="s">
        <v>14562</v>
      </c>
      <c r="B526" t="s">
        <v>1359</v>
      </c>
      <c r="C526" t="s">
        <v>346</v>
      </c>
      <c r="D526" t="s">
        <v>20840</v>
      </c>
      <c r="E526" s="90">
        <v>4.3416666666666668</v>
      </c>
      <c r="F526" s="90">
        <v>-118.64191437281933</v>
      </c>
      <c r="G526" s="90">
        <v>-6.9789361395776073</v>
      </c>
      <c r="H526" s="90">
        <v>11.320602806244274</v>
      </c>
      <c r="I526" s="90">
        <v>-111.66297823324172</v>
      </c>
      <c r="J526" s="90">
        <v>-6.5684104843083366</v>
      </c>
      <c r="K526" t="s">
        <v>14562</v>
      </c>
      <c r="L526" t="s">
        <v>5641</v>
      </c>
      <c r="M526">
        <v>5</v>
      </c>
    </row>
    <row r="527" spans="1:13" hidden="1" x14ac:dyDescent="0.25">
      <c r="A527" t="s">
        <v>14065</v>
      </c>
      <c r="B527" t="s">
        <v>516</v>
      </c>
      <c r="C527" t="s">
        <v>447</v>
      </c>
      <c r="D527" t="s">
        <v>20862</v>
      </c>
      <c r="E527" s="90">
        <v>5.5083333333333329</v>
      </c>
      <c r="F527" s="90">
        <v>-126.64394446328919</v>
      </c>
      <c r="G527" s="90">
        <v>-7.4496437919581879</v>
      </c>
      <c r="H527" s="90">
        <v>20.407620917249709</v>
      </c>
      <c r="I527" s="90">
        <v>-111.7446568793728</v>
      </c>
      <c r="J527" s="90">
        <v>-6.5732151105513408</v>
      </c>
      <c r="K527" t="s">
        <v>14065</v>
      </c>
      <c r="L527" t="s">
        <v>14066</v>
      </c>
      <c r="M527">
        <v>4</v>
      </c>
    </row>
    <row r="528" spans="1:13" hidden="1" x14ac:dyDescent="0.25">
      <c r="A528" t="s">
        <v>14328</v>
      </c>
      <c r="B528" t="s">
        <v>663</v>
      </c>
      <c r="C528" t="s">
        <v>346</v>
      </c>
      <c r="D528" t="s">
        <v>20841</v>
      </c>
      <c r="E528" s="90">
        <v>4.1416666666666675</v>
      </c>
      <c r="F528" s="90">
        <v>-118.84191437281933</v>
      </c>
      <c r="G528" s="90">
        <v>-6.9907008454599611</v>
      </c>
      <c r="H528" s="90">
        <v>11.132367512126628</v>
      </c>
      <c r="I528" s="90">
        <v>-111.85121352735936</v>
      </c>
      <c r="J528" s="90">
        <v>-6.5794831486681975</v>
      </c>
      <c r="K528" t="s">
        <v>14328</v>
      </c>
      <c r="L528" t="s">
        <v>14329</v>
      </c>
      <c r="M528">
        <v>4</v>
      </c>
    </row>
    <row r="529" spans="1:13" x14ac:dyDescent="0.25">
      <c r="A529" t="s">
        <v>21732</v>
      </c>
      <c r="B529" t="s">
        <v>901</v>
      </c>
      <c r="C529" t="s">
        <v>447</v>
      </c>
      <c r="D529" t="s">
        <v>20863</v>
      </c>
      <c r="E529" s="90">
        <v>5.3866892930000008</v>
      </c>
      <c r="F529" s="90">
        <v>-126.76558850362251</v>
      </c>
      <c r="G529" s="90">
        <v>-7.4567993237425005</v>
      </c>
      <c r="H529" s="90">
        <v>20.300287940485003</v>
      </c>
      <c r="I529" s="90">
        <v>-111.85198985613751</v>
      </c>
      <c r="J529" s="90">
        <v>-6.5795288150669125</v>
      </c>
      <c r="K529" t="s">
        <v>21732</v>
      </c>
      <c r="L529" t="s">
        <v>21733</v>
      </c>
      <c r="M529">
        <v>0</v>
      </c>
    </row>
    <row r="530" spans="1:13" hidden="1" x14ac:dyDescent="0.25">
      <c r="A530" t="s">
        <v>9287</v>
      </c>
      <c r="B530" t="s">
        <v>888</v>
      </c>
      <c r="C530" t="s">
        <v>447</v>
      </c>
      <c r="D530" t="s">
        <v>20864</v>
      </c>
      <c r="E530" s="90">
        <v>5.2583333333333337</v>
      </c>
      <c r="F530" s="90">
        <v>-126.89394446328917</v>
      </c>
      <c r="G530" s="90">
        <v>-7.4643496743111282</v>
      </c>
      <c r="H530" s="90">
        <v>20.187032681955589</v>
      </c>
      <c r="I530" s="90">
        <v>-111.96524511466693</v>
      </c>
      <c r="J530" s="90">
        <v>-6.5861908890980549</v>
      </c>
      <c r="K530" t="s">
        <v>9287</v>
      </c>
      <c r="L530" t="s">
        <v>9286</v>
      </c>
      <c r="M530">
        <v>5</v>
      </c>
    </row>
    <row r="531" spans="1:13" hidden="1" x14ac:dyDescent="0.25">
      <c r="A531" t="s">
        <v>14798</v>
      </c>
      <c r="B531" t="s">
        <v>701</v>
      </c>
      <c r="C531" t="s">
        <v>447</v>
      </c>
      <c r="D531" t="s">
        <v>20865</v>
      </c>
      <c r="E531" s="90">
        <v>5.16</v>
      </c>
      <c r="F531" s="90">
        <v>-126.99227779662252</v>
      </c>
      <c r="G531" s="90">
        <v>-7.4701339880366184</v>
      </c>
      <c r="H531" s="90">
        <v>20.100267976073237</v>
      </c>
      <c r="I531" s="90">
        <v>-112.05200982054927</v>
      </c>
      <c r="J531" s="90">
        <v>-6.591294695326428</v>
      </c>
      <c r="K531" t="s">
        <v>14798</v>
      </c>
      <c r="L531" t="s">
        <v>14799</v>
      </c>
      <c r="M531">
        <v>4</v>
      </c>
    </row>
    <row r="532" spans="1:13" hidden="1" x14ac:dyDescent="0.25">
      <c r="A532" t="s">
        <v>14024</v>
      </c>
      <c r="B532" t="s">
        <v>701</v>
      </c>
      <c r="C532" t="s">
        <v>447</v>
      </c>
      <c r="D532" t="s">
        <v>20866</v>
      </c>
      <c r="E532" s="90">
        <v>5.15</v>
      </c>
      <c r="F532" s="90">
        <v>-127.00227779662251</v>
      </c>
      <c r="G532" s="90">
        <v>-7.4707222233307355</v>
      </c>
      <c r="H532" s="90">
        <v>20.091444446661473</v>
      </c>
      <c r="I532" s="90">
        <v>-112.06083334996104</v>
      </c>
      <c r="J532" s="90">
        <v>-6.5918137264682963</v>
      </c>
      <c r="K532" t="s">
        <v>14024</v>
      </c>
      <c r="L532" t="s">
        <v>14025</v>
      </c>
      <c r="M532">
        <v>4</v>
      </c>
    </row>
    <row r="533" spans="1:13" hidden="1" x14ac:dyDescent="0.25">
      <c r="A533" t="s">
        <v>8122</v>
      </c>
      <c r="B533" t="s">
        <v>312</v>
      </c>
      <c r="C533" t="s">
        <v>346</v>
      </c>
      <c r="D533" t="s">
        <v>20842</v>
      </c>
      <c r="E533" s="90">
        <v>3.8973889954011423</v>
      </c>
      <c r="F533" s="90">
        <v>-119.08619204408485</v>
      </c>
      <c r="G533" s="90">
        <v>-7.0050701202402852</v>
      </c>
      <c r="H533" s="90">
        <v>10.902459115641427</v>
      </c>
      <c r="I533" s="90">
        <v>-112.08112192384456</v>
      </c>
      <c r="J533" s="90">
        <v>-6.5930071719908563</v>
      </c>
      <c r="K533" t="s">
        <v>8122</v>
      </c>
      <c r="L533" t="s">
        <v>8119</v>
      </c>
      <c r="M533">
        <v>5</v>
      </c>
    </row>
    <row r="534" spans="1:13" hidden="1" x14ac:dyDescent="0.25">
      <c r="A534" t="s">
        <v>17606</v>
      </c>
      <c r="B534" t="s">
        <v>301</v>
      </c>
      <c r="C534" t="s">
        <v>447</v>
      </c>
      <c r="D534" t="s">
        <v>20867</v>
      </c>
      <c r="E534" s="90">
        <v>4.916666666666667</v>
      </c>
      <c r="F534" s="90">
        <v>-127.23561112995584</v>
      </c>
      <c r="G534" s="90">
        <v>-7.4844477135268139</v>
      </c>
      <c r="H534" s="90">
        <v>19.885562093720296</v>
      </c>
      <c r="I534" s="90">
        <v>-112.26671570290222</v>
      </c>
      <c r="J534" s="90">
        <v>-6.6039244531118948</v>
      </c>
      <c r="K534" t="s">
        <v>17606</v>
      </c>
      <c r="L534" t="s">
        <v>17607</v>
      </c>
      <c r="M534">
        <v>2</v>
      </c>
    </row>
    <row r="535" spans="1:13" hidden="1" x14ac:dyDescent="0.25">
      <c r="A535" t="s">
        <v>16456</v>
      </c>
      <c r="B535" t="s">
        <v>369</v>
      </c>
      <c r="C535" t="s">
        <v>447</v>
      </c>
      <c r="D535" t="s">
        <v>20868</v>
      </c>
      <c r="E535" s="90">
        <v>4.9000000000000004</v>
      </c>
      <c r="F535" s="90">
        <v>-127.25227779662251</v>
      </c>
      <c r="G535" s="90">
        <v>-7.4854281056836767</v>
      </c>
      <c r="H535" s="90">
        <v>19.870856211367354</v>
      </c>
      <c r="I535" s="90">
        <v>-112.28142158525516</v>
      </c>
      <c r="J535" s="90">
        <v>-6.6047895050150096</v>
      </c>
    </row>
    <row r="536" spans="1:13" hidden="1" x14ac:dyDescent="0.25">
      <c r="A536" t="s">
        <v>2697</v>
      </c>
      <c r="B536" t="s">
        <v>715</v>
      </c>
      <c r="C536" t="s">
        <v>346</v>
      </c>
      <c r="D536" t="s">
        <v>20843</v>
      </c>
      <c r="E536" s="90">
        <v>3.64</v>
      </c>
      <c r="F536" s="90">
        <v>-119.343581039486</v>
      </c>
      <c r="G536" s="90">
        <v>-7.0202106493815295</v>
      </c>
      <c r="H536" s="90">
        <v>10.660210649381529</v>
      </c>
      <c r="I536" s="90">
        <v>-112.32337039010447</v>
      </c>
      <c r="J536" s="90">
        <v>-6.6072570817708511</v>
      </c>
      <c r="K536" t="s">
        <v>2697</v>
      </c>
      <c r="L536" t="s">
        <v>179</v>
      </c>
      <c r="M536">
        <v>6</v>
      </c>
    </row>
    <row r="537" spans="1:13" hidden="1" x14ac:dyDescent="0.25">
      <c r="A537" t="s">
        <v>14678</v>
      </c>
      <c r="B537" t="s">
        <v>369</v>
      </c>
      <c r="C537" t="s">
        <v>346</v>
      </c>
      <c r="D537" t="s">
        <v>20844</v>
      </c>
      <c r="E537" s="90">
        <v>3.5923419285028575</v>
      </c>
      <c r="F537" s="90">
        <v>-119.39123911098314</v>
      </c>
      <c r="G537" s="90">
        <v>-7.0230140653519495</v>
      </c>
      <c r="H537" s="90">
        <v>10.615355993854807</v>
      </c>
      <c r="I537" s="90">
        <v>-112.36822504563119</v>
      </c>
      <c r="J537" s="90">
        <v>-6.6098955909194821</v>
      </c>
      <c r="K537" t="s">
        <v>14678</v>
      </c>
      <c r="L537" t="s">
        <v>6413</v>
      </c>
      <c r="M537">
        <v>5</v>
      </c>
    </row>
    <row r="538" spans="1:13" x14ac:dyDescent="0.25">
      <c r="A538" t="s">
        <v>22309</v>
      </c>
      <c r="B538" t="s">
        <v>474</v>
      </c>
      <c r="C538" t="s">
        <v>346</v>
      </c>
      <c r="D538" t="s">
        <v>20845</v>
      </c>
      <c r="E538" s="90">
        <v>3.5717700002986659</v>
      </c>
      <c r="F538" s="90">
        <v>-119.41181103918733</v>
      </c>
      <c r="G538" s="90">
        <v>-7.0242241787757251</v>
      </c>
      <c r="H538" s="90">
        <v>10.595994179074392</v>
      </c>
      <c r="I538" s="90">
        <v>-112.3875868604116</v>
      </c>
      <c r="J538" s="90">
        <v>-6.6110345212006827</v>
      </c>
      <c r="K538" t="s">
        <v>22309</v>
      </c>
      <c r="L538" t="s">
        <v>22310</v>
      </c>
      <c r="M538">
        <v>0</v>
      </c>
    </row>
    <row r="539" spans="1:13" hidden="1" x14ac:dyDescent="0.25">
      <c r="A539" t="s">
        <v>5473</v>
      </c>
      <c r="B539" t="s">
        <v>701</v>
      </c>
      <c r="C539" t="s">
        <v>346</v>
      </c>
      <c r="D539" t="s">
        <v>20846</v>
      </c>
      <c r="E539" s="90">
        <v>3.5300000000000002</v>
      </c>
      <c r="F539" s="90">
        <v>-119.453581039486</v>
      </c>
      <c r="G539" s="90">
        <v>-7.0266812376168231</v>
      </c>
      <c r="H539" s="90">
        <v>10.556681237616823</v>
      </c>
      <c r="I539" s="90">
        <v>-112.42689980186917</v>
      </c>
      <c r="J539" s="90">
        <v>-6.6133470471687748</v>
      </c>
      <c r="K539" t="s">
        <v>5473</v>
      </c>
      <c r="L539" t="s">
        <v>5471</v>
      </c>
      <c r="M539">
        <v>5</v>
      </c>
    </row>
    <row r="540" spans="1:13" hidden="1" x14ac:dyDescent="0.25">
      <c r="A540" t="s">
        <v>2498</v>
      </c>
      <c r="B540" t="s">
        <v>715</v>
      </c>
      <c r="C540" t="s">
        <v>346</v>
      </c>
      <c r="D540" t="s">
        <v>20847</v>
      </c>
      <c r="E540" s="90">
        <v>3.4200000000000004</v>
      </c>
      <c r="F540" s="90">
        <v>-119.563581039486</v>
      </c>
      <c r="G540" s="90">
        <v>-7.0331518258521175</v>
      </c>
      <c r="H540" s="90">
        <v>10.453151825852117</v>
      </c>
      <c r="I540" s="90">
        <v>-112.53042921363388</v>
      </c>
      <c r="J540" s="90">
        <v>-6.6194370125666993</v>
      </c>
      <c r="K540" t="s">
        <v>2498</v>
      </c>
      <c r="L540" t="s">
        <v>2496</v>
      </c>
      <c r="M540">
        <v>5</v>
      </c>
    </row>
    <row r="541" spans="1:13" hidden="1" x14ac:dyDescent="0.25">
      <c r="A541" t="s">
        <v>5895</v>
      </c>
      <c r="B541" t="s">
        <v>715</v>
      </c>
      <c r="C541" t="s">
        <v>346</v>
      </c>
      <c r="D541" t="s">
        <v>20848</v>
      </c>
      <c r="E541" s="90">
        <v>3.4000000000000004</v>
      </c>
      <c r="F541" s="90">
        <v>-119.58358103948599</v>
      </c>
      <c r="G541" s="90">
        <v>-7.0343282964403526</v>
      </c>
      <c r="H541" s="90">
        <v>10.434328296440352</v>
      </c>
      <c r="I541" s="90">
        <v>-112.54925274304564</v>
      </c>
      <c r="J541" s="90">
        <v>-6.6205442790026847</v>
      </c>
      <c r="K541" t="s">
        <v>5895</v>
      </c>
      <c r="L541" t="s">
        <v>5891</v>
      </c>
      <c r="M541">
        <v>6</v>
      </c>
    </row>
    <row r="542" spans="1:13" hidden="1" x14ac:dyDescent="0.25">
      <c r="A542" t="s">
        <v>14572</v>
      </c>
      <c r="B542" t="s">
        <v>474</v>
      </c>
      <c r="C542" t="s">
        <v>346</v>
      </c>
      <c r="D542" t="s">
        <v>20849</v>
      </c>
      <c r="E542" s="90">
        <v>3.4000000000000004</v>
      </c>
      <c r="F542" s="90">
        <v>-119.58358103948599</v>
      </c>
      <c r="G542" s="90">
        <v>-7.0343282964403526</v>
      </c>
      <c r="H542" s="90">
        <v>10.434328296440352</v>
      </c>
      <c r="I542" s="90">
        <v>-112.54925274304564</v>
      </c>
      <c r="J542" s="90">
        <v>-6.6205442790026847</v>
      </c>
      <c r="K542" t="s">
        <v>14572</v>
      </c>
      <c r="L542" t="s">
        <v>14573</v>
      </c>
      <c r="M542">
        <v>4</v>
      </c>
    </row>
    <row r="543" spans="1:13" hidden="1" x14ac:dyDescent="0.25">
      <c r="A543" t="s">
        <v>18740</v>
      </c>
      <c r="B543" t="s">
        <v>715</v>
      </c>
      <c r="C543" t="s">
        <v>346</v>
      </c>
      <c r="D543" t="s">
        <v>20850</v>
      </c>
      <c r="E543" s="90">
        <v>3.39</v>
      </c>
      <c r="F543" s="90">
        <v>-119.593581039486</v>
      </c>
      <c r="G543" s="90">
        <v>-7.0349165317344706</v>
      </c>
      <c r="H543" s="90">
        <v>10.424916531734471</v>
      </c>
      <c r="I543" s="90">
        <v>-112.55866450775153</v>
      </c>
      <c r="J543" s="90">
        <v>-6.6210979122206783</v>
      </c>
      <c r="K543" t="s">
        <v>18740</v>
      </c>
      <c r="L543" t="s">
        <v>18741</v>
      </c>
      <c r="M543">
        <v>2</v>
      </c>
    </row>
    <row r="544" spans="1:13" hidden="1" x14ac:dyDescent="0.25">
      <c r="A544" t="s">
        <v>17465</v>
      </c>
      <c r="B544" t="s">
        <v>304</v>
      </c>
      <c r="C544" t="s">
        <v>346</v>
      </c>
      <c r="D544" t="s">
        <v>20852</v>
      </c>
      <c r="E544" s="90">
        <v>3.3200000000000003</v>
      </c>
      <c r="F544" s="90">
        <v>-119.66358103948599</v>
      </c>
      <c r="G544" s="90">
        <v>-7.039034178793294</v>
      </c>
      <c r="H544" s="90">
        <v>10.359034178793294</v>
      </c>
      <c r="I544" s="90">
        <v>-112.6245468606927</v>
      </c>
      <c r="J544" s="90">
        <v>-6.6249733447466292</v>
      </c>
      <c r="K544" t="s">
        <v>17465</v>
      </c>
      <c r="L544" t="s">
        <v>17466</v>
      </c>
      <c r="M544">
        <v>2</v>
      </c>
    </row>
    <row r="545" spans="1:13" hidden="1" x14ac:dyDescent="0.25">
      <c r="A545" t="s">
        <v>17668</v>
      </c>
      <c r="B545" t="s">
        <v>363</v>
      </c>
      <c r="C545" t="s">
        <v>346</v>
      </c>
      <c r="D545" t="s">
        <v>20851</v>
      </c>
      <c r="E545" s="90">
        <v>3.3200000000000003</v>
      </c>
      <c r="F545" s="90">
        <v>-119.66358103948599</v>
      </c>
      <c r="G545" s="90">
        <v>-7.039034178793294</v>
      </c>
      <c r="H545" s="90">
        <v>10.359034178793294</v>
      </c>
      <c r="I545" s="90">
        <v>-112.6245468606927</v>
      </c>
      <c r="J545" s="90">
        <v>-6.6249733447466292</v>
      </c>
      <c r="K545" t="s">
        <v>17668</v>
      </c>
      <c r="L545" t="s">
        <v>17669</v>
      </c>
      <c r="M545">
        <v>2</v>
      </c>
    </row>
    <row r="546" spans="1:13" hidden="1" x14ac:dyDescent="0.25">
      <c r="A546" t="s">
        <v>8358</v>
      </c>
      <c r="B546" t="s">
        <v>888</v>
      </c>
      <c r="C546" t="s">
        <v>346</v>
      </c>
      <c r="D546" t="s">
        <v>20853</v>
      </c>
      <c r="E546" s="90">
        <v>3.29</v>
      </c>
      <c r="F546" s="90">
        <v>-119.69358103948599</v>
      </c>
      <c r="G546" s="90">
        <v>-7.0407988846756462</v>
      </c>
      <c r="H546" s="90">
        <v>10.330798884675648</v>
      </c>
      <c r="I546" s="90">
        <v>-112.65278215481035</v>
      </c>
      <c r="J546" s="90">
        <v>-6.6266342444006092</v>
      </c>
      <c r="K546" t="s">
        <v>8358</v>
      </c>
      <c r="L546" t="s">
        <v>53</v>
      </c>
      <c r="M546">
        <v>6</v>
      </c>
    </row>
    <row r="547" spans="1:13" hidden="1" x14ac:dyDescent="0.25">
      <c r="A547" t="s">
        <v>18212</v>
      </c>
      <c r="B547" t="s">
        <v>516</v>
      </c>
      <c r="C547" t="s">
        <v>346</v>
      </c>
      <c r="D547" t="s">
        <v>23292</v>
      </c>
      <c r="E547" s="90">
        <v>3.22</v>
      </c>
      <c r="F547" s="90">
        <v>-119.763581039486</v>
      </c>
      <c r="G547" s="90">
        <v>-7.0449165317344704</v>
      </c>
      <c r="H547" s="90">
        <v>10.264916531734471</v>
      </c>
      <c r="I547" s="90">
        <v>-112.71866450775153</v>
      </c>
      <c r="J547" s="90">
        <v>-6.6305096769265601</v>
      </c>
      <c r="K547" t="s">
        <v>18212</v>
      </c>
      <c r="L547" t="s">
        <v>18213</v>
      </c>
      <c r="M547">
        <v>2</v>
      </c>
    </row>
    <row r="548" spans="1:13" hidden="1" x14ac:dyDescent="0.25">
      <c r="A548" t="s">
        <v>16283</v>
      </c>
      <c r="B548" t="s">
        <v>901</v>
      </c>
      <c r="C548" t="s">
        <v>346</v>
      </c>
      <c r="D548" t="s">
        <v>23249</v>
      </c>
      <c r="E548" s="90">
        <v>3.1900000000000004</v>
      </c>
      <c r="F548" s="90">
        <v>-119.793581039486</v>
      </c>
      <c r="G548" s="90">
        <v>-7.0466812376168235</v>
      </c>
      <c r="H548" s="90">
        <v>10.236681237616825</v>
      </c>
      <c r="I548" s="90">
        <v>-112.74689980186918</v>
      </c>
      <c r="J548" s="90">
        <v>-6.6321705765805401</v>
      </c>
      <c r="K548" t="s">
        <v>16283</v>
      </c>
      <c r="L548" t="s">
        <v>16284</v>
      </c>
      <c r="M548">
        <v>3</v>
      </c>
    </row>
    <row r="549" spans="1:13" hidden="1" x14ac:dyDescent="0.25">
      <c r="A549" t="s">
        <v>16264</v>
      </c>
      <c r="B549" t="s">
        <v>516</v>
      </c>
      <c r="C549" t="s">
        <v>346</v>
      </c>
      <c r="D549" t="s">
        <v>23254</v>
      </c>
      <c r="E549" s="90">
        <v>3.1900000000000004</v>
      </c>
      <c r="F549" s="90">
        <v>-119.793581039486</v>
      </c>
      <c r="G549" s="90">
        <v>-7.0466812376168235</v>
      </c>
      <c r="H549" s="90">
        <v>10.236681237616825</v>
      </c>
      <c r="I549" s="90">
        <v>-112.74689980186918</v>
      </c>
      <c r="J549" s="90">
        <v>-6.6321705765805401</v>
      </c>
      <c r="K549" t="s">
        <v>16264</v>
      </c>
      <c r="L549" t="s">
        <v>16265</v>
      </c>
      <c r="M549">
        <v>3</v>
      </c>
    </row>
    <row r="550" spans="1:13" hidden="1" x14ac:dyDescent="0.25">
      <c r="A550" t="s">
        <v>17395</v>
      </c>
      <c r="B550" t="s">
        <v>407</v>
      </c>
      <c r="C550" t="s">
        <v>346</v>
      </c>
      <c r="D550" t="s">
        <v>23273</v>
      </c>
      <c r="E550" s="90">
        <v>3.1900000000000004</v>
      </c>
      <c r="F550" s="90">
        <v>-119.793581039486</v>
      </c>
      <c r="G550" s="90">
        <v>-7.0466812376168235</v>
      </c>
      <c r="H550" s="90">
        <v>10.236681237616825</v>
      </c>
      <c r="I550" s="90">
        <v>-112.74689980186918</v>
      </c>
      <c r="J550" s="90">
        <v>-6.6321705765805401</v>
      </c>
      <c r="K550" t="s">
        <v>17395</v>
      </c>
      <c r="L550" t="s">
        <v>17396</v>
      </c>
      <c r="M550">
        <v>2</v>
      </c>
    </row>
    <row r="551" spans="1:13" hidden="1" x14ac:dyDescent="0.25">
      <c r="A551" t="s">
        <v>19865</v>
      </c>
      <c r="B551" t="s">
        <v>407</v>
      </c>
      <c r="C551" t="s">
        <v>346</v>
      </c>
      <c r="D551" t="s">
        <v>23279</v>
      </c>
      <c r="E551" s="90">
        <v>3.1900000000000004</v>
      </c>
      <c r="F551" s="90">
        <v>-119.793581039486</v>
      </c>
      <c r="G551" s="90">
        <v>-7.0466812376168235</v>
      </c>
      <c r="H551" s="90">
        <v>10.236681237616825</v>
      </c>
      <c r="I551" s="90">
        <v>-112.74689980186918</v>
      </c>
      <c r="J551" s="90">
        <v>-6.6321705765805401</v>
      </c>
      <c r="K551" t="s">
        <v>19865</v>
      </c>
      <c r="L551" t="s">
        <v>19866</v>
      </c>
      <c r="M551">
        <v>1</v>
      </c>
    </row>
    <row r="552" spans="1:13" hidden="1" x14ac:dyDescent="0.25">
      <c r="A552" t="s">
        <v>8877</v>
      </c>
      <c r="B552" t="s">
        <v>888</v>
      </c>
      <c r="C552" t="s">
        <v>346</v>
      </c>
      <c r="D552" t="s">
        <v>23295</v>
      </c>
      <c r="E552" s="90">
        <v>3.1900000000000004</v>
      </c>
      <c r="F552" s="90">
        <v>-119.793581039486</v>
      </c>
      <c r="G552" s="90">
        <v>-7.0466812376168235</v>
      </c>
      <c r="H552" s="90">
        <v>10.236681237616825</v>
      </c>
      <c r="I552" s="90">
        <v>-112.74689980186918</v>
      </c>
      <c r="J552" s="90">
        <v>-6.6321705765805401</v>
      </c>
      <c r="K552" t="s">
        <v>8877</v>
      </c>
      <c r="L552" t="s">
        <v>8875</v>
      </c>
      <c r="M552">
        <v>5</v>
      </c>
    </row>
    <row r="553" spans="1:13" hidden="1" x14ac:dyDescent="0.25">
      <c r="A553" t="s">
        <v>20047</v>
      </c>
      <c r="B553" t="s">
        <v>901</v>
      </c>
      <c r="C553" t="s">
        <v>346</v>
      </c>
      <c r="D553" t="s">
        <v>23262</v>
      </c>
      <c r="E553" s="90">
        <v>3.17</v>
      </c>
      <c r="F553" s="90">
        <v>-119.813581039486</v>
      </c>
      <c r="G553" s="90">
        <v>-7.0478577082050586</v>
      </c>
      <c r="H553" s="90">
        <v>10.217857708205059</v>
      </c>
      <c r="I553" s="90">
        <v>-112.76572333128094</v>
      </c>
      <c r="J553" s="90">
        <v>-6.6332778430165256</v>
      </c>
      <c r="K553" t="s">
        <v>20047</v>
      </c>
      <c r="L553" t="s">
        <v>20048</v>
      </c>
      <c r="M553">
        <v>1</v>
      </c>
    </row>
    <row r="554" spans="1:13" hidden="1" x14ac:dyDescent="0.25">
      <c r="A554" t="s">
        <v>20043</v>
      </c>
      <c r="B554" t="s">
        <v>1185</v>
      </c>
      <c r="C554" t="s">
        <v>346</v>
      </c>
      <c r="D554" t="s">
        <v>23263</v>
      </c>
      <c r="E554" s="90">
        <v>3.16</v>
      </c>
      <c r="F554" s="90">
        <v>-119.823581039486</v>
      </c>
      <c r="G554" s="90">
        <v>-7.0484459434991766</v>
      </c>
      <c r="H554" s="90">
        <v>10.208445943499177</v>
      </c>
      <c r="I554" s="90">
        <v>-112.77513509598683</v>
      </c>
      <c r="J554" s="90">
        <v>-6.6338314762345192</v>
      </c>
      <c r="K554" t="s">
        <v>20043</v>
      </c>
      <c r="L554" t="s">
        <v>20044</v>
      </c>
      <c r="M554">
        <v>1</v>
      </c>
    </row>
    <row r="555" spans="1:13" hidden="1" x14ac:dyDescent="0.25">
      <c r="A555" t="s">
        <v>14988</v>
      </c>
      <c r="B555" t="s">
        <v>413</v>
      </c>
      <c r="C555" t="s">
        <v>346</v>
      </c>
      <c r="D555" t="s">
        <v>23272</v>
      </c>
      <c r="E555" s="90">
        <v>3.1500000000000004</v>
      </c>
      <c r="F555" s="90">
        <v>-119.83358103948599</v>
      </c>
      <c r="G555" s="90">
        <v>-7.0490341787932937</v>
      </c>
      <c r="H555" s="90">
        <v>10.199034178793294</v>
      </c>
      <c r="I555" s="90">
        <v>-112.7845468606927</v>
      </c>
      <c r="J555" s="90">
        <v>-6.6343851094525119</v>
      </c>
      <c r="K555" t="s">
        <v>14988</v>
      </c>
      <c r="L555" t="s">
        <v>14989</v>
      </c>
      <c r="M555">
        <v>4</v>
      </c>
    </row>
    <row r="556" spans="1:13" hidden="1" x14ac:dyDescent="0.25">
      <c r="A556" t="s">
        <v>20161</v>
      </c>
      <c r="B556" t="s">
        <v>546</v>
      </c>
      <c r="C556" t="s">
        <v>346</v>
      </c>
      <c r="D556" t="s">
        <v>23255</v>
      </c>
      <c r="E556" s="90">
        <v>3.08</v>
      </c>
      <c r="F556" s="90">
        <v>-119.903581039486</v>
      </c>
      <c r="G556" s="90">
        <v>-7.053151825852118</v>
      </c>
      <c r="H556" s="90">
        <v>10.133151825852117</v>
      </c>
      <c r="I556" s="90">
        <v>-112.85042921363387</v>
      </c>
      <c r="J556" s="90">
        <v>-6.6382605419784628</v>
      </c>
      <c r="K556" t="s">
        <v>20161</v>
      </c>
      <c r="L556" t="s">
        <v>20162</v>
      </c>
      <c r="M556">
        <v>1</v>
      </c>
    </row>
    <row r="557" spans="1:13" hidden="1" x14ac:dyDescent="0.25">
      <c r="A557" t="s">
        <v>17321</v>
      </c>
      <c r="B557" t="s">
        <v>350</v>
      </c>
      <c r="C557" t="s">
        <v>346</v>
      </c>
      <c r="D557" t="s">
        <v>23264</v>
      </c>
      <c r="E557" s="90">
        <v>3.08</v>
      </c>
      <c r="F557" s="90">
        <v>-119.903581039486</v>
      </c>
      <c r="G557" s="90">
        <v>-7.053151825852118</v>
      </c>
      <c r="H557" s="90">
        <v>10.133151825852117</v>
      </c>
      <c r="I557" s="90">
        <v>-112.85042921363387</v>
      </c>
      <c r="J557" s="90">
        <v>-6.6382605419784628</v>
      </c>
      <c r="K557" t="s">
        <v>17321</v>
      </c>
      <c r="L557" t="s">
        <v>17322</v>
      </c>
      <c r="M557">
        <v>2</v>
      </c>
    </row>
    <row r="558" spans="1:13" hidden="1" x14ac:dyDescent="0.25">
      <c r="A558" t="s">
        <v>15230</v>
      </c>
      <c r="B558" t="s">
        <v>546</v>
      </c>
      <c r="C558" t="s">
        <v>346</v>
      </c>
      <c r="D558" t="s">
        <v>23270</v>
      </c>
      <c r="E558" s="90">
        <v>3.08</v>
      </c>
      <c r="F558" s="90">
        <v>-119.903581039486</v>
      </c>
      <c r="G558" s="90">
        <v>-7.053151825852118</v>
      </c>
      <c r="H558" s="90">
        <v>10.133151825852117</v>
      </c>
      <c r="I558" s="90">
        <v>-112.85042921363387</v>
      </c>
      <c r="J558" s="90">
        <v>-6.6382605419784628</v>
      </c>
      <c r="K558" t="s">
        <v>15230</v>
      </c>
      <c r="L558" t="s">
        <v>15231</v>
      </c>
      <c r="M558">
        <v>4</v>
      </c>
    </row>
    <row r="559" spans="1:13" hidden="1" x14ac:dyDescent="0.25">
      <c r="A559" t="s">
        <v>18396</v>
      </c>
      <c r="B559" t="s">
        <v>350</v>
      </c>
      <c r="C559" t="s">
        <v>346</v>
      </c>
      <c r="D559" t="s">
        <v>23290</v>
      </c>
      <c r="E559" s="90">
        <v>3.0600000000000005</v>
      </c>
      <c r="F559" s="90">
        <v>-119.923581039486</v>
      </c>
      <c r="G559" s="90">
        <v>-7.0543282964403531</v>
      </c>
      <c r="H559" s="90">
        <v>10.114328296440354</v>
      </c>
      <c r="I559" s="90">
        <v>-112.86925274304565</v>
      </c>
      <c r="J559" s="90">
        <v>-6.6393678084144501</v>
      </c>
      <c r="K559" t="s">
        <v>18396</v>
      </c>
      <c r="L559" t="s">
        <v>18397</v>
      </c>
      <c r="M559">
        <v>2</v>
      </c>
    </row>
    <row r="560" spans="1:13" hidden="1" x14ac:dyDescent="0.25">
      <c r="A560" t="s">
        <v>16385</v>
      </c>
      <c r="B560" t="s">
        <v>385</v>
      </c>
      <c r="C560" t="s">
        <v>346</v>
      </c>
      <c r="D560" t="s">
        <v>23265</v>
      </c>
      <c r="E560" s="90">
        <v>3.0500000000000003</v>
      </c>
      <c r="F560" s="90">
        <v>-119.933581039486</v>
      </c>
      <c r="G560" s="90">
        <v>-7.0549165317344702</v>
      </c>
      <c r="H560" s="90">
        <v>10.104916531734471</v>
      </c>
      <c r="I560" s="90">
        <v>-112.87866450775152</v>
      </c>
      <c r="J560" s="90">
        <v>-6.6399214416324428</v>
      </c>
      <c r="K560" t="s">
        <v>16385</v>
      </c>
      <c r="L560" t="s">
        <v>16386</v>
      </c>
      <c r="M560">
        <v>3</v>
      </c>
    </row>
    <row r="561" spans="1:13" hidden="1" x14ac:dyDescent="0.25">
      <c r="A561" t="s">
        <v>15085</v>
      </c>
      <c r="B561" t="s">
        <v>301</v>
      </c>
      <c r="C561" t="s">
        <v>346</v>
      </c>
      <c r="D561" t="s">
        <v>23282</v>
      </c>
      <c r="E561" s="90">
        <v>3.0500000000000003</v>
      </c>
      <c r="F561" s="90">
        <v>-119.933581039486</v>
      </c>
      <c r="G561" s="90">
        <v>-7.0549165317344702</v>
      </c>
      <c r="H561" s="90">
        <v>10.104916531734471</v>
      </c>
      <c r="I561" s="90">
        <v>-112.87866450775152</v>
      </c>
      <c r="J561" s="90">
        <v>-6.6399214416324428</v>
      </c>
      <c r="K561" t="s">
        <v>15085</v>
      </c>
      <c r="L561" t="s">
        <v>15086</v>
      </c>
      <c r="M561">
        <v>4</v>
      </c>
    </row>
    <row r="562" spans="1:13" hidden="1" x14ac:dyDescent="0.25">
      <c r="A562" t="s">
        <v>15070</v>
      </c>
      <c r="B562" t="s">
        <v>14060</v>
      </c>
      <c r="C562" t="s">
        <v>346</v>
      </c>
      <c r="D562" t="s">
        <v>23261</v>
      </c>
      <c r="E562" s="90">
        <v>3.0200000000000005</v>
      </c>
      <c r="F562" s="90">
        <v>-119.963581039486</v>
      </c>
      <c r="G562" s="90">
        <v>-7.0566812376168233</v>
      </c>
      <c r="H562" s="90">
        <v>10.076681237616825</v>
      </c>
      <c r="I562" s="90">
        <v>-112.90689980186917</v>
      </c>
      <c r="J562" s="90">
        <v>-6.6415823412864219</v>
      </c>
      <c r="K562" t="s">
        <v>15070</v>
      </c>
      <c r="L562" t="s">
        <v>15071</v>
      </c>
      <c r="M562">
        <v>4</v>
      </c>
    </row>
    <row r="563" spans="1:13" hidden="1" x14ac:dyDescent="0.25">
      <c r="A563" t="s">
        <v>8333</v>
      </c>
      <c r="B563" t="s">
        <v>301</v>
      </c>
      <c r="C563" t="s">
        <v>346</v>
      </c>
      <c r="D563" t="s">
        <v>23275</v>
      </c>
      <c r="E563" s="90">
        <v>3.0200000000000005</v>
      </c>
      <c r="F563" s="90">
        <v>-119.963581039486</v>
      </c>
      <c r="G563" s="90">
        <v>-7.0566812376168233</v>
      </c>
      <c r="H563" s="90">
        <v>10.076681237616825</v>
      </c>
      <c r="I563" s="90">
        <v>-112.90689980186917</v>
      </c>
      <c r="J563" s="90">
        <v>-6.6415823412864219</v>
      </c>
      <c r="K563" t="s">
        <v>8333</v>
      </c>
      <c r="L563" t="s">
        <v>8331</v>
      </c>
      <c r="M563">
        <v>5</v>
      </c>
    </row>
    <row r="564" spans="1:13" hidden="1" x14ac:dyDescent="0.25">
      <c r="A564" t="s">
        <v>16634</v>
      </c>
      <c r="B564" t="s">
        <v>14060</v>
      </c>
      <c r="C564" t="s">
        <v>346</v>
      </c>
      <c r="D564" t="s">
        <v>23276</v>
      </c>
      <c r="E564" s="90">
        <v>3.0200000000000005</v>
      </c>
      <c r="F564" s="90">
        <v>-119.963581039486</v>
      </c>
      <c r="G564" s="90">
        <v>-7.0566812376168233</v>
      </c>
      <c r="H564" s="90">
        <v>10.076681237616825</v>
      </c>
      <c r="I564" s="90">
        <v>-112.90689980186917</v>
      </c>
      <c r="J564" s="90">
        <v>-6.6415823412864219</v>
      </c>
      <c r="K564" t="s">
        <v>16634</v>
      </c>
      <c r="L564" t="s">
        <v>16635</v>
      </c>
      <c r="M564">
        <v>3</v>
      </c>
    </row>
    <row r="565" spans="1:13" hidden="1" x14ac:dyDescent="0.25">
      <c r="A565" t="s">
        <v>14811</v>
      </c>
      <c r="B565" t="s">
        <v>638</v>
      </c>
      <c r="C565" t="s">
        <v>346</v>
      </c>
      <c r="D565" t="s">
        <v>23280</v>
      </c>
      <c r="E565" s="90">
        <v>3</v>
      </c>
      <c r="F565" s="90">
        <v>-119.983581039486</v>
      </c>
      <c r="G565" s="90">
        <v>-7.0578577082050584</v>
      </c>
      <c r="H565" s="90">
        <v>10.057857708205059</v>
      </c>
      <c r="I565" s="90">
        <v>-112.92572333128093</v>
      </c>
      <c r="J565" s="90">
        <v>-6.6426896077224082</v>
      </c>
      <c r="K565" t="s">
        <v>14811</v>
      </c>
      <c r="L565" t="s">
        <v>14812</v>
      </c>
      <c r="M565">
        <v>4</v>
      </c>
    </row>
    <row r="566" spans="1:13" hidden="1" x14ac:dyDescent="0.25">
      <c r="A566" t="s">
        <v>18356</v>
      </c>
      <c r="B566" t="s">
        <v>1359</v>
      </c>
      <c r="C566" t="s">
        <v>346</v>
      </c>
      <c r="D566" t="s">
        <v>23281</v>
      </c>
      <c r="E566" s="90">
        <v>2.9300000000000006</v>
      </c>
      <c r="F566" s="90">
        <v>-120.05358103948599</v>
      </c>
      <c r="G566" s="90">
        <v>-7.0619753552638818</v>
      </c>
      <c r="H566" s="90">
        <v>9.9919753552638824</v>
      </c>
      <c r="I566" s="90">
        <v>-112.99160568422212</v>
      </c>
      <c r="J566" s="90">
        <v>-6.64656504024836</v>
      </c>
      <c r="K566" t="s">
        <v>18356</v>
      </c>
      <c r="L566" t="s">
        <v>18357</v>
      </c>
      <c r="M566">
        <v>2</v>
      </c>
    </row>
    <row r="567" spans="1:13" hidden="1" x14ac:dyDescent="0.25">
      <c r="A567" t="s">
        <v>14267</v>
      </c>
      <c r="B567" t="s">
        <v>338</v>
      </c>
      <c r="C567" t="s">
        <v>346</v>
      </c>
      <c r="D567" t="s">
        <v>23294</v>
      </c>
      <c r="E567" s="90">
        <v>2.8800000000000003</v>
      </c>
      <c r="F567" s="90">
        <v>-120.103581039486</v>
      </c>
      <c r="G567" s="90">
        <v>-7.0649165317344709</v>
      </c>
      <c r="H567" s="90">
        <v>9.9449165317344708</v>
      </c>
      <c r="I567" s="90">
        <v>-113.03866450775152</v>
      </c>
      <c r="J567" s="90">
        <v>-6.6493332063383246</v>
      </c>
      <c r="K567" t="s">
        <v>14267</v>
      </c>
      <c r="L567" t="s">
        <v>14268</v>
      </c>
      <c r="M567">
        <v>4</v>
      </c>
    </row>
    <row r="568" spans="1:13" hidden="1" x14ac:dyDescent="0.25">
      <c r="A568" t="s">
        <v>17258</v>
      </c>
      <c r="B568" t="s">
        <v>516</v>
      </c>
      <c r="C568" t="s">
        <v>346</v>
      </c>
      <c r="D568" t="s">
        <v>23286</v>
      </c>
      <c r="E568" s="90">
        <v>2.875</v>
      </c>
      <c r="F568" s="90">
        <v>-120.108581039486</v>
      </c>
      <c r="G568" s="90">
        <v>-7.0652106493815294</v>
      </c>
      <c r="H568" s="90">
        <v>9.9402106493815303</v>
      </c>
      <c r="I568" s="90">
        <v>-113.04337039010447</v>
      </c>
      <c r="J568" s="90">
        <v>-6.6496100229473214</v>
      </c>
      <c r="K568" t="s">
        <v>17258</v>
      </c>
      <c r="L568" t="s">
        <v>17259</v>
      </c>
      <c r="M568">
        <v>2</v>
      </c>
    </row>
    <row r="569" spans="1:13" hidden="1" x14ac:dyDescent="0.25">
      <c r="A569" t="s">
        <v>16391</v>
      </c>
      <c r="B569" t="s">
        <v>906</v>
      </c>
      <c r="C569" t="s">
        <v>346</v>
      </c>
      <c r="D569" t="s">
        <v>23266</v>
      </c>
      <c r="E569" s="90">
        <v>2.8500000000000005</v>
      </c>
      <c r="F569" s="90">
        <v>-120.133581039486</v>
      </c>
      <c r="G569" s="90">
        <v>-7.066681237616824</v>
      </c>
      <c r="H569" s="90">
        <v>9.9166812376168245</v>
      </c>
      <c r="I569" s="90">
        <v>-113.06689980186917</v>
      </c>
      <c r="J569" s="90">
        <v>-6.6509941059923037</v>
      </c>
      <c r="K569" t="s">
        <v>16391</v>
      </c>
      <c r="L569" t="s">
        <v>16392</v>
      </c>
      <c r="M569">
        <v>3</v>
      </c>
    </row>
    <row r="570" spans="1:13" hidden="1" x14ac:dyDescent="0.25">
      <c r="A570" t="s">
        <v>19640</v>
      </c>
      <c r="B570" t="s">
        <v>363</v>
      </c>
      <c r="C570" t="s">
        <v>447</v>
      </c>
      <c r="D570" t="s">
        <v>20869</v>
      </c>
      <c r="E570" s="90">
        <v>3.95</v>
      </c>
      <c r="F570" s="90">
        <v>-128.20227779662252</v>
      </c>
      <c r="G570" s="90">
        <v>-7.5413104586248547</v>
      </c>
      <c r="H570" s="90">
        <v>19.032620917249709</v>
      </c>
      <c r="I570" s="90">
        <v>-113.1196568793728</v>
      </c>
      <c r="J570" s="90">
        <v>-6.6540974634925174</v>
      </c>
      <c r="K570" t="s">
        <v>19640</v>
      </c>
      <c r="L570" t="s">
        <v>19641</v>
      </c>
      <c r="M570">
        <v>1</v>
      </c>
    </row>
    <row r="571" spans="1:13" hidden="1" x14ac:dyDescent="0.25">
      <c r="A571" t="s">
        <v>6974</v>
      </c>
      <c r="B571" t="s">
        <v>868</v>
      </c>
      <c r="C571" t="s">
        <v>346</v>
      </c>
      <c r="D571" t="s">
        <v>23259</v>
      </c>
      <c r="E571" s="90">
        <v>2.69</v>
      </c>
      <c r="F571" s="90">
        <v>-120.293581039486</v>
      </c>
      <c r="G571" s="90">
        <v>-7.0760930023227058</v>
      </c>
      <c r="H571" s="90">
        <v>9.7660930023227053</v>
      </c>
      <c r="I571" s="90">
        <v>-113.21748803716329</v>
      </c>
      <c r="J571" s="90">
        <v>-6.6598522374801936</v>
      </c>
      <c r="K571" t="s">
        <v>6974</v>
      </c>
      <c r="L571" t="s">
        <v>6972</v>
      </c>
      <c r="M571">
        <v>6</v>
      </c>
    </row>
    <row r="572" spans="1:13" hidden="1" x14ac:dyDescent="0.25">
      <c r="A572" t="s">
        <v>15301</v>
      </c>
      <c r="B572" t="s">
        <v>888</v>
      </c>
      <c r="C572" t="s">
        <v>346</v>
      </c>
      <c r="D572" t="s">
        <v>23253</v>
      </c>
      <c r="E572" s="90">
        <v>2.6833333333333336</v>
      </c>
      <c r="F572" s="90">
        <v>-120.30024770615266</v>
      </c>
      <c r="G572" s="90">
        <v>-7.0764851591854505</v>
      </c>
      <c r="H572" s="90">
        <v>9.7598184925187841</v>
      </c>
      <c r="I572" s="90">
        <v>-113.22376254696721</v>
      </c>
      <c r="J572" s="90">
        <v>-6.6602213262921888</v>
      </c>
      <c r="K572" t="s">
        <v>15301</v>
      </c>
      <c r="L572" t="s">
        <v>15302</v>
      </c>
      <c r="M572">
        <v>4</v>
      </c>
    </row>
    <row r="573" spans="1:13" hidden="1" x14ac:dyDescent="0.25">
      <c r="A573" t="s">
        <v>4376</v>
      </c>
      <c r="B573" t="s">
        <v>350</v>
      </c>
      <c r="C573" t="s">
        <v>346</v>
      </c>
      <c r="D573" t="s">
        <v>23289</v>
      </c>
      <c r="E573" s="90">
        <v>2.6083333333333334</v>
      </c>
      <c r="F573" s="90">
        <v>-120.37524770615266</v>
      </c>
      <c r="G573" s="90">
        <v>-7.0808969238913333</v>
      </c>
      <c r="H573" s="90">
        <v>9.6892302572246667</v>
      </c>
      <c r="I573" s="90">
        <v>-113.29435078226133</v>
      </c>
      <c r="J573" s="90">
        <v>-6.6643735754271374</v>
      </c>
      <c r="K573" t="s">
        <v>4376</v>
      </c>
      <c r="L573" t="s">
        <v>4375</v>
      </c>
      <c r="M573">
        <v>5</v>
      </c>
    </row>
    <row r="574" spans="1:13" hidden="1" x14ac:dyDescent="0.25">
      <c r="A574" t="s">
        <v>16397</v>
      </c>
      <c r="B574" t="s">
        <v>715</v>
      </c>
      <c r="C574" t="s">
        <v>447</v>
      </c>
      <c r="D574" t="s">
        <v>20871</v>
      </c>
      <c r="E574" s="90">
        <v>3.7500000000000004</v>
      </c>
      <c r="F574" s="90">
        <v>-128.40227779662251</v>
      </c>
      <c r="G574" s="90">
        <v>-7.5530751645072067</v>
      </c>
      <c r="H574" s="90">
        <v>18.856150329014415</v>
      </c>
      <c r="I574" s="90">
        <v>-113.2961274676081</v>
      </c>
      <c r="J574" s="90">
        <v>-6.664478086329888</v>
      </c>
      <c r="K574" t="s">
        <v>16397</v>
      </c>
      <c r="L574" t="s">
        <v>16398</v>
      </c>
      <c r="M574">
        <v>3</v>
      </c>
    </row>
    <row r="575" spans="1:13" hidden="1" x14ac:dyDescent="0.25">
      <c r="A575" t="s">
        <v>17858</v>
      </c>
      <c r="B575" t="s">
        <v>715</v>
      </c>
      <c r="C575" t="s">
        <v>447</v>
      </c>
      <c r="D575" t="s">
        <v>20870</v>
      </c>
      <c r="E575" s="90">
        <v>3.7500000000000004</v>
      </c>
      <c r="F575" s="90">
        <v>-128.40227779662251</v>
      </c>
      <c r="G575" s="90">
        <v>-7.5530751645072067</v>
      </c>
      <c r="H575" s="90">
        <v>18.856150329014415</v>
      </c>
      <c r="I575" s="90">
        <v>-113.2961274676081</v>
      </c>
      <c r="J575" s="90">
        <v>-6.664478086329888</v>
      </c>
      <c r="K575" t="s">
        <v>17858</v>
      </c>
      <c r="L575" t="s">
        <v>17859</v>
      </c>
      <c r="M575">
        <v>2</v>
      </c>
    </row>
    <row r="576" spans="1:13" hidden="1" x14ac:dyDescent="0.25">
      <c r="A576" t="s">
        <v>16314</v>
      </c>
      <c r="B576" t="s">
        <v>715</v>
      </c>
      <c r="C576" t="s">
        <v>447</v>
      </c>
      <c r="D576" t="s">
        <v>20872</v>
      </c>
      <c r="E576" s="90">
        <v>3.7300000000000004</v>
      </c>
      <c r="F576" s="90">
        <v>-128.42227779662252</v>
      </c>
      <c r="G576" s="90">
        <v>-7.5542516350954427</v>
      </c>
      <c r="H576" s="90">
        <v>18.838503270190884</v>
      </c>
      <c r="I576" s="90">
        <v>-113.31377452643163</v>
      </c>
      <c r="J576" s="90">
        <v>-6.6655161486136256</v>
      </c>
      <c r="K576" t="s">
        <v>16314</v>
      </c>
      <c r="L576" t="s">
        <v>16315</v>
      </c>
      <c r="M576">
        <v>3</v>
      </c>
    </row>
    <row r="577" spans="1:13" hidden="1" x14ac:dyDescent="0.25">
      <c r="A577" t="s">
        <v>16582</v>
      </c>
      <c r="B577" t="s">
        <v>868</v>
      </c>
      <c r="C577" t="s">
        <v>346</v>
      </c>
      <c r="D577" t="s">
        <v>23247</v>
      </c>
      <c r="E577" s="90">
        <v>2.5700000000000003</v>
      </c>
      <c r="F577" s="90">
        <v>-120.41358103948599</v>
      </c>
      <c r="G577" s="90">
        <v>-7.0831518258521173</v>
      </c>
      <c r="H577" s="90">
        <v>9.6531518258521167</v>
      </c>
      <c r="I577" s="90">
        <v>-113.33042921363388</v>
      </c>
      <c r="J577" s="90">
        <v>-6.6664958360961108</v>
      </c>
      <c r="K577" t="s">
        <v>16582</v>
      </c>
      <c r="L577" t="s">
        <v>16583</v>
      </c>
      <c r="M577">
        <v>3</v>
      </c>
    </row>
    <row r="578" spans="1:13" hidden="1" x14ac:dyDescent="0.25">
      <c r="A578" t="s">
        <v>15255</v>
      </c>
      <c r="B578" t="s">
        <v>688</v>
      </c>
      <c r="C578" t="s">
        <v>447</v>
      </c>
      <c r="D578" t="s">
        <v>20873</v>
      </c>
      <c r="E578" s="90">
        <v>3.7</v>
      </c>
      <c r="F578" s="90">
        <v>-128.45227779662252</v>
      </c>
      <c r="G578" s="90">
        <v>-7.5560163409777958</v>
      </c>
      <c r="H578" s="90">
        <v>18.812032681955589</v>
      </c>
      <c r="I578" s="90">
        <v>-113.34024511466693</v>
      </c>
      <c r="J578" s="90">
        <v>-6.6670732420392307</v>
      </c>
      <c r="K578" t="s">
        <v>15255</v>
      </c>
      <c r="L578" t="s">
        <v>15256</v>
      </c>
      <c r="M578">
        <v>4</v>
      </c>
    </row>
    <row r="579" spans="1:13" hidden="1" x14ac:dyDescent="0.25">
      <c r="A579" t="s">
        <v>18215</v>
      </c>
      <c r="B579" t="s">
        <v>739</v>
      </c>
      <c r="C579" t="s">
        <v>447</v>
      </c>
      <c r="D579" t="s">
        <v>20874</v>
      </c>
      <c r="E579" s="90">
        <v>3.68</v>
      </c>
      <c r="F579" s="90">
        <v>-128.47227779662251</v>
      </c>
      <c r="G579" s="90">
        <v>-7.5571928115660301</v>
      </c>
      <c r="H579" s="90">
        <v>18.794385623132062</v>
      </c>
      <c r="I579" s="90">
        <v>-113.35789217349046</v>
      </c>
      <c r="J579" s="90">
        <v>-6.6681113043229683</v>
      </c>
      <c r="K579" t="s">
        <v>18215</v>
      </c>
      <c r="L579" t="s">
        <v>18216</v>
      </c>
      <c r="M579">
        <v>2</v>
      </c>
    </row>
    <row r="580" spans="1:13" hidden="1" x14ac:dyDescent="0.25">
      <c r="A580" t="s">
        <v>16851</v>
      </c>
      <c r="B580" t="s">
        <v>484</v>
      </c>
      <c r="C580" t="s">
        <v>346</v>
      </c>
      <c r="D580" t="s">
        <v>23267</v>
      </c>
      <c r="E580" s="90">
        <v>2.54</v>
      </c>
      <c r="F580" s="90">
        <v>-120.44358103948599</v>
      </c>
      <c r="G580" s="90">
        <v>-7.0849165317344704</v>
      </c>
      <c r="H580" s="90">
        <v>9.6249165317344705</v>
      </c>
      <c r="I580" s="90">
        <v>-113.35866450775153</v>
      </c>
      <c r="J580" s="90">
        <v>-6.6681567357500899</v>
      </c>
      <c r="K580" t="s">
        <v>16851</v>
      </c>
      <c r="L580" t="s">
        <v>16852</v>
      </c>
      <c r="M580">
        <v>3</v>
      </c>
    </row>
    <row r="581" spans="1:13" hidden="1" x14ac:dyDescent="0.25">
      <c r="A581" t="s">
        <v>16902</v>
      </c>
      <c r="B581" t="s">
        <v>663</v>
      </c>
      <c r="C581" t="s">
        <v>346</v>
      </c>
      <c r="D581" t="s">
        <v>23278</v>
      </c>
      <c r="E581" s="90">
        <v>2.52</v>
      </c>
      <c r="F581" s="90">
        <v>-120.463581039486</v>
      </c>
      <c r="G581" s="90">
        <v>-7.0860930023227056</v>
      </c>
      <c r="H581" s="90">
        <v>9.6060930023227051</v>
      </c>
      <c r="I581" s="90">
        <v>-113.37748803716329</v>
      </c>
      <c r="J581" s="90">
        <v>-6.6692640021860754</v>
      </c>
      <c r="K581" t="s">
        <v>16902</v>
      </c>
      <c r="L581" t="s">
        <v>16903</v>
      </c>
      <c r="M581">
        <v>3</v>
      </c>
    </row>
    <row r="582" spans="1:13" hidden="1" x14ac:dyDescent="0.25">
      <c r="A582" t="s">
        <v>4514</v>
      </c>
      <c r="B582" t="s">
        <v>333</v>
      </c>
      <c r="C582" t="s">
        <v>447</v>
      </c>
      <c r="D582" t="s">
        <v>20875</v>
      </c>
      <c r="E582" s="90">
        <v>3.6000000000000005</v>
      </c>
      <c r="F582" s="90">
        <v>-128.55227779662252</v>
      </c>
      <c r="G582" s="90">
        <v>-7.5618986939189714</v>
      </c>
      <c r="H582" s="90">
        <v>18.723797387837944</v>
      </c>
      <c r="I582" s="90">
        <v>-113.42848040878457</v>
      </c>
      <c r="J582" s="90">
        <v>-6.672263553457916</v>
      </c>
    </row>
    <row r="583" spans="1:13" hidden="1" x14ac:dyDescent="0.25">
      <c r="A583" t="s">
        <v>20222</v>
      </c>
      <c r="B583" t="s">
        <v>516</v>
      </c>
      <c r="C583" t="s">
        <v>447</v>
      </c>
      <c r="D583" t="s">
        <v>23248</v>
      </c>
      <c r="E583" s="90">
        <v>3.5700000000000003</v>
      </c>
      <c r="F583" s="90">
        <v>-128.58227779662252</v>
      </c>
      <c r="G583" s="90">
        <v>-7.5636633998013245</v>
      </c>
      <c r="H583" s="90">
        <v>18.697326799602649</v>
      </c>
      <c r="I583" s="90">
        <v>-113.45495099701986</v>
      </c>
      <c r="J583" s="90">
        <v>-6.6738206468835211</v>
      </c>
      <c r="K583" t="s">
        <v>20222</v>
      </c>
      <c r="L583" t="s">
        <v>20223</v>
      </c>
      <c r="M583">
        <v>1</v>
      </c>
    </row>
    <row r="584" spans="1:13" hidden="1" x14ac:dyDescent="0.25">
      <c r="A584" t="s">
        <v>6301</v>
      </c>
      <c r="B584" t="s">
        <v>888</v>
      </c>
      <c r="C584" t="s">
        <v>447</v>
      </c>
      <c r="D584" t="s">
        <v>20876</v>
      </c>
      <c r="E584" s="90">
        <v>3.5700000000000003</v>
      </c>
      <c r="F584" s="90">
        <v>-128.58227779662252</v>
      </c>
      <c r="G584" s="90">
        <v>-7.5636633998013245</v>
      </c>
      <c r="H584" s="90">
        <v>18.697326799602649</v>
      </c>
      <c r="I584" s="90">
        <v>-113.45495099701986</v>
      </c>
      <c r="J584" s="90">
        <v>-6.6738206468835211</v>
      </c>
    </row>
    <row r="585" spans="1:13" hidden="1" x14ac:dyDescent="0.25">
      <c r="A585" t="s">
        <v>14526</v>
      </c>
      <c r="B585" t="s">
        <v>369</v>
      </c>
      <c r="C585" t="s">
        <v>447</v>
      </c>
      <c r="D585" t="s">
        <v>20877</v>
      </c>
      <c r="E585" s="90">
        <v>3.5500000000000003</v>
      </c>
      <c r="F585" s="90">
        <v>-128.6022777966225</v>
      </c>
      <c r="G585" s="90">
        <v>-7.5648398703895587</v>
      </c>
      <c r="H585" s="90">
        <v>18.679679740779122</v>
      </c>
      <c r="I585" s="90">
        <v>-113.47259805584339</v>
      </c>
      <c r="J585" s="90">
        <v>-6.6748587091672587</v>
      </c>
      <c r="K585" t="s">
        <v>14526</v>
      </c>
      <c r="L585" t="s">
        <v>14527</v>
      </c>
      <c r="M585">
        <v>4</v>
      </c>
    </row>
    <row r="586" spans="1:13" hidden="1" x14ac:dyDescent="0.25">
      <c r="A586" t="s">
        <v>4469</v>
      </c>
      <c r="B586" t="s">
        <v>338</v>
      </c>
      <c r="C586" t="s">
        <v>346</v>
      </c>
      <c r="D586" t="s">
        <v>23288</v>
      </c>
      <c r="E586" s="90">
        <v>2.29</v>
      </c>
      <c r="F586" s="90">
        <v>-120.69358103948599</v>
      </c>
      <c r="G586" s="90">
        <v>-7.0996224140874116</v>
      </c>
      <c r="H586" s="90">
        <v>9.3896224140874125</v>
      </c>
      <c r="I586" s="90">
        <v>-113.59395862539859</v>
      </c>
      <c r="J586" s="90">
        <v>-6.6819975661999171</v>
      </c>
      <c r="K586" t="s">
        <v>4469</v>
      </c>
      <c r="L586" t="s">
        <v>4468</v>
      </c>
      <c r="M586">
        <v>5</v>
      </c>
    </row>
    <row r="587" spans="1:13" hidden="1" x14ac:dyDescent="0.25">
      <c r="A587" t="s">
        <v>589</v>
      </c>
      <c r="B587" t="s">
        <v>663</v>
      </c>
      <c r="C587" t="s">
        <v>447</v>
      </c>
      <c r="D587" t="s">
        <v>20878</v>
      </c>
      <c r="E587" s="90">
        <v>2.97</v>
      </c>
      <c r="F587" s="90">
        <v>-129.18227779662251</v>
      </c>
      <c r="G587" s="90">
        <v>-7.5989575174483832</v>
      </c>
      <c r="H587" s="90">
        <v>18.167915034896765</v>
      </c>
      <c r="I587" s="90">
        <v>-113.98436276172575</v>
      </c>
      <c r="J587" s="90">
        <v>-6.704962515395632</v>
      </c>
      <c r="K587" t="s">
        <v>589</v>
      </c>
      <c r="L587" t="s">
        <v>57</v>
      </c>
      <c r="M587">
        <v>6</v>
      </c>
    </row>
    <row r="588" spans="1:13" hidden="1" x14ac:dyDescent="0.25">
      <c r="A588" t="s">
        <v>11032</v>
      </c>
      <c r="B588" t="s">
        <v>638</v>
      </c>
      <c r="C588" t="s">
        <v>447</v>
      </c>
      <c r="D588" t="s">
        <v>20879</v>
      </c>
      <c r="E588" s="90">
        <v>2.93</v>
      </c>
      <c r="F588" s="90">
        <v>-129.22227779662251</v>
      </c>
      <c r="G588" s="90">
        <v>-7.6013104586248534</v>
      </c>
      <c r="H588" s="90">
        <v>18.132620917249707</v>
      </c>
      <c r="I588" s="90">
        <v>-114.0196568793728</v>
      </c>
      <c r="J588" s="90">
        <v>-6.7070386399631063</v>
      </c>
    </row>
    <row r="589" spans="1:13" hidden="1" x14ac:dyDescent="0.25">
      <c r="A589" t="s">
        <v>14296</v>
      </c>
      <c r="B589" t="s">
        <v>530</v>
      </c>
      <c r="C589" t="s">
        <v>447</v>
      </c>
      <c r="D589" t="s">
        <v>20880</v>
      </c>
      <c r="E589" s="90">
        <v>2.7750000000000004</v>
      </c>
      <c r="F589" s="90">
        <v>-129.37727779662251</v>
      </c>
      <c r="G589" s="90">
        <v>-7.6104281056836767</v>
      </c>
      <c r="H589" s="90">
        <v>17.995856211367354</v>
      </c>
      <c r="I589" s="90">
        <v>-114.15642158525516</v>
      </c>
      <c r="J589" s="90">
        <v>-6.7150836226620685</v>
      </c>
      <c r="K589" t="s">
        <v>14296</v>
      </c>
      <c r="L589" t="s">
        <v>14297</v>
      </c>
      <c r="M589">
        <v>4</v>
      </c>
    </row>
    <row r="590" spans="1:13" hidden="1" x14ac:dyDescent="0.25">
      <c r="A590" t="s">
        <v>17925</v>
      </c>
      <c r="B590" t="s">
        <v>385</v>
      </c>
      <c r="C590" t="s">
        <v>447</v>
      </c>
      <c r="D590" t="s">
        <v>23258</v>
      </c>
      <c r="E590" s="90">
        <v>2.2999999999999998</v>
      </c>
      <c r="F590" s="90">
        <v>-129.8522777966225</v>
      </c>
      <c r="G590" s="90">
        <v>-7.6383692821542652</v>
      </c>
      <c r="H590" s="90">
        <v>17.576738564308531</v>
      </c>
      <c r="I590" s="90">
        <v>-114.57553923231399</v>
      </c>
      <c r="J590" s="90">
        <v>-6.7397376019008224</v>
      </c>
      <c r="K590" t="s">
        <v>17925</v>
      </c>
      <c r="L590" t="s">
        <v>17926</v>
      </c>
      <c r="M590">
        <v>2</v>
      </c>
    </row>
    <row r="591" spans="1:13" hidden="1" x14ac:dyDescent="0.25">
      <c r="A591" t="s">
        <v>14753</v>
      </c>
      <c r="B591" t="s">
        <v>688</v>
      </c>
      <c r="C591" t="s">
        <v>346</v>
      </c>
      <c r="D591" t="s">
        <v>23274</v>
      </c>
      <c r="E591" s="90">
        <v>0.75000000000000011</v>
      </c>
      <c r="F591" s="90">
        <v>-122.233581039486</v>
      </c>
      <c r="G591" s="90">
        <v>-7.1902106493815294</v>
      </c>
      <c r="H591" s="90">
        <v>7.9402106493815294</v>
      </c>
      <c r="I591" s="90">
        <v>-115.04337039010447</v>
      </c>
      <c r="J591" s="90">
        <v>-6.7672570817708513</v>
      </c>
      <c r="K591" t="s">
        <v>14753</v>
      </c>
      <c r="L591" t="s">
        <v>14754</v>
      </c>
      <c r="M591">
        <v>4</v>
      </c>
    </row>
    <row r="592" spans="1:13" hidden="1" x14ac:dyDescent="0.25">
      <c r="A592" t="s">
        <v>9163</v>
      </c>
      <c r="B592" t="s">
        <v>868</v>
      </c>
      <c r="C592" t="s">
        <v>447</v>
      </c>
      <c r="D592" t="s">
        <v>20881</v>
      </c>
      <c r="E592" s="90">
        <v>1.4000000000000001</v>
      </c>
      <c r="F592" s="90">
        <v>-130.75227779662251</v>
      </c>
      <c r="G592" s="90">
        <v>-7.6913104586248533</v>
      </c>
      <c r="H592" s="90">
        <v>16.782620917249709</v>
      </c>
      <c r="I592" s="90">
        <v>-115.3696568793728</v>
      </c>
      <c r="J592" s="90">
        <v>-6.7864504046689884</v>
      </c>
      <c r="K592" t="s">
        <v>9163</v>
      </c>
      <c r="L592" t="s">
        <v>9161</v>
      </c>
      <c r="M592">
        <v>6</v>
      </c>
    </row>
    <row r="593" spans="1:13" x14ac:dyDescent="0.25">
      <c r="A593" t="s">
        <v>22281</v>
      </c>
      <c r="B593" t="s">
        <v>338</v>
      </c>
      <c r="C593" t="s">
        <v>346</v>
      </c>
      <c r="D593" t="s">
        <v>23252</v>
      </c>
      <c r="E593" s="90">
        <v>0</v>
      </c>
      <c r="F593" s="90">
        <v>-122.983581039486</v>
      </c>
      <c r="G593" s="90">
        <v>-7.2343282964403528</v>
      </c>
      <c r="H593" s="90">
        <v>7.2343282964403528</v>
      </c>
      <c r="I593" s="90">
        <v>-115.74925274304564</v>
      </c>
      <c r="J593" s="90">
        <v>-6.808779573120332</v>
      </c>
      <c r="K593" t="s">
        <v>22281</v>
      </c>
      <c r="L593" t="s">
        <v>22282</v>
      </c>
      <c r="M593">
        <v>0</v>
      </c>
    </row>
    <row r="594" spans="1:13" x14ac:dyDescent="0.25">
      <c r="A594" t="s">
        <v>21879</v>
      </c>
      <c r="B594" t="s">
        <v>338</v>
      </c>
      <c r="C594" t="s">
        <v>346</v>
      </c>
      <c r="D594" t="s">
        <v>23283</v>
      </c>
      <c r="E594" s="90">
        <v>0</v>
      </c>
      <c r="F594" s="90">
        <v>-122.983581039486</v>
      </c>
      <c r="G594" s="90">
        <v>-7.2343282964403528</v>
      </c>
      <c r="H594" s="90">
        <v>7.2343282964403528</v>
      </c>
      <c r="I594" s="90">
        <v>-115.74925274304564</v>
      </c>
      <c r="J594" s="90">
        <v>-6.808779573120332</v>
      </c>
      <c r="K594" t="s">
        <v>21879</v>
      </c>
      <c r="L594" t="s">
        <v>21880</v>
      </c>
      <c r="M594">
        <v>0</v>
      </c>
    </row>
    <row r="595" spans="1:13" x14ac:dyDescent="0.25">
      <c r="A595" t="s">
        <v>21834</v>
      </c>
      <c r="B595" t="s">
        <v>868</v>
      </c>
      <c r="C595" t="s">
        <v>346</v>
      </c>
      <c r="D595" t="s">
        <v>23284</v>
      </c>
      <c r="E595" s="90">
        <v>0</v>
      </c>
      <c r="F595" s="90">
        <v>-122.983581039486</v>
      </c>
      <c r="G595" s="90">
        <v>-7.2343282964403528</v>
      </c>
      <c r="H595" s="90">
        <v>7.2343282964403528</v>
      </c>
      <c r="I595" s="90">
        <v>-115.74925274304564</v>
      </c>
      <c r="J595" s="90">
        <v>-6.808779573120332</v>
      </c>
      <c r="K595" t="s">
        <v>21834</v>
      </c>
      <c r="L595" t="s">
        <v>21835</v>
      </c>
      <c r="M595">
        <v>0</v>
      </c>
    </row>
    <row r="596" spans="1:13" hidden="1" x14ac:dyDescent="0.25">
      <c r="A596" t="s">
        <v>19699</v>
      </c>
      <c r="B596" t="s">
        <v>1185</v>
      </c>
      <c r="C596" t="s">
        <v>346</v>
      </c>
      <c r="D596" t="s">
        <v>23287</v>
      </c>
      <c r="E596" s="90">
        <v>0</v>
      </c>
      <c r="F596" s="90">
        <v>-122.983581039486</v>
      </c>
      <c r="G596" s="90">
        <v>-7.2343282964403528</v>
      </c>
      <c r="H596" s="90">
        <v>7.2343282964403528</v>
      </c>
      <c r="I596" s="90">
        <v>-115.74925274304564</v>
      </c>
      <c r="J596" s="90">
        <v>-6.808779573120332</v>
      </c>
      <c r="K596" t="s">
        <v>19699</v>
      </c>
      <c r="L596" t="s">
        <v>19700</v>
      </c>
      <c r="M596">
        <v>1</v>
      </c>
    </row>
    <row r="597" spans="1:13" x14ac:dyDescent="0.25">
      <c r="A597" t="s">
        <v>22101</v>
      </c>
      <c r="B597" t="s">
        <v>413</v>
      </c>
      <c r="C597" t="s">
        <v>447</v>
      </c>
      <c r="D597" t="s">
        <v>23268</v>
      </c>
      <c r="E597" s="90">
        <v>0</v>
      </c>
      <c r="F597" s="90">
        <v>-132.15227779662251</v>
      </c>
      <c r="G597" s="90">
        <v>-7.7736633998013245</v>
      </c>
      <c r="H597" s="90">
        <v>15.547326799602649</v>
      </c>
      <c r="I597" s="90">
        <v>-116.60495099701987</v>
      </c>
      <c r="J597" s="90">
        <v>-6.859114764530581</v>
      </c>
      <c r="K597" t="s">
        <v>22101</v>
      </c>
      <c r="L597" t="s">
        <v>22102</v>
      </c>
      <c r="M597">
        <v>0</v>
      </c>
    </row>
    <row r="598" spans="1:13" x14ac:dyDescent="0.25">
      <c r="A598" t="s">
        <v>21812</v>
      </c>
      <c r="B598" t="s">
        <v>906</v>
      </c>
      <c r="C598" t="s">
        <v>447</v>
      </c>
      <c r="D598" t="s">
        <v>20882</v>
      </c>
      <c r="E598" s="90">
        <v>0</v>
      </c>
      <c r="F598" s="90">
        <v>-132.15227779662251</v>
      </c>
      <c r="G598" s="90">
        <v>-7.7736633998013245</v>
      </c>
      <c r="H598" s="90">
        <v>15.547326799602649</v>
      </c>
      <c r="I598" s="90">
        <v>-116.60495099701987</v>
      </c>
      <c r="J598" s="90">
        <v>-6.859114764530581</v>
      </c>
      <c r="K598" t="s">
        <v>21812</v>
      </c>
      <c r="L598" t="s">
        <v>21813</v>
      </c>
      <c r="M598">
        <v>0</v>
      </c>
    </row>
    <row r="599" spans="1:13" x14ac:dyDescent="0.25">
      <c r="A599" t="s">
        <v>21762</v>
      </c>
      <c r="C599" t="s">
        <v>447</v>
      </c>
      <c r="D599" t="s">
        <v>20883</v>
      </c>
      <c r="E599" s="90">
        <v>0</v>
      </c>
      <c r="F599" s="90">
        <v>-132.15227779662251</v>
      </c>
      <c r="G599" s="90">
        <v>-7.7736633998013245</v>
      </c>
      <c r="H599" s="90">
        <v>15.547326799602649</v>
      </c>
      <c r="I599" s="90">
        <v>-116.60495099701987</v>
      </c>
      <c r="J599" s="90">
        <v>-6.859114764530581</v>
      </c>
      <c r="K599" t="s">
        <v>21762</v>
      </c>
      <c r="L599" t="s">
        <v>21763</v>
      </c>
      <c r="M599">
        <v>0</v>
      </c>
    </row>
    <row r="600" spans="1:13" hidden="1" x14ac:dyDescent="0.25">
      <c r="A600" t="s">
        <v>9637</v>
      </c>
      <c r="B600" t="s">
        <v>14060</v>
      </c>
      <c r="C600" t="s">
        <v>309</v>
      </c>
      <c r="D600" t="s">
        <v>20321</v>
      </c>
      <c r="E600" s="90">
        <v>163.80490740000002</v>
      </c>
      <c r="F600" s="90">
        <v>-161.2865841201</v>
      </c>
      <c r="G600" s="90">
        <v>-9.4874461247117647</v>
      </c>
      <c r="H600" s="90">
        <v>173.29235352471179</v>
      </c>
      <c r="I600" s="90">
        <v>-151.79913799538824</v>
      </c>
      <c r="J600" s="90">
        <v>-8.9293610585522494</v>
      </c>
      <c r="K600" t="s">
        <v>9637</v>
      </c>
      <c r="L600" t="s">
        <v>9635</v>
      </c>
      <c r="M600">
        <v>5</v>
      </c>
    </row>
    <row r="601" spans="1:13" hidden="1" x14ac:dyDescent="0.25">
      <c r="A601" t="s">
        <v>19232</v>
      </c>
      <c r="B601" t="s">
        <v>14060</v>
      </c>
      <c r="C601" t="s">
        <v>309</v>
      </c>
      <c r="D601" t="s">
        <v>20440</v>
      </c>
      <c r="E601" s="90">
        <v>106.54905986999999</v>
      </c>
      <c r="F601" s="90">
        <v>-218.54243165010001</v>
      </c>
      <c r="G601" s="90">
        <v>-12.855437155888236</v>
      </c>
      <c r="H601" s="90">
        <v>119.40449702588823</v>
      </c>
      <c r="I601" s="90">
        <v>-205.68699449421177</v>
      </c>
      <c r="J601" s="90">
        <v>-12.099234970247752</v>
      </c>
      <c r="K601" t="s">
        <v>19232</v>
      </c>
      <c r="L601" t="s">
        <v>19233</v>
      </c>
      <c r="M601">
        <v>1</v>
      </c>
    </row>
    <row r="602" spans="1:13" hidden="1" x14ac:dyDescent="0.25">
      <c r="A602" t="s">
        <v>9809</v>
      </c>
      <c r="B602" t="s">
        <v>638</v>
      </c>
      <c r="C602" t="s">
        <v>309</v>
      </c>
      <c r="D602" t="s">
        <v>20457</v>
      </c>
      <c r="E602" s="90">
        <v>99.631654777199998</v>
      </c>
      <c r="F602" s="90">
        <v>-225.45983674290002</v>
      </c>
      <c r="G602" s="90">
        <v>-13.262343337817649</v>
      </c>
      <c r="H602" s="90">
        <v>112.89399811501765</v>
      </c>
      <c r="I602" s="90">
        <v>-212.19749340508235</v>
      </c>
      <c r="J602" s="90">
        <v>-12.482205494416609</v>
      </c>
      <c r="K602" t="s">
        <v>9809</v>
      </c>
      <c r="L602" t="s">
        <v>172</v>
      </c>
      <c r="M602">
        <v>6</v>
      </c>
    </row>
    <row r="603" spans="1:13" hidden="1" x14ac:dyDescent="0.25">
      <c r="A603" t="s">
        <v>16256</v>
      </c>
      <c r="B603" t="s">
        <v>906</v>
      </c>
      <c r="C603" t="s">
        <v>309</v>
      </c>
      <c r="D603" t="s">
        <v>20473</v>
      </c>
      <c r="E603" s="90">
        <v>88.547899818000005</v>
      </c>
      <c r="F603" s="90">
        <v>-236.5435917021</v>
      </c>
      <c r="G603" s="90">
        <v>-13.914328923652942</v>
      </c>
      <c r="H603" s="90">
        <v>102.46222874165295</v>
      </c>
      <c r="I603" s="90">
        <v>-222.62926277844707</v>
      </c>
      <c r="J603" s="90">
        <v>-13.095838986967475</v>
      </c>
      <c r="K603" t="s">
        <v>16256</v>
      </c>
      <c r="L603" t="s">
        <v>16257</v>
      </c>
      <c r="M603">
        <v>3</v>
      </c>
    </row>
    <row r="604" spans="1:13" hidden="1" x14ac:dyDescent="0.25">
      <c r="A604" t="s">
        <v>3695</v>
      </c>
      <c r="B604" t="s">
        <v>484</v>
      </c>
      <c r="C604" t="s">
        <v>309</v>
      </c>
      <c r="D604" t="s">
        <v>20485</v>
      </c>
      <c r="E604" s="90">
        <v>64.440296120784012</v>
      </c>
      <c r="F604" s="90">
        <v>-260.65119539931601</v>
      </c>
      <c r="G604" s="90">
        <v>-15.332423258783294</v>
      </c>
      <c r="H604" s="90">
        <v>79.772719379567306</v>
      </c>
      <c r="I604" s="90">
        <v>-245.3187721405327</v>
      </c>
      <c r="J604" s="90">
        <v>-14.430516008266629</v>
      </c>
      <c r="K604" t="s">
        <v>3695</v>
      </c>
      <c r="L604" t="s">
        <v>3692</v>
      </c>
      <c r="M604">
        <v>8</v>
      </c>
    </row>
    <row r="605" spans="1:13" hidden="1" x14ac:dyDescent="0.25">
      <c r="A605" t="s">
        <v>5564</v>
      </c>
      <c r="B605" t="s">
        <v>312</v>
      </c>
      <c r="C605" t="s">
        <v>309</v>
      </c>
      <c r="D605" t="s">
        <v>20516</v>
      </c>
      <c r="E605" s="90">
        <v>46.767284672600006</v>
      </c>
      <c r="F605" s="90">
        <v>-278.32420684750002</v>
      </c>
      <c r="G605" s="90">
        <v>-16.372012167500003</v>
      </c>
      <c r="H605" s="90">
        <v>63.139296840100002</v>
      </c>
      <c r="I605" s="90">
        <v>-261.95219468000005</v>
      </c>
      <c r="J605" s="90">
        <v>-15.408952628235298</v>
      </c>
      <c r="K605" t="s">
        <v>5564</v>
      </c>
      <c r="L605" t="s">
        <v>5562</v>
      </c>
      <c r="M605">
        <v>5</v>
      </c>
    </row>
    <row r="606" spans="1:13" hidden="1" x14ac:dyDescent="0.25">
      <c r="A606" t="s">
        <v>9797</v>
      </c>
      <c r="B606" t="s">
        <v>1359</v>
      </c>
      <c r="C606" t="s">
        <v>309</v>
      </c>
      <c r="D606" t="s">
        <v>20517</v>
      </c>
      <c r="E606" s="90">
        <v>42.918333333333337</v>
      </c>
      <c r="F606" s="90">
        <v>-282.17315818676667</v>
      </c>
      <c r="G606" s="90">
        <v>-16.598421069809802</v>
      </c>
      <c r="H606" s="90">
        <v>59.516754403143139</v>
      </c>
      <c r="I606" s="90">
        <v>-265.5747371169569</v>
      </c>
      <c r="J606" s="90">
        <v>-15.622043359820994</v>
      </c>
      <c r="K606" t="s">
        <v>9797</v>
      </c>
      <c r="L606" t="s">
        <v>9795</v>
      </c>
      <c r="M606">
        <v>5</v>
      </c>
    </row>
    <row r="607" spans="1:13" hidden="1" x14ac:dyDescent="0.25">
      <c r="A607" t="s">
        <v>18559</v>
      </c>
      <c r="B607" t="s">
        <v>413</v>
      </c>
      <c r="C607" t="s">
        <v>309</v>
      </c>
      <c r="D607" t="s">
        <v>20522</v>
      </c>
      <c r="E607" s="90">
        <v>34.597867923191998</v>
      </c>
      <c r="F607" s="90">
        <v>-290.49362359690804</v>
      </c>
      <c r="G607" s="90">
        <v>-17.087860211582825</v>
      </c>
      <c r="H607" s="90">
        <v>51.68572813477482</v>
      </c>
      <c r="I607" s="90">
        <v>-273.4057633853252</v>
      </c>
      <c r="J607" s="90">
        <v>-16.08269196384266</v>
      </c>
      <c r="K607" t="s">
        <v>18559</v>
      </c>
      <c r="L607" t="s">
        <v>18560</v>
      </c>
      <c r="M607">
        <v>2</v>
      </c>
    </row>
    <row r="608" spans="1:13" x14ac:dyDescent="0.25">
      <c r="A608" t="s">
        <v>21480</v>
      </c>
      <c r="B608" t="s">
        <v>474</v>
      </c>
      <c r="C608" t="s">
        <v>309</v>
      </c>
      <c r="D608" t="s">
        <v>20533</v>
      </c>
      <c r="E608" s="90">
        <v>28.553333333333335</v>
      </c>
      <c r="F608" s="90">
        <v>-296.53815818676668</v>
      </c>
      <c r="G608" s="90">
        <v>-17.443421069809805</v>
      </c>
      <c r="H608" s="90">
        <v>45.996754403143143</v>
      </c>
      <c r="I608" s="90">
        <v>-279.09473711695688</v>
      </c>
      <c r="J608" s="90">
        <v>-16.417337477468052</v>
      </c>
      <c r="K608" t="s">
        <v>21480</v>
      </c>
      <c r="L608" t="s">
        <v>21481</v>
      </c>
      <c r="M608">
        <v>0</v>
      </c>
    </row>
    <row r="609" spans="1:13" hidden="1" x14ac:dyDescent="0.25">
      <c r="A609" t="s">
        <v>9244</v>
      </c>
      <c r="B609" t="s">
        <v>369</v>
      </c>
      <c r="C609" t="s">
        <v>309</v>
      </c>
      <c r="D609" t="s">
        <v>20540</v>
      </c>
      <c r="E609" s="90">
        <v>24.942022643314285</v>
      </c>
      <c r="F609" s="90">
        <v>-300.14946887678576</v>
      </c>
      <c r="G609" s="90">
        <v>-17.655851110399162</v>
      </c>
      <c r="H609" s="90">
        <v>42.597873753713444</v>
      </c>
      <c r="I609" s="90">
        <v>-282.49361776638659</v>
      </c>
      <c r="J609" s="90">
        <v>-16.617271633316857</v>
      </c>
      <c r="K609" t="s">
        <v>9244</v>
      </c>
      <c r="L609" t="s">
        <v>9241</v>
      </c>
      <c r="M609">
        <v>7</v>
      </c>
    </row>
    <row r="610" spans="1:13" hidden="1" x14ac:dyDescent="0.25">
      <c r="A610" t="s">
        <v>1289</v>
      </c>
      <c r="B610" t="s">
        <v>407</v>
      </c>
      <c r="C610" t="s">
        <v>309</v>
      </c>
      <c r="D610" t="s">
        <v>20546</v>
      </c>
      <c r="E610" s="90">
        <v>24.735677091150002</v>
      </c>
      <c r="F610" s="90">
        <v>-300.35581442895</v>
      </c>
      <c r="G610" s="90">
        <v>-17.667989084055883</v>
      </c>
      <c r="H610" s="90">
        <v>42.403666175205885</v>
      </c>
      <c r="I610" s="90">
        <v>-282.68782534489412</v>
      </c>
      <c r="J610" s="90">
        <v>-16.628695608523184</v>
      </c>
      <c r="K610" t="s">
        <v>1289</v>
      </c>
      <c r="L610" t="s">
        <v>1287</v>
      </c>
      <c r="M610">
        <v>5</v>
      </c>
    </row>
    <row r="611" spans="1:13" hidden="1" x14ac:dyDescent="0.25">
      <c r="A611" t="s">
        <v>17328</v>
      </c>
      <c r="B611" t="s">
        <v>338</v>
      </c>
      <c r="C611" t="s">
        <v>309</v>
      </c>
      <c r="D611" t="s">
        <v>20554</v>
      </c>
      <c r="E611" s="90">
        <v>21.924008866937502</v>
      </c>
      <c r="F611" s="90">
        <v>-303.16748265316249</v>
      </c>
      <c r="G611" s="90">
        <v>-17.83338133253897</v>
      </c>
      <c r="H611" s="90">
        <v>39.757390199476475</v>
      </c>
      <c r="I611" s="90">
        <v>-285.33410132062352</v>
      </c>
      <c r="J611" s="90">
        <v>-16.78435890121315</v>
      </c>
      <c r="K611" t="s">
        <v>17328</v>
      </c>
      <c r="L611" t="s">
        <v>17329</v>
      </c>
      <c r="M611">
        <v>2</v>
      </c>
    </row>
    <row r="612" spans="1:13" hidden="1" x14ac:dyDescent="0.25">
      <c r="A612" t="s">
        <v>3946</v>
      </c>
      <c r="B612" t="s">
        <v>333</v>
      </c>
      <c r="C612" t="s">
        <v>309</v>
      </c>
      <c r="D612" t="s">
        <v>20555</v>
      </c>
      <c r="E612" s="90">
        <v>20.015901530120001</v>
      </c>
      <c r="F612" s="90">
        <v>-305.07558998998002</v>
      </c>
      <c r="G612" s="90">
        <v>-17.945622940587061</v>
      </c>
      <c r="H612" s="90">
        <v>37.961524470707062</v>
      </c>
      <c r="I612" s="90">
        <v>-287.12996704939297</v>
      </c>
      <c r="J612" s="90">
        <v>-16.889998061728999</v>
      </c>
      <c r="K612" t="s">
        <v>3946</v>
      </c>
      <c r="L612" t="s">
        <v>505</v>
      </c>
      <c r="M612">
        <v>16</v>
      </c>
    </row>
    <row r="613" spans="1:13" hidden="1" x14ac:dyDescent="0.25">
      <c r="A613" t="s">
        <v>4759</v>
      </c>
      <c r="B613" t="s">
        <v>564</v>
      </c>
      <c r="C613" t="s">
        <v>309</v>
      </c>
      <c r="D613" t="s">
        <v>20564</v>
      </c>
      <c r="E613" s="90">
        <v>19.807587477554289</v>
      </c>
      <c r="F613" s="90">
        <v>-305.28390404254571</v>
      </c>
      <c r="G613" s="90">
        <v>-17.957876708385044</v>
      </c>
      <c r="H613" s="90">
        <v>37.765464185939337</v>
      </c>
      <c r="I613" s="90">
        <v>-287.3260273341607</v>
      </c>
      <c r="J613" s="90">
        <v>-16.901531019656513</v>
      </c>
      <c r="K613" t="s">
        <v>4759</v>
      </c>
      <c r="L613" t="s">
        <v>192</v>
      </c>
      <c r="M613">
        <v>10</v>
      </c>
    </row>
    <row r="614" spans="1:13" hidden="1" x14ac:dyDescent="0.25">
      <c r="A614" t="s">
        <v>4026</v>
      </c>
      <c r="B614" t="s">
        <v>301</v>
      </c>
      <c r="C614" t="s">
        <v>309</v>
      </c>
      <c r="D614" t="s">
        <v>20567</v>
      </c>
      <c r="E614" s="90">
        <v>18.889955073300001</v>
      </c>
      <c r="F614" s="90">
        <v>-306.20153644679999</v>
      </c>
      <c r="G614" s="90">
        <v>-18.011855085105882</v>
      </c>
      <c r="H614" s="90">
        <v>36.90181015840588</v>
      </c>
      <c r="I614" s="90">
        <v>-288.18968136169417</v>
      </c>
      <c r="J614" s="90">
        <v>-16.952334197746715</v>
      </c>
      <c r="K614" t="s">
        <v>4026</v>
      </c>
      <c r="L614" t="s">
        <v>4023</v>
      </c>
      <c r="M614">
        <v>16</v>
      </c>
    </row>
    <row r="615" spans="1:13" hidden="1" x14ac:dyDescent="0.25">
      <c r="A615" t="s">
        <v>740</v>
      </c>
      <c r="B615" t="s">
        <v>739</v>
      </c>
      <c r="C615" t="s">
        <v>309</v>
      </c>
      <c r="D615" t="s">
        <v>20570</v>
      </c>
      <c r="E615" s="90">
        <v>18.096666666666668</v>
      </c>
      <c r="F615" s="90">
        <v>-306.99482485343333</v>
      </c>
      <c r="G615" s="90">
        <v>-18.05851910902549</v>
      </c>
      <c r="H615" s="90">
        <v>36.155185775692161</v>
      </c>
      <c r="I615" s="90">
        <v>-288.93630574440783</v>
      </c>
      <c r="J615" s="90">
        <v>-16.996253279082815</v>
      </c>
      <c r="K615" t="s">
        <v>740</v>
      </c>
      <c r="L615" t="s">
        <v>735</v>
      </c>
      <c r="M615">
        <v>7</v>
      </c>
    </row>
    <row r="616" spans="1:13" hidden="1" x14ac:dyDescent="0.25">
      <c r="A616" t="s">
        <v>18148</v>
      </c>
      <c r="B616" t="s">
        <v>385</v>
      </c>
      <c r="C616" t="s">
        <v>309</v>
      </c>
      <c r="D616" t="s">
        <v>20575</v>
      </c>
      <c r="E616" s="90">
        <v>18.084973362976005</v>
      </c>
      <c r="F616" s="90">
        <v>-307.00651815712399</v>
      </c>
      <c r="G616" s="90">
        <v>-18.059206950419057</v>
      </c>
      <c r="H616" s="90">
        <v>36.144180313395069</v>
      </c>
      <c r="I616" s="90">
        <v>-288.94731120670497</v>
      </c>
      <c r="J616" s="90">
        <v>-16.996900659217939</v>
      </c>
      <c r="K616" t="s">
        <v>18148</v>
      </c>
      <c r="L616" t="s">
        <v>18149</v>
      </c>
      <c r="M616">
        <v>2</v>
      </c>
    </row>
    <row r="617" spans="1:13" hidden="1" x14ac:dyDescent="0.25">
      <c r="A617" t="s">
        <v>6298</v>
      </c>
      <c r="B617" t="s">
        <v>546</v>
      </c>
      <c r="C617" t="s">
        <v>309</v>
      </c>
      <c r="D617" t="s">
        <v>20578</v>
      </c>
      <c r="E617" s="90">
        <v>17.989085315674998</v>
      </c>
      <c r="F617" s="90">
        <v>-307.10240620442505</v>
      </c>
      <c r="G617" s="90">
        <v>-18.064847423789708</v>
      </c>
      <c r="H617" s="90">
        <v>36.053932739464706</v>
      </c>
      <c r="I617" s="90">
        <v>-289.03755878063532</v>
      </c>
      <c r="J617" s="90">
        <v>-17.002209340037371</v>
      </c>
      <c r="K617" t="s">
        <v>6298</v>
      </c>
      <c r="L617" t="s">
        <v>6296</v>
      </c>
      <c r="M617">
        <v>6</v>
      </c>
    </row>
    <row r="618" spans="1:13" hidden="1" x14ac:dyDescent="0.25">
      <c r="A618" t="s">
        <v>16204</v>
      </c>
      <c r="B618" t="s">
        <v>1359</v>
      </c>
      <c r="C618" t="s">
        <v>309</v>
      </c>
      <c r="D618" t="s">
        <v>20579</v>
      </c>
      <c r="E618" s="90">
        <v>17.915056679049997</v>
      </c>
      <c r="F618" s="90">
        <v>-307.17643484105002</v>
      </c>
      <c r="G618" s="90">
        <v>-18.069202049473532</v>
      </c>
      <c r="H618" s="90">
        <v>35.984258728523528</v>
      </c>
      <c r="I618" s="90">
        <v>-289.10723279157651</v>
      </c>
      <c r="J618" s="90">
        <v>-17.006307811269206</v>
      </c>
      <c r="K618" t="s">
        <v>16204</v>
      </c>
      <c r="L618" t="s">
        <v>16205</v>
      </c>
      <c r="M618">
        <v>3</v>
      </c>
    </row>
    <row r="619" spans="1:13" hidden="1" x14ac:dyDescent="0.25">
      <c r="A619" t="s">
        <v>1863</v>
      </c>
      <c r="B619" t="s">
        <v>663</v>
      </c>
      <c r="C619" t="s">
        <v>309</v>
      </c>
      <c r="D619" t="s">
        <v>20582</v>
      </c>
      <c r="E619" s="90">
        <v>17.673237597150003</v>
      </c>
      <c r="F619" s="90">
        <v>-307.41825392295004</v>
      </c>
      <c r="G619" s="90">
        <v>-18.083426701350003</v>
      </c>
      <c r="H619" s="90">
        <v>35.756664298499999</v>
      </c>
      <c r="I619" s="90">
        <v>-289.33482722159999</v>
      </c>
      <c r="J619" s="90">
        <v>-17.019695718917646</v>
      </c>
      <c r="K619" t="s">
        <v>1863</v>
      </c>
      <c r="L619" t="s">
        <v>120</v>
      </c>
      <c r="M619">
        <v>9</v>
      </c>
    </row>
    <row r="620" spans="1:13" hidden="1" x14ac:dyDescent="0.25">
      <c r="A620" t="s">
        <v>19400</v>
      </c>
      <c r="B620" t="s">
        <v>715</v>
      </c>
      <c r="C620" t="s">
        <v>309</v>
      </c>
      <c r="D620" t="s">
        <v>20589</v>
      </c>
      <c r="E620" s="90">
        <v>17.609859515714003</v>
      </c>
      <c r="F620" s="90">
        <v>-307.48163200438603</v>
      </c>
      <c r="G620" s="90">
        <v>-18.087154823787415</v>
      </c>
      <c r="H620" s="90">
        <v>35.697014339501415</v>
      </c>
      <c r="I620" s="90">
        <v>-289.39447718059859</v>
      </c>
      <c r="J620" s="90">
        <v>-17.023204540035209</v>
      </c>
      <c r="K620" t="s">
        <v>19400</v>
      </c>
      <c r="L620" t="s">
        <v>19401</v>
      </c>
      <c r="M620">
        <v>1</v>
      </c>
    </row>
    <row r="621" spans="1:13" hidden="1" x14ac:dyDescent="0.25">
      <c r="A621" t="s">
        <v>9665</v>
      </c>
      <c r="B621" t="s">
        <v>440</v>
      </c>
      <c r="C621" t="s">
        <v>309</v>
      </c>
      <c r="D621" t="s">
        <v>20593</v>
      </c>
      <c r="E621" s="90">
        <v>17.043217948250003</v>
      </c>
      <c r="F621" s="90">
        <v>-308.04827357185002</v>
      </c>
      <c r="G621" s="90">
        <v>-18.120486680697059</v>
      </c>
      <c r="H621" s="90">
        <v>35.163704628947059</v>
      </c>
      <c r="I621" s="90">
        <v>-289.92778689115295</v>
      </c>
      <c r="J621" s="90">
        <v>-17.054575699479585</v>
      </c>
      <c r="K621" t="s">
        <v>9665</v>
      </c>
      <c r="L621" t="s">
        <v>240</v>
      </c>
      <c r="M621">
        <v>9</v>
      </c>
    </row>
    <row r="622" spans="1:13" hidden="1" x14ac:dyDescent="0.25">
      <c r="A622" t="s">
        <v>3676</v>
      </c>
      <c r="B622" t="s">
        <v>868</v>
      </c>
      <c r="C622" t="s">
        <v>309</v>
      </c>
      <c r="D622" t="s">
        <v>20598</v>
      </c>
      <c r="E622" s="90">
        <v>16.992129052499997</v>
      </c>
      <c r="F622" s="90">
        <v>-308.09936246760003</v>
      </c>
      <c r="G622" s="90">
        <v>-18.123491909858824</v>
      </c>
      <c r="H622" s="90">
        <v>35.115620962358818</v>
      </c>
      <c r="I622" s="90">
        <v>-289.97587055774119</v>
      </c>
      <c r="J622" s="90">
        <v>-17.057404150455366</v>
      </c>
      <c r="K622" t="s">
        <v>3676</v>
      </c>
      <c r="L622" t="s">
        <v>3674</v>
      </c>
      <c r="M622">
        <v>13</v>
      </c>
    </row>
    <row r="623" spans="1:13" hidden="1" x14ac:dyDescent="0.25">
      <c r="A623" t="s">
        <v>6380</v>
      </c>
      <c r="B623" t="s">
        <v>350</v>
      </c>
      <c r="C623" t="s">
        <v>309</v>
      </c>
      <c r="D623" t="s">
        <v>20601</v>
      </c>
      <c r="E623" s="90">
        <v>16.913531014216002</v>
      </c>
      <c r="F623" s="90">
        <v>-308.17796050588402</v>
      </c>
      <c r="G623" s="90">
        <v>-18.12811532387553</v>
      </c>
      <c r="H623" s="90">
        <v>35.041646338091532</v>
      </c>
      <c r="I623" s="90">
        <v>-290.04984518200848</v>
      </c>
      <c r="J623" s="90">
        <v>-17.061755598941676</v>
      </c>
      <c r="K623" t="s">
        <v>6380</v>
      </c>
      <c r="L623" t="s">
        <v>6377</v>
      </c>
      <c r="M623">
        <v>13</v>
      </c>
    </row>
    <row r="624" spans="1:13" hidden="1" x14ac:dyDescent="0.25">
      <c r="A624" t="s">
        <v>20112</v>
      </c>
      <c r="B624" t="s">
        <v>363</v>
      </c>
      <c r="C624" t="s">
        <v>309</v>
      </c>
      <c r="D624" t="s">
        <v>20607</v>
      </c>
      <c r="E624" s="90">
        <v>16.74295888</v>
      </c>
      <c r="F624" s="90">
        <v>-308.34853264010002</v>
      </c>
      <c r="G624" s="90">
        <v>-18.138148978829413</v>
      </c>
      <c r="H624" s="90">
        <v>34.881107858829409</v>
      </c>
      <c r="I624" s="90">
        <v>-290.21038366127061</v>
      </c>
      <c r="J624" s="90">
        <v>-17.071199038898271</v>
      </c>
      <c r="K624" t="s">
        <v>20112</v>
      </c>
      <c r="L624" t="s">
        <v>20113</v>
      </c>
      <c r="M624">
        <v>1</v>
      </c>
    </row>
    <row r="625" spans="1:13" hidden="1" x14ac:dyDescent="0.25">
      <c r="A625" t="s">
        <v>16300</v>
      </c>
      <c r="B625" t="s">
        <v>1185</v>
      </c>
      <c r="C625" t="s">
        <v>309</v>
      </c>
      <c r="D625" t="s">
        <v>20612</v>
      </c>
      <c r="E625" s="90">
        <v>16.64742347804</v>
      </c>
      <c r="F625" s="90">
        <v>-308.44406804206</v>
      </c>
      <c r="G625" s="90">
        <v>-18.143768708356472</v>
      </c>
      <c r="H625" s="90">
        <v>34.791192186396472</v>
      </c>
      <c r="I625" s="90">
        <v>-290.30029933370355</v>
      </c>
      <c r="J625" s="90">
        <v>-17.076488196100208</v>
      </c>
      <c r="K625" t="s">
        <v>16300</v>
      </c>
      <c r="L625" t="s">
        <v>16301</v>
      </c>
      <c r="M625">
        <v>3</v>
      </c>
    </row>
    <row r="626" spans="1:13" hidden="1" x14ac:dyDescent="0.25">
      <c r="A626" t="s">
        <v>907</v>
      </c>
      <c r="B626" t="s">
        <v>530</v>
      </c>
      <c r="C626" t="s">
        <v>309</v>
      </c>
      <c r="D626" t="s">
        <v>20614</v>
      </c>
      <c r="E626" s="90">
        <v>16.272399596236003</v>
      </c>
      <c r="F626" s="90">
        <v>-308.81909192386399</v>
      </c>
      <c r="G626" s="90">
        <v>-18.165828936697881</v>
      </c>
      <c r="H626" s="90">
        <v>34.438228532933884</v>
      </c>
      <c r="I626" s="90">
        <v>-290.65326298716616</v>
      </c>
      <c r="J626" s="90">
        <v>-17.097250763950949</v>
      </c>
      <c r="K626" t="s">
        <v>907</v>
      </c>
      <c r="L626" t="s">
        <v>903</v>
      </c>
      <c r="M626">
        <v>7</v>
      </c>
    </row>
    <row r="627" spans="1:13" hidden="1" x14ac:dyDescent="0.25">
      <c r="A627" t="s">
        <v>9023</v>
      </c>
      <c r="B627" t="s">
        <v>304</v>
      </c>
      <c r="C627" t="s">
        <v>309</v>
      </c>
      <c r="D627" t="s">
        <v>20615</v>
      </c>
      <c r="E627" s="90">
        <v>16.203473849600002</v>
      </c>
      <c r="F627" s="90">
        <v>-308.88801767050001</v>
      </c>
      <c r="G627" s="90">
        <v>-18.169883392382353</v>
      </c>
      <c r="H627" s="90">
        <v>34.373357241982355</v>
      </c>
      <c r="I627" s="90">
        <v>-290.71813427811765</v>
      </c>
      <c r="J627" s="90">
        <v>-17.101066722242216</v>
      </c>
      <c r="K627" t="s">
        <v>9023</v>
      </c>
      <c r="L627" t="s">
        <v>148</v>
      </c>
      <c r="M627">
        <v>8</v>
      </c>
    </row>
    <row r="628" spans="1:13" hidden="1" x14ac:dyDescent="0.25">
      <c r="A628" t="s">
        <v>10595</v>
      </c>
      <c r="B628" t="s">
        <v>701</v>
      </c>
      <c r="C628" t="s">
        <v>309</v>
      </c>
      <c r="D628" t="s">
        <v>20617</v>
      </c>
      <c r="E628" s="90">
        <v>16.192114147839998</v>
      </c>
      <c r="F628" s="90">
        <v>-308.89937737226001</v>
      </c>
      <c r="G628" s="90">
        <v>-18.170551610132943</v>
      </c>
      <c r="H628" s="90">
        <v>34.362665757972941</v>
      </c>
      <c r="I628" s="90">
        <v>-290.72882576212709</v>
      </c>
      <c r="J628" s="90">
        <v>-17.101695633066299</v>
      </c>
      <c r="K628" t="s">
        <v>10595</v>
      </c>
      <c r="L628" t="s">
        <v>98</v>
      </c>
      <c r="M628">
        <v>7</v>
      </c>
    </row>
    <row r="629" spans="1:13" hidden="1" x14ac:dyDescent="0.25">
      <c r="A629" t="s">
        <v>19584</v>
      </c>
      <c r="B629" t="s">
        <v>888</v>
      </c>
      <c r="C629" t="s">
        <v>309</v>
      </c>
      <c r="D629" t="s">
        <v>20618</v>
      </c>
      <c r="E629" s="90">
        <v>15.421530456719998</v>
      </c>
      <c r="F629" s="90">
        <v>-309.66996106338001</v>
      </c>
      <c r="G629" s="90">
        <v>-18.215880062551765</v>
      </c>
      <c r="H629" s="90">
        <v>33.637410519271768</v>
      </c>
      <c r="I629" s="90">
        <v>-291.45408100082824</v>
      </c>
      <c r="J629" s="90">
        <v>-17.144357705931071</v>
      </c>
      <c r="K629" t="s">
        <v>19584</v>
      </c>
      <c r="L629" t="s">
        <v>19585</v>
      </c>
      <c r="M629">
        <v>1</v>
      </c>
    </row>
    <row r="630" spans="1:13" hidden="1" x14ac:dyDescent="0.25">
      <c r="A630" t="s">
        <v>4487</v>
      </c>
      <c r="B630" t="s">
        <v>688</v>
      </c>
      <c r="C630" t="s">
        <v>309</v>
      </c>
      <c r="D630" t="s">
        <v>20620</v>
      </c>
      <c r="E630" s="90">
        <v>15.010722336000002</v>
      </c>
      <c r="F630" s="90">
        <v>-310.08076918410001</v>
      </c>
      <c r="G630" s="90">
        <v>-18.240045246123529</v>
      </c>
      <c r="H630" s="90">
        <v>33.25076758212353</v>
      </c>
      <c r="I630" s="90">
        <v>-291.84072393797646</v>
      </c>
      <c r="J630" s="90">
        <v>-17.167101408116263</v>
      </c>
      <c r="K630" t="s">
        <v>4487</v>
      </c>
      <c r="L630" t="s">
        <v>4483</v>
      </c>
      <c r="M630">
        <v>12</v>
      </c>
    </row>
    <row r="631" spans="1:13" hidden="1" x14ac:dyDescent="0.25">
      <c r="A631" t="s">
        <v>3983</v>
      </c>
      <c r="B631" t="s">
        <v>516</v>
      </c>
      <c r="C631" t="s">
        <v>309</v>
      </c>
      <c r="D631" t="s">
        <v>20627</v>
      </c>
      <c r="E631" s="90">
        <v>14.799174661575998</v>
      </c>
      <c r="F631" s="90">
        <v>-310.29231685852403</v>
      </c>
      <c r="G631" s="90">
        <v>-18.252489226972003</v>
      </c>
      <c r="H631" s="90">
        <v>33.051663888547999</v>
      </c>
      <c r="I631" s="90">
        <v>-292.03982763155204</v>
      </c>
      <c r="J631" s="90">
        <v>-17.178813390091296</v>
      </c>
      <c r="K631" t="s">
        <v>3983</v>
      </c>
      <c r="L631" t="s">
        <v>3981</v>
      </c>
      <c r="M631">
        <v>6</v>
      </c>
    </row>
    <row r="632" spans="1:13" hidden="1" x14ac:dyDescent="0.25">
      <c r="A632" t="s">
        <v>9012</v>
      </c>
      <c r="B632" t="s">
        <v>296</v>
      </c>
      <c r="C632" t="s">
        <v>309</v>
      </c>
      <c r="D632" t="s">
        <v>20642</v>
      </c>
      <c r="E632" s="90">
        <v>14.654042744089999</v>
      </c>
      <c r="F632" s="90">
        <v>-310.43744877601</v>
      </c>
      <c r="G632" s="90">
        <v>-18.261026398588825</v>
      </c>
      <c r="H632" s="90">
        <v>32.915069142678824</v>
      </c>
      <c r="I632" s="90">
        <v>-292.1764223774212</v>
      </c>
      <c r="J632" s="90">
        <v>-17.186848375142425</v>
      </c>
      <c r="K632" t="s">
        <v>9012</v>
      </c>
      <c r="L632" t="s">
        <v>9009</v>
      </c>
      <c r="M632">
        <v>5</v>
      </c>
    </row>
    <row r="633" spans="1:13" hidden="1" x14ac:dyDescent="0.25">
      <c r="A633" t="s">
        <v>16208</v>
      </c>
      <c r="B633" t="s">
        <v>901</v>
      </c>
      <c r="C633" t="s">
        <v>309</v>
      </c>
      <c r="D633" t="s">
        <v>20647</v>
      </c>
      <c r="E633" s="90">
        <v>14.034947712675002</v>
      </c>
      <c r="F633" s="90">
        <v>-311.05654380742504</v>
      </c>
      <c r="G633" s="90">
        <v>-18.297443753377944</v>
      </c>
      <c r="H633" s="90">
        <v>32.332391466052947</v>
      </c>
      <c r="I633" s="90">
        <v>-292.75910005404705</v>
      </c>
      <c r="J633" s="90">
        <v>-17.221123532591005</v>
      </c>
      <c r="K633" t="s">
        <v>16208</v>
      </c>
      <c r="L633" t="s">
        <v>16209</v>
      </c>
      <c r="M633">
        <v>3</v>
      </c>
    </row>
    <row r="634" spans="1:13" hidden="1" x14ac:dyDescent="0.25">
      <c r="A634" t="s">
        <v>19432</v>
      </c>
      <c r="B634" t="s">
        <v>638</v>
      </c>
      <c r="C634" t="s">
        <v>309</v>
      </c>
      <c r="D634" t="s">
        <v>20648</v>
      </c>
      <c r="E634" s="90">
        <v>12.56</v>
      </c>
      <c r="F634" s="90">
        <v>-312.53149152010002</v>
      </c>
      <c r="G634" s="90">
        <v>-18.384205383535296</v>
      </c>
      <c r="H634" s="90">
        <v>30.944205383535298</v>
      </c>
      <c r="I634" s="90">
        <v>-294.14728613656473</v>
      </c>
      <c r="J634" s="90">
        <v>-17.302781537444986</v>
      </c>
      <c r="K634" t="s">
        <v>19432</v>
      </c>
      <c r="L634" t="s">
        <v>19433</v>
      </c>
      <c r="M634">
        <v>1</v>
      </c>
    </row>
    <row r="635" spans="1:13" hidden="1" x14ac:dyDescent="0.25">
      <c r="A635" t="s">
        <v>18326</v>
      </c>
      <c r="B635" t="s">
        <v>546</v>
      </c>
      <c r="C635" t="s">
        <v>309</v>
      </c>
      <c r="D635" t="s">
        <v>20652</v>
      </c>
      <c r="E635" s="90">
        <v>12.319999999999999</v>
      </c>
      <c r="F635" s="90">
        <v>-312.77149152010003</v>
      </c>
      <c r="G635" s="90">
        <v>-18.398323030594121</v>
      </c>
      <c r="H635" s="90">
        <v>30.718323030594117</v>
      </c>
      <c r="I635" s="90">
        <v>-294.37316848950593</v>
      </c>
      <c r="J635" s="90">
        <v>-17.316068734676819</v>
      </c>
      <c r="K635" t="s">
        <v>18326</v>
      </c>
      <c r="L635" t="s">
        <v>18327</v>
      </c>
      <c r="M635">
        <v>2</v>
      </c>
    </row>
    <row r="636" spans="1:13" x14ac:dyDescent="0.25">
      <c r="A636" t="s">
        <v>22363</v>
      </c>
      <c r="B636" t="s">
        <v>484</v>
      </c>
      <c r="C636" t="s">
        <v>309</v>
      </c>
      <c r="D636" t="s">
        <v>20658</v>
      </c>
      <c r="E636" s="90">
        <v>12.3</v>
      </c>
      <c r="F636" s="90">
        <v>-312.79149152010001</v>
      </c>
      <c r="G636" s="90">
        <v>-18.399499501182355</v>
      </c>
      <c r="H636" s="90">
        <v>30.699499501182355</v>
      </c>
      <c r="I636" s="90">
        <v>-294.39199201891768</v>
      </c>
      <c r="J636" s="90">
        <v>-17.317176001112806</v>
      </c>
      <c r="K636" t="s">
        <v>22363</v>
      </c>
      <c r="L636" t="s">
        <v>22364</v>
      </c>
      <c r="M636">
        <v>0</v>
      </c>
    </row>
    <row r="637" spans="1:13" hidden="1" x14ac:dyDescent="0.25">
      <c r="A637" t="s">
        <v>19946</v>
      </c>
      <c r="B637" t="s">
        <v>312</v>
      </c>
      <c r="C637" t="s">
        <v>309</v>
      </c>
      <c r="D637" t="s">
        <v>20659</v>
      </c>
      <c r="E637" s="90">
        <v>12.3</v>
      </c>
      <c r="F637" s="90">
        <v>-312.79149152010001</v>
      </c>
      <c r="G637" s="90">
        <v>-18.399499501182355</v>
      </c>
      <c r="H637" s="90">
        <v>30.699499501182355</v>
      </c>
      <c r="I637" s="90">
        <v>-294.39199201891768</v>
      </c>
      <c r="J637" s="90">
        <v>-17.317176001112806</v>
      </c>
      <c r="K637" t="s">
        <v>19946</v>
      </c>
      <c r="L637" t="s">
        <v>19947</v>
      </c>
      <c r="M637">
        <v>1</v>
      </c>
    </row>
    <row r="638" spans="1:13" hidden="1" x14ac:dyDescent="0.25">
      <c r="A638" t="s">
        <v>15930</v>
      </c>
      <c r="B638" t="s">
        <v>688</v>
      </c>
      <c r="C638" t="s">
        <v>309</v>
      </c>
      <c r="D638" t="s">
        <v>20663</v>
      </c>
      <c r="E638" s="90">
        <v>12.148333333333333</v>
      </c>
      <c r="F638" s="90">
        <v>-312.94315818676671</v>
      </c>
      <c r="G638" s="90">
        <v>-18.408421069809805</v>
      </c>
      <c r="H638" s="90">
        <v>30.556754403143138</v>
      </c>
      <c r="I638" s="90">
        <v>-294.53473711695688</v>
      </c>
      <c r="J638" s="90">
        <v>-17.325572771585698</v>
      </c>
      <c r="K638" t="s">
        <v>15930</v>
      </c>
      <c r="L638" t="s">
        <v>15931</v>
      </c>
      <c r="M638">
        <v>3</v>
      </c>
    </row>
    <row r="639" spans="1:13" x14ac:dyDescent="0.25">
      <c r="A639" t="s">
        <v>22261</v>
      </c>
      <c r="B639" t="s">
        <v>516</v>
      </c>
      <c r="C639" t="s">
        <v>309</v>
      </c>
      <c r="D639" t="s">
        <v>20885</v>
      </c>
      <c r="E639" s="90">
        <v>12.06</v>
      </c>
      <c r="F639" s="90">
        <v>-313.03149152010002</v>
      </c>
      <c r="G639" s="90">
        <v>-18.413617148241176</v>
      </c>
      <c r="H639" s="90">
        <v>30.473617148241178</v>
      </c>
      <c r="I639" s="90">
        <v>-294.61787437185882</v>
      </c>
      <c r="J639" s="90">
        <v>-17.330463198344635</v>
      </c>
      <c r="K639" t="s">
        <v>22261</v>
      </c>
      <c r="L639" t="s">
        <v>22262</v>
      </c>
      <c r="M639">
        <v>0</v>
      </c>
    </row>
    <row r="640" spans="1:13" hidden="1" x14ac:dyDescent="0.25">
      <c r="A640" t="s">
        <v>19246</v>
      </c>
      <c r="B640" t="s">
        <v>564</v>
      </c>
      <c r="C640" t="s">
        <v>309</v>
      </c>
      <c r="D640" t="s">
        <v>20886</v>
      </c>
      <c r="E640" s="90">
        <v>11.96</v>
      </c>
      <c r="F640" s="90">
        <v>-313.13149152010004</v>
      </c>
      <c r="G640" s="90">
        <v>-18.419499501182354</v>
      </c>
      <c r="H640" s="90">
        <v>30.379499501182355</v>
      </c>
      <c r="I640" s="90">
        <v>-294.71199201891767</v>
      </c>
      <c r="J640" s="90">
        <v>-17.335999530524568</v>
      </c>
      <c r="K640" t="s">
        <v>19246</v>
      </c>
      <c r="L640" t="s">
        <v>19247</v>
      </c>
      <c r="M640">
        <v>1</v>
      </c>
    </row>
    <row r="641" spans="1:13" hidden="1" x14ac:dyDescent="0.25">
      <c r="A641" t="s">
        <v>11034</v>
      </c>
      <c r="B641" t="s">
        <v>901</v>
      </c>
      <c r="C641" t="s">
        <v>309</v>
      </c>
      <c r="D641" t="s">
        <v>20887</v>
      </c>
      <c r="E641" s="90">
        <v>11.940000000000001</v>
      </c>
      <c r="F641" s="90">
        <v>-313.15149152010002</v>
      </c>
      <c r="G641" s="90">
        <v>-18.420675971770589</v>
      </c>
      <c r="H641" s="90">
        <v>30.36067597177059</v>
      </c>
      <c r="I641" s="90">
        <v>-294.73081554832942</v>
      </c>
      <c r="J641" s="90">
        <v>-17.337106796960555</v>
      </c>
      <c r="K641" t="s">
        <v>11034</v>
      </c>
      <c r="L641" t="s">
        <v>9973</v>
      </c>
      <c r="M641">
        <v>7</v>
      </c>
    </row>
    <row r="642" spans="1:13" x14ac:dyDescent="0.25">
      <c r="A642" t="s">
        <v>21514</v>
      </c>
      <c r="B642" t="s">
        <v>363</v>
      </c>
      <c r="C642" t="s">
        <v>309</v>
      </c>
      <c r="D642" t="s">
        <v>20889</v>
      </c>
      <c r="E642" s="90">
        <v>11.74</v>
      </c>
      <c r="F642" s="90">
        <v>-313.35149152010001</v>
      </c>
      <c r="G642" s="90">
        <v>-18.432440677652941</v>
      </c>
      <c r="H642" s="90">
        <v>30.172440677652943</v>
      </c>
      <c r="I642" s="90">
        <v>-294.91905084244706</v>
      </c>
      <c r="J642" s="90">
        <v>-17.348179461320417</v>
      </c>
      <c r="K642" t="s">
        <v>21514</v>
      </c>
      <c r="L642" t="s">
        <v>21515</v>
      </c>
      <c r="M642">
        <v>0</v>
      </c>
    </row>
    <row r="643" spans="1:13" hidden="1" x14ac:dyDescent="0.25">
      <c r="A643" t="s">
        <v>2776</v>
      </c>
      <c r="B643" t="s">
        <v>906</v>
      </c>
      <c r="C643" t="s">
        <v>309</v>
      </c>
      <c r="D643" t="s">
        <v>20888</v>
      </c>
      <c r="E643" s="90">
        <v>11.740000000000002</v>
      </c>
      <c r="F643" s="90">
        <v>-313.35149152010001</v>
      </c>
      <c r="G643" s="90">
        <v>-18.432440677652941</v>
      </c>
      <c r="H643" s="90">
        <v>30.172440677652943</v>
      </c>
      <c r="I643" s="90">
        <v>-294.91905084244706</v>
      </c>
      <c r="J643" s="90">
        <v>-17.348179461320417</v>
      </c>
      <c r="K643" t="s">
        <v>2776</v>
      </c>
      <c r="L643" t="s">
        <v>2774</v>
      </c>
      <c r="M643">
        <v>6</v>
      </c>
    </row>
    <row r="644" spans="1:13" x14ac:dyDescent="0.25">
      <c r="A644" t="s">
        <v>21510</v>
      </c>
      <c r="B644" t="s">
        <v>350</v>
      </c>
      <c r="C644" t="s">
        <v>309</v>
      </c>
      <c r="D644" t="s">
        <v>20890</v>
      </c>
      <c r="E644" s="90">
        <v>11.52</v>
      </c>
      <c r="F644" s="90">
        <v>-313.57149152010004</v>
      </c>
      <c r="G644" s="90">
        <v>-18.445381854123532</v>
      </c>
      <c r="H644" s="90">
        <v>29.965381854123528</v>
      </c>
      <c r="I644" s="90">
        <v>-295.12610966597651</v>
      </c>
      <c r="J644" s="90">
        <v>-17.360359392116266</v>
      </c>
      <c r="K644" t="s">
        <v>21510</v>
      </c>
      <c r="L644" t="s">
        <v>21511</v>
      </c>
      <c r="M644">
        <v>0</v>
      </c>
    </row>
    <row r="645" spans="1:13" hidden="1" x14ac:dyDescent="0.25">
      <c r="A645" t="s">
        <v>869</v>
      </c>
      <c r="B645" t="s">
        <v>474</v>
      </c>
      <c r="C645" t="s">
        <v>309</v>
      </c>
      <c r="D645" t="s">
        <v>20891</v>
      </c>
      <c r="E645" s="90">
        <v>11.453138791680001</v>
      </c>
      <c r="F645" s="90">
        <v>-313.63835272842005</v>
      </c>
      <c r="G645" s="90">
        <v>-18.449314866377648</v>
      </c>
      <c r="H645" s="90">
        <v>29.902453658057649</v>
      </c>
      <c r="I645" s="90">
        <v>-295.18903786204237</v>
      </c>
      <c r="J645" s="90">
        <v>-17.364061050708376</v>
      </c>
      <c r="K645" t="s">
        <v>869</v>
      </c>
      <c r="L645" t="s">
        <v>865</v>
      </c>
      <c r="M645">
        <v>9</v>
      </c>
    </row>
    <row r="646" spans="1:13" hidden="1" x14ac:dyDescent="0.25">
      <c r="A646" t="s">
        <v>18566</v>
      </c>
      <c r="B646" t="s">
        <v>516</v>
      </c>
      <c r="C646" t="s">
        <v>309</v>
      </c>
      <c r="D646" t="s">
        <v>20892</v>
      </c>
      <c r="E646" s="90">
        <v>11.440000000000001</v>
      </c>
      <c r="F646" s="90">
        <v>-313.65149152010002</v>
      </c>
      <c r="G646" s="90">
        <v>-18.450087736476473</v>
      </c>
      <c r="H646" s="90">
        <v>29.890087736476474</v>
      </c>
      <c r="I646" s="90">
        <v>-295.20140378362356</v>
      </c>
      <c r="J646" s="90">
        <v>-17.364788457860211</v>
      </c>
      <c r="K646" t="s">
        <v>18566</v>
      </c>
      <c r="L646" t="s">
        <v>18567</v>
      </c>
      <c r="M646">
        <v>2</v>
      </c>
    </row>
    <row r="647" spans="1:13" hidden="1" x14ac:dyDescent="0.25">
      <c r="A647" t="s">
        <v>14435</v>
      </c>
      <c r="B647" t="s">
        <v>663</v>
      </c>
      <c r="C647" t="s">
        <v>309</v>
      </c>
      <c r="D647" t="s">
        <v>20893</v>
      </c>
      <c r="E647" s="90">
        <v>11.233333333333334</v>
      </c>
      <c r="F647" s="90">
        <v>-313.85815818676667</v>
      </c>
      <c r="G647" s="90">
        <v>-18.46224459922157</v>
      </c>
      <c r="H647" s="90">
        <v>29.695577932554905</v>
      </c>
      <c r="I647" s="90">
        <v>-295.39591358754512</v>
      </c>
      <c r="J647" s="90">
        <v>-17.376230211032066</v>
      </c>
      <c r="K647" t="s">
        <v>14435</v>
      </c>
      <c r="L647" t="s">
        <v>14436</v>
      </c>
      <c r="M647">
        <v>4</v>
      </c>
    </row>
    <row r="648" spans="1:13" x14ac:dyDescent="0.25">
      <c r="A648" t="s">
        <v>21721</v>
      </c>
      <c r="B648" t="s">
        <v>14060</v>
      </c>
      <c r="C648" t="s">
        <v>309</v>
      </c>
      <c r="D648" t="s">
        <v>20894</v>
      </c>
      <c r="E648" s="90">
        <v>10.98</v>
      </c>
      <c r="F648" s="90">
        <v>-314.1114915201</v>
      </c>
      <c r="G648" s="90">
        <v>-18.477146560005881</v>
      </c>
      <c r="H648" s="90">
        <v>29.457146560005881</v>
      </c>
      <c r="I648" s="90">
        <v>-295.63434496009415</v>
      </c>
      <c r="J648" s="90">
        <v>-17.390255585887893</v>
      </c>
      <c r="K648" t="s">
        <v>21721</v>
      </c>
      <c r="L648" t="s">
        <v>21722</v>
      </c>
      <c r="M648">
        <v>0</v>
      </c>
    </row>
    <row r="649" spans="1:13" x14ac:dyDescent="0.25">
      <c r="A649" t="s">
        <v>21675</v>
      </c>
      <c r="B649" t="s">
        <v>440</v>
      </c>
      <c r="C649" t="s">
        <v>309</v>
      </c>
      <c r="D649" t="s">
        <v>20895</v>
      </c>
      <c r="E649" s="90">
        <v>10.7</v>
      </c>
      <c r="F649" s="90">
        <v>-314.39149152010003</v>
      </c>
      <c r="G649" s="90">
        <v>-18.493617148241178</v>
      </c>
      <c r="H649" s="90">
        <v>29.193617148241177</v>
      </c>
      <c r="I649" s="90">
        <v>-295.89787437185885</v>
      </c>
      <c r="J649" s="90">
        <v>-17.405757315991696</v>
      </c>
      <c r="K649" t="s">
        <v>21675</v>
      </c>
      <c r="L649" t="s">
        <v>21676</v>
      </c>
      <c r="M649">
        <v>0</v>
      </c>
    </row>
    <row r="650" spans="1:13" hidden="1" x14ac:dyDescent="0.25">
      <c r="A650" t="s">
        <v>19386</v>
      </c>
      <c r="B650" t="s">
        <v>312</v>
      </c>
      <c r="C650" t="s">
        <v>309</v>
      </c>
      <c r="D650" t="s">
        <v>20896</v>
      </c>
      <c r="E650" s="90">
        <v>10.64</v>
      </c>
      <c r="F650" s="90">
        <v>-314.45149152010003</v>
      </c>
      <c r="G650" s="90">
        <v>-18.497146560005884</v>
      </c>
      <c r="H650" s="90">
        <v>29.137146560005885</v>
      </c>
      <c r="I650" s="90">
        <v>-295.95434496009415</v>
      </c>
      <c r="J650" s="90">
        <v>-17.409079115299654</v>
      </c>
      <c r="K650" t="s">
        <v>19386</v>
      </c>
      <c r="L650" t="s">
        <v>19387</v>
      </c>
      <c r="M650">
        <v>1</v>
      </c>
    </row>
    <row r="651" spans="1:13" hidden="1" x14ac:dyDescent="0.25">
      <c r="A651" t="s">
        <v>17572</v>
      </c>
      <c r="B651" t="s">
        <v>484</v>
      </c>
      <c r="C651" t="s">
        <v>309</v>
      </c>
      <c r="D651" t="s">
        <v>20897</v>
      </c>
      <c r="E651" s="90">
        <v>10.416666666666666</v>
      </c>
      <c r="F651" s="90">
        <v>-314.67482485343334</v>
      </c>
      <c r="G651" s="90">
        <v>-18.510283814907844</v>
      </c>
      <c r="H651" s="90">
        <v>28.926950481574508</v>
      </c>
      <c r="I651" s="90">
        <v>-296.1645410385255</v>
      </c>
      <c r="J651" s="90">
        <v>-17.4214435905015</v>
      </c>
      <c r="K651" t="s">
        <v>17572</v>
      </c>
      <c r="L651" t="s">
        <v>17573</v>
      </c>
      <c r="M651">
        <v>2</v>
      </c>
    </row>
    <row r="652" spans="1:13" hidden="1" x14ac:dyDescent="0.25">
      <c r="A652" t="s">
        <v>16124</v>
      </c>
      <c r="B652" t="s">
        <v>739</v>
      </c>
      <c r="C652" t="s">
        <v>309</v>
      </c>
      <c r="D652" t="s">
        <v>20898</v>
      </c>
      <c r="E652" s="90">
        <v>10.282344408230001</v>
      </c>
      <c r="F652" s="90">
        <v>-314.80914711187</v>
      </c>
      <c r="G652" s="90">
        <v>-18.518185124227646</v>
      </c>
      <c r="H652" s="90">
        <v>28.800529532457649</v>
      </c>
      <c r="I652" s="90">
        <v>-296.29096198764239</v>
      </c>
      <c r="J652" s="90">
        <v>-17.428880116920141</v>
      </c>
      <c r="K652" t="s">
        <v>16124</v>
      </c>
      <c r="L652" t="s">
        <v>16125</v>
      </c>
      <c r="M652">
        <v>3</v>
      </c>
    </row>
    <row r="653" spans="1:13" hidden="1" x14ac:dyDescent="0.25">
      <c r="A653" t="s">
        <v>4577</v>
      </c>
      <c r="B653" t="s">
        <v>638</v>
      </c>
      <c r="C653" t="s">
        <v>309</v>
      </c>
      <c r="D653" t="s">
        <v>20899</v>
      </c>
      <c r="E653" s="90">
        <v>10.25</v>
      </c>
      <c r="F653" s="90">
        <v>-314.84149152010002</v>
      </c>
      <c r="G653" s="90">
        <v>-18.520087736476473</v>
      </c>
      <c r="H653" s="90">
        <v>28.770087736476469</v>
      </c>
      <c r="I653" s="90">
        <v>-296.32140378362357</v>
      </c>
      <c r="J653" s="90">
        <v>-17.430670810801388</v>
      </c>
      <c r="K653" t="s">
        <v>4577</v>
      </c>
      <c r="L653" t="s">
        <v>4574</v>
      </c>
      <c r="M653">
        <v>7</v>
      </c>
    </row>
    <row r="654" spans="1:13" hidden="1" x14ac:dyDescent="0.25">
      <c r="A654" t="s">
        <v>18067</v>
      </c>
      <c r="B654" t="s">
        <v>385</v>
      </c>
      <c r="C654" t="s">
        <v>309</v>
      </c>
      <c r="D654" t="s">
        <v>21287</v>
      </c>
      <c r="E654" s="90">
        <v>10</v>
      </c>
      <c r="F654" s="90">
        <v>-315.09149152010002</v>
      </c>
      <c r="G654" s="90">
        <v>-18.534793618829411</v>
      </c>
      <c r="H654" s="90">
        <v>28.534793618829411</v>
      </c>
      <c r="I654" s="90">
        <v>-296.55669790127058</v>
      </c>
      <c r="J654" s="90">
        <v>-17.444511641251211</v>
      </c>
      <c r="K654" t="s">
        <v>18067</v>
      </c>
      <c r="L654" t="s">
        <v>19144</v>
      </c>
      <c r="M654">
        <v>1</v>
      </c>
    </row>
    <row r="655" spans="1:13" hidden="1" x14ac:dyDescent="0.25">
      <c r="A655" t="s">
        <v>15926</v>
      </c>
      <c r="B655" t="s">
        <v>301</v>
      </c>
      <c r="C655" t="s">
        <v>309</v>
      </c>
      <c r="D655" t="s">
        <v>23245</v>
      </c>
      <c r="E655" s="90">
        <v>9.84</v>
      </c>
      <c r="F655" s="90">
        <v>-315.25149152010005</v>
      </c>
      <c r="G655" s="90">
        <v>-18.544205383535296</v>
      </c>
      <c r="H655" s="90">
        <v>28.384205383535296</v>
      </c>
      <c r="I655" s="90">
        <v>-296.70728613656473</v>
      </c>
      <c r="J655" s="90">
        <v>-17.453369772739102</v>
      </c>
      <c r="K655" t="s">
        <v>15926</v>
      </c>
      <c r="L655" t="s">
        <v>15927</v>
      </c>
      <c r="M655">
        <v>3</v>
      </c>
    </row>
    <row r="656" spans="1:13" x14ac:dyDescent="0.25">
      <c r="A656" t="s">
        <v>21450</v>
      </c>
      <c r="B656" t="s">
        <v>369</v>
      </c>
      <c r="C656" t="s">
        <v>309</v>
      </c>
      <c r="D656" t="s">
        <v>23285</v>
      </c>
      <c r="E656" s="90">
        <v>9.4166666666666679</v>
      </c>
      <c r="F656" s="90">
        <v>-315.67482485343334</v>
      </c>
      <c r="G656" s="90">
        <v>-18.569107344319608</v>
      </c>
      <c r="H656" s="90">
        <v>27.985774010986276</v>
      </c>
      <c r="I656" s="90">
        <v>-297.10571750911373</v>
      </c>
      <c r="J656" s="90">
        <v>-17.476806912300809</v>
      </c>
      <c r="K656" t="s">
        <v>21450</v>
      </c>
      <c r="L656" t="s">
        <v>21451</v>
      </c>
      <c r="M656">
        <v>0</v>
      </c>
    </row>
    <row r="657" spans="1:13" hidden="1" x14ac:dyDescent="0.25">
      <c r="A657" t="s">
        <v>15247</v>
      </c>
      <c r="B657" t="s">
        <v>363</v>
      </c>
      <c r="C657" t="s">
        <v>309</v>
      </c>
      <c r="D657" t="s">
        <v>23246</v>
      </c>
      <c r="E657" s="90">
        <v>9.2199999999999989</v>
      </c>
      <c r="F657" s="90">
        <v>-315.87149152009999</v>
      </c>
      <c r="G657" s="90">
        <v>-18.580675971770589</v>
      </c>
      <c r="H657" s="90">
        <v>27.800675971770588</v>
      </c>
      <c r="I657" s="90">
        <v>-297.29081554832942</v>
      </c>
      <c r="J657" s="90">
        <v>-17.48769503225467</v>
      </c>
      <c r="K657" t="s">
        <v>15247</v>
      </c>
      <c r="L657" t="s">
        <v>15248</v>
      </c>
      <c r="M657">
        <v>4</v>
      </c>
    </row>
    <row r="658" spans="1:13" hidden="1" x14ac:dyDescent="0.25">
      <c r="A658" t="s">
        <v>19289</v>
      </c>
      <c r="B658" t="s">
        <v>338</v>
      </c>
      <c r="C658" t="s">
        <v>309</v>
      </c>
      <c r="D658" t="s">
        <v>23269</v>
      </c>
      <c r="E658" s="90">
        <v>9.0833333333333339</v>
      </c>
      <c r="F658" s="90">
        <v>-316.00815818676671</v>
      </c>
      <c r="G658" s="90">
        <v>-18.588715187456867</v>
      </c>
      <c r="H658" s="90">
        <v>27.672048520790199</v>
      </c>
      <c r="I658" s="90">
        <v>-297.41944299930981</v>
      </c>
      <c r="J658" s="90">
        <v>-17.495261352900577</v>
      </c>
      <c r="K658" t="s">
        <v>19289</v>
      </c>
      <c r="L658" t="s">
        <v>19290</v>
      </c>
      <c r="M658">
        <v>1</v>
      </c>
    </row>
    <row r="659" spans="1:13" hidden="1" x14ac:dyDescent="0.25">
      <c r="A659" t="s">
        <v>19322</v>
      </c>
      <c r="B659" t="s">
        <v>369</v>
      </c>
      <c r="C659" t="s">
        <v>309</v>
      </c>
      <c r="D659" t="s">
        <v>23260</v>
      </c>
      <c r="E659" s="90">
        <v>8.08</v>
      </c>
      <c r="F659" s="90">
        <v>-317.01149152010004</v>
      </c>
      <c r="G659" s="90">
        <v>-18.647734795300003</v>
      </c>
      <c r="H659" s="90">
        <v>26.727734795300002</v>
      </c>
      <c r="I659" s="90">
        <v>-298.3637567248</v>
      </c>
      <c r="J659" s="90">
        <v>-17.550809219105883</v>
      </c>
      <c r="K659" t="s">
        <v>19322</v>
      </c>
      <c r="L659" t="s">
        <v>19323</v>
      </c>
      <c r="M659">
        <v>1</v>
      </c>
    </row>
    <row r="660" spans="1:13" hidden="1" x14ac:dyDescent="0.25">
      <c r="A660" t="s">
        <v>19353</v>
      </c>
      <c r="B660" t="s">
        <v>663</v>
      </c>
      <c r="C660" t="s">
        <v>309</v>
      </c>
      <c r="D660" t="s">
        <v>23257</v>
      </c>
      <c r="E660" s="90">
        <v>4.78</v>
      </c>
      <c r="F660" s="90">
        <v>-320.31149152010005</v>
      </c>
      <c r="G660" s="90">
        <v>-18.841852442358828</v>
      </c>
      <c r="H660" s="90">
        <v>23.621852442358826</v>
      </c>
      <c r="I660" s="90">
        <v>-301.46963907774119</v>
      </c>
      <c r="J660" s="90">
        <v>-17.7335081810436</v>
      </c>
      <c r="K660" t="s">
        <v>19353</v>
      </c>
      <c r="L660" t="s">
        <v>19354</v>
      </c>
      <c r="M660">
        <v>1</v>
      </c>
    </row>
    <row r="661" spans="1:13" x14ac:dyDescent="0.25">
      <c r="A661" t="s">
        <v>21952</v>
      </c>
      <c r="B661" t="s">
        <v>333</v>
      </c>
      <c r="C661" t="s">
        <v>309</v>
      </c>
      <c r="D661" t="s">
        <v>23277</v>
      </c>
      <c r="E661" s="90">
        <v>2.6</v>
      </c>
      <c r="F661" s="90">
        <v>-322.4914915201</v>
      </c>
      <c r="G661" s="90">
        <v>-18.970087736476472</v>
      </c>
      <c r="H661" s="90">
        <v>21.570087736476474</v>
      </c>
      <c r="I661" s="90">
        <v>-303.52140378362355</v>
      </c>
      <c r="J661" s="90">
        <v>-17.854200222566092</v>
      </c>
      <c r="K661" t="s">
        <v>21952</v>
      </c>
      <c r="L661" t="s">
        <v>21953</v>
      </c>
      <c r="M661">
        <v>0</v>
      </c>
    </row>
    <row r="662" spans="1:13" hidden="1" x14ac:dyDescent="0.25">
      <c r="A662" t="s">
        <v>19035</v>
      </c>
      <c r="B662" t="s">
        <v>333</v>
      </c>
      <c r="C662" t="s">
        <v>309</v>
      </c>
      <c r="D662" t="s">
        <v>23293</v>
      </c>
      <c r="E662" s="90">
        <v>0.5</v>
      </c>
      <c r="F662" s="90">
        <v>-324.59149152010002</v>
      </c>
      <c r="G662" s="90">
        <v>-19.093617148241179</v>
      </c>
      <c r="H662" s="90">
        <v>19.593617148241176</v>
      </c>
      <c r="I662" s="90">
        <v>-305.49787437185887</v>
      </c>
      <c r="J662" s="90">
        <v>-17.970463198344639</v>
      </c>
      <c r="K662" t="s">
        <v>19035</v>
      </c>
      <c r="L662" t="s">
        <v>19036</v>
      </c>
      <c r="M662">
        <v>1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16938</v>
      </c>
      <c r="C1" s="62" t="s">
        <v>16967</v>
      </c>
      <c r="D1" s="61" t="s">
        <v>16939</v>
      </c>
      <c r="E1" s="61" t="s">
        <v>16941</v>
      </c>
      <c r="F1" s="61" t="s">
        <v>16940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16947</v>
      </c>
      <c r="E2" s="61" t="s">
        <v>20906</v>
      </c>
      <c r="F2" s="61" t="s">
        <v>20907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16946</v>
      </c>
      <c r="E3" s="61" t="s">
        <v>22408</v>
      </c>
      <c r="F3" s="61" t="s">
        <v>22409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16945</v>
      </c>
      <c r="E4" s="61" t="s">
        <v>20908</v>
      </c>
      <c r="F4" s="61" t="s">
        <v>20909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22410</v>
      </c>
      <c r="F5" s="61" t="s">
        <v>22411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16950</v>
      </c>
      <c r="E6" s="61" t="s">
        <v>16949</v>
      </c>
      <c r="F6" s="61" t="s">
        <v>16948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22412</v>
      </c>
      <c r="F7" s="61" t="s">
        <v>22413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16951</v>
      </c>
      <c r="E8" s="61" t="s">
        <v>16968</v>
      </c>
      <c r="F8" s="61" t="s">
        <v>16969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16952</v>
      </c>
      <c r="E9" s="61" t="s">
        <v>20910</v>
      </c>
      <c r="F9" s="61" t="s">
        <v>20911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22414</v>
      </c>
      <c r="E10" s="61" t="s">
        <v>22415</v>
      </c>
      <c r="F10" s="61" t="s">
        <v>22416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16956</v>
      </c>
      <c r="E11" s="61" t="s">
        <v>20912</v>
      </c>
      <c r="F11" s="61" t="s">
        <v>20913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16955</v>
      </c>
      <c r="E12" s="61" t="s">
        <v>16954</v>
      </c>
      <c r="F12" s="61" t="s">
        <v>16953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16958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16957</v>
      </c>
      <c r="E14" s="61" t="s">
        <v>22417</v>
      </c>
      <c r="F14" s="61" t="s">
        <v>22418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16959</v>
      </c>
      <c r="E15" s="61" t="s">
        <v>22419</v>
      </c>
      <c r="F15" s="61" t="s">
        <v>22420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16961</v>
      </c>
      <c r="E16" s="61" t="s">
        <v>22421</v>
      </c>
      <c r="F16" s="61" t="s">
        <v>22422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22423</v>
      </c>
      <c r="E17" s="61" t="s">
        <v>22424</v>
      </c>
      <c r="F17" s="61" t="s">
        <v>16960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16963</v>
      </c>
      <c r="E18" s="61" t="s">
        <v>22425</v>
      </c>
      <c r="F18" s="61" t="s">
        <v>22426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16962</v>
      </c>
      <c r="E19" s="61" t="s">
        <v>22427</v>
      </c>
      <c r="F19" s="61" t="s">
        <v>22428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16964</v>
      </c>
      <c r="E20" s="61" t="s">
        <v>22429</v>
      </c>
      <c r="F20" s="61" t="s">
        <v>22430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22431</v>
      </c>
      <c r="E21" s="61" t="s">
        <v>20914</v>
      </c>
      <c r="F21" s="61" t="s">
        <v>20915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16965</v>
      </c>
      <c r="E22" s="61" t="s">
        <v>22432</v>
      </c>
      <c r="F22" s="61" t="s">
        <v>22433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16966</v>
      </c>
      <c r="E23" s="61" t="s">
        <v>22434</v>
      </c>
      <c r="F23" s="61" t="s">
        <v>22435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16944</v>
      </c>
      <c r="E24" s="61" t="s">
        <v>22436</v>
      </c>
      <c r="F24" s="61" t="s">
        <v>22437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22438</v>
      </c>
      <c r="E25" s="61" t="s">
        <v>18743</v>
      </c>
      <c r="F25" s="61" t="s">
        <v>18744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22439</v>
      </c>
      <c r="F26" s="61" t="s">
        <v>22440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16943</v>
      </c>
      <c r="E27" s="61" t="s">
        <v>22441</v>
      </c>
      <c r="F27" s="61" t="s">
        <v>22442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16942</v>
      </c>
      <c r="E28" s="61" t="s">
        <v>22443</v>
      </c>
      <c r="F28" s="61" t="s">
        <v>22444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22445</v>
      </c>
      <c r="F29" s="61" t="s">
        <v>22446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17167</v>
      </c>
      <c r="E30" s="61" t="s">
        <v>22447</v>
      </c>
      <c r="F30" s="61" t="s">
        <v>22448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17168</v>
      </c>
      <c r="E31" s="61" t="s">
        <v>22449</v>
      </c>
      <c r="F31" s="61" t="s">
        <v>22450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17169</v>
      </c>
      <c r="E32" s="61" t="s">
        <v>22451</v>
      </c>
      <c r="F32" s="61" t="s">
        <v>22452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22453</v>
      </c>
      <c r="E33" s="61" t="s">
        <v>22454</v>
      </c>
      <c r="F33" s="61" t="s">
        <v>22455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17170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17171</v>
      </c>
      <c r="E35" s="61" t="s">
        <v>22456</v>
      </c>
      <c r="F35" s="61" t="s">
        <v>22457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17172</v>
      </c>
      <c r="E36" s="61" t="s">
        <v>22458</v>
      </c>
      <c r="F36" s="61" t="s">
        <v>22459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17173</v>
      </c>
      <c r="E37" s="61" t="s">
        <v>22460</v>
      </c>
      <c r="F37" s="61" t="s">
        <v>22461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17174</v>
      </c>
      <c r="E38" s="61" t="s">
        <v>22462</v>
      </c>
      <c r="F38" s="61" t="s">
        <v>22463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17175</v>
      </c>
      <c r="E39" s="61" t="s">
        <v>22464</v>
      </c>
      <c r="F39" s="61" t="s">
        <v>22465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17176</v>
      </c>
      <c r="E40" s="61" t="s">
        <v>22466</v>
      </c>
      <c r="F40" s="61" t="s">
        <v>22467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17177</v>
      </c>
      <c r="E41" s="61" t="s">
        <v>22468</v>
      </c>
      <c r="F41" s="61" t="s">
        <v>22469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22470</v>
      </c>
      <c r="E42" s="61" t="s">
        <v>22471</v>
      </c>
      <c r="F42" s="61" t="s">
        <v>22472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17178</v>
      </c>
      <c r="E43" s="61" t="s">
        <v>22473</v>
      </c>
      <c r="F43" s="61" t="s">
        <v>22474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20916</v>
      </c>
      <c r="F44" s="61" t="s">
        <v>20917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17179</v>
      </c>
      <c r="E45" s="61" t="s">
        <v>22475</v>
      </c>
      <c r="F45" s="61" t="s">
        <v>22476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18745</v>
      </c>
      <c r="E46" s="61" t="s">
        <v>22477</v>
      </c>
      <c r="F46" s="61" t="s">
        <v>22478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18746</v>
      </c>
      <c r="E47" s="61" t="s">
        <v>22479</v>
      </c>
      <c r="F47" s="61" t="s">
        <v>22480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18747</v>
      </c>
      <c r="E48" s="61" t="s">
        <v>20918</v>
      </c>
      <c r="F48" s="61" t="s">
        <v>20919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18748</v>
      </c>
      <c r="E49" s="61" t="s">
        <v>22481</v>
      </c>
      <c r="F49" s="61" t="s">
        <v>22482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22483</v>
      </c>
      <c r="F50" s="61" t="s">
        <v>22484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18749</v>
      </c>
      <c r="E51" s="61" t="s">
        <v>18750</v>
      </c>
      <c r="F51" s="61" t="s">
        <v>18751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22485</v>
      </c>
      <c r="E52" s="61" t="s">
        <v>22486</v>
      </c>
      <c r="F52" s="61" t="s">
        <v>22487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22488</v>
      </c>
      <c r="F53" s="61" t="s">
        <v>22489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20920</v>
      </c>
      <c r="E54" s="61" t="s">
        <v>22490</v>
      </c>
      <c r="F54" s="61" t="s">
        <v>22491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22492</v>
      </c>
      <c r="F55" s="61" t="s">
        <v>22493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20921</v>
      </c>
      <c r="E56" s="61" t="s">
        <v>20922</v>
      </c>
      <c r="F56" s="61" t="s">
        <v>20923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22494</v>
      </c>
      <c r="F57" s="61" t="s">
        <v>22495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20924</v>
      </c>
      <c r="E58" s="61" t="s">
        <v>20925</v>
      </c>
      <c r="F58" s="61" t="s">
        <v>20926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20927</v>
      </c>
      <c r="E59" s="61" t="s">
        <v>22496</v>
      </c>
      <c r="F59" s="61" t="s">
        <v>22497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20928</v>
      </c>
      <c r="E60" s="61" t="s">
        <v>20929</v>
      </c>
      <c r="F60" s="61" t="s">
        <v>20930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22498</v>
      </c>
      <c r="E61" s="61" t="s">
        <v>20931</v>
      </c>
      <c r="F61" s="61" t="s">
        <v>22499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20932</v>
      </c>
      <c r="E62" s="61" t="s">
        <v>20933</v>
      </c>
      <c r="F62" s="61" t="s">
        <v>20934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20935</v>
      </c>
      <c r="E63" s="61" t="s">
        <v>20936</v>
      </c>
      <c r="F63" s="61" t="s">
        <v>16953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20937</v>
      </c>
      <c r="E64" s="61" t="s">
        <v>20938</v>
      </c>
      <c r="F64" s="61" t="s">
        <v>20939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20940</v>
      </c>
      <c r="E65" s="61" t="s">
        <v>22500</v>
      </c>
      <c r="F65" s="61" t="s">
        <v>22501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22502</v>
      </c>
      <c r="E66" s="61" t="s">
        <v>21278</v>
      </c>
      <c r="F66" s="61" t="s">
        <v>22503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22504</v>
      </c>
      <c r="E67" s="61" t="s">
        <v>22505</v>
      </c>
      <c r="F67" s="61" t="s">
        <v>22506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22507</v>
      </c>
      <c r="E68" s="61" t="s">
        <v>22508</v>
      </c>
      <c r="F68" s="61" t="s">
        <v>22509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16938</v>
      </c>
      <c r="C1" t="s">
        <v>16970</v>
      </c>
      <c r="D1" t="s">
        <v>259</v>
      </c>
      <c r="E1" s="64" t="s">
        <v>16940</v>
      </c>
      <c r="F1" s="64" t="s">
        <v>16941</v>
      </c>
    </row>
    <row r="2" spans="1:6" ht="30" x14ac:dyDescent="0.25">
      <c r="A2">
        <v>2019</v>
      </c>
      <c r="B2">
        <v>1</v>
      </c>
      <c r="C2" t="s">
        <v>16971</v>
      </c>
      <c r="D2" t="s">
        <v>15832</v>
      </c>
      <c r="E2" s="64" t="s">
        <v>20941</v>
      </c>
    </row>
    <row r="3" spans="1:6" x14ac:dyDescent="0.25">
      <c r="A3">
        <v>2019</v>
      </c>
      <c r="B3">
        <v>1</v>
      </c>
      <c r="C3" t="s">
        <v>16971</v>
      </c>
      <c r="D3" t="s">
        <v>263</v>
      </c>
      <c r="E3" s="64" t="s">
        <v>22510</v>
      </c>
    </row>
    <row r="4" spans="1:6" x14ac:dyDescent="0.25">
      <c r="A4">
        <v>2019</v>
      </c>
      <c r="B4">
        <v>1</v>
      </c>
      <c r="C4" t="s">
        <v>16971</v>
      </c>
      <c r="D4" t="s">
        <v>263</v>
      </c>
      <c r="E4" s="64" t="s">
        <v>18752</v>
      </c>
    </row>
    <row r="5" spans="1:6" ht="45" x14ac:dyDescent="0.25">
      <c r="A5">
        <v>2019</v>
      </c>
      <c r="B5">
        <v>1</v>
      </c>
      <c r="C5" t="s">
        <v>16971</v>
      </c>
      <c r="D5" t="s">
        <v>266</v>
      </c>
      <c r="E5" s="64" t="s">
        <v>20942</v>
      </c>
    </row>
    <row r="6" spans="1:6" x14ac:dyDescent="0.25">
      <c r="A6">
        <v>2019</v>
      </c>
      <c r="B6">
        <v>1</v>
      </c>
      <c r="C6" t="s">
        <v>16971</v>
      </c>
      <c r="D6" t="s">
        <v>15832</v>
      </c>
      <c r="E6" s="64" t="s">
        <v>16972</v>
      </c>
    </row>
    <row r="7" spans="1:6" x14ac:dyDescent="0.25">
      <c r="A7">
        <v>2019</v>
      </c>
      <c r="B7">
        <v>1</v>
      </c>
      <c r="C7" t="s">
        <v>16971</v>
      </c>
      <c r="D7" t="s">
        <v>15832</v>
      </c>
      <c r="F7" s="64" t="s">
        <v>16973</v>
      </c>
    </row>
    <row r="8" spans="1:6" x14ac:dyDescent="0.25">
      <c r="A8">
        <v>2019</v>
      </c>
      <c r="B8">
        <v>1</v>
      </c>
      <c r="C8" t="s">
        <v>16971</v>
      </c>
      <c r="D8" t="s">
        <v>15832</v>
      </c>
      <c r="E8" s="64" t="s">
        <v>16973</v>
      </c>
    </row>
    <row r="9" spans="1:6" ht="30" x14ac:dyDescent="0.25">
      <c r="A9">
        <v>2019</v>
      </c>
      <c r="B9">
        <v>1</v>
      </c>
      <c r="C9" t="s">
        <v>16971</v>
      </c>
      <c r="D9" t="s">
        <v>267</v>
      </c>
      <c r="E9" s="64" t="s">
        <v>22511</v>
      </c>
    </row>
    <row r="10" spans="1:6" x14ac:dyDescent="0.25">
      <c r="A10">
        <v>2019</v>
      </c>
      <c r="B10">
        <v>1</v>
      </c>
      <c r="C10" t="s">
        <v>16971</v>
      </c>
      <c r="D10" t="s">
        <v>263</v>
      </c>
      <c r="E10" s="64" t="s">
        <v>16974</v>
      </c>
    </row>
    <row r="11" spans="1:6" x14ac:dyDescent="0.25">
      <c r="A11">
        <v>2019</v>
      </c>
      <c r="B11">
        <v>1</v>
      </c>
      <c r="C11" t="s">
        <v>16971</v>
      </c>
      <c r="D11" t="s">
        <v>263</v>
      </c>
      <c r="E11" s="64" t="s">
        <v>20943</v>
      </c>
    </row>
    <row r="12" spans="1:6" x14ac:dyDescent="0.25">
      <c r="A12">
        <v>2019</v>
      </c>
      <c r="B12">
        <v>1</v>
      </c>
      <c r="C12" t="s">
        <v>16971</v>
      </c>
      <c r="D12" t="s">
        <v>263</v>
      </c>
      <c r="E12" s="64" t="s">
        <v>22512</v>
      </c>
    </row>
    <row r="13" spans="1:6" x14ac:dyDescent="0.25">
      <c r="A13">
        <v>2019</v>
      </c>
      <c r="B13">
        <v>1</v>
      </c>
      <c r="C13" t="s">
        <v>16971</v>
      </c>
      <c r="D13" t="s">
        <v>263</v>
      </c>
      <c r="E13" s="64" t="s">
        <v>20944</v>
      </c>
    </row>
    <row r="14" spans="1:6" x14ac:dyDescent="0.25">
      <c r="A14">
        <v>2019</v>
      </c>
      <c r="B14">
        <v>1</v>
      </c>
      <c r="C14" t="s">
        <v>16971</v>
      </c>
      <c r="D14" t="s">
        <v>266</v>
      </c>
      <c r="E14" s="64" t="s">
        <v>20945</v>
      </c>
    </row>
    <row r="15" spans="1:6" x14ac:dyDescent="0.25">
      <c r="A15">
        <v>2019</v>
      </c>
      <c r="B15">
        <v>1</v>
      </c>
      <c r="C15" t="s">
        <v>16971</v>
      </c>
      <c r="D15" t="s">
        <v>266</v>
      </c>
      <c r="E15" s="64" t="s">
        <v>22513</v>
      </c>
    </row>
    <row r="16" spans="1:6" x14ac:dyDescent="0.25">
      <c r="A16">
        <v>2019</v>
      </c>
      <c r="B16">
        <v>1</v>
      </c>
      <c r="C16" t="s">
        <v>16971</v>
      </c>
      <c r="D16" t="s">
        <v>266</v>
      </c>
      <c r="E16" s="64" t="s">
        <v>18753</v>
      </c>
    </row>
    <row r="17" spans="1:6" x14ac:dyDescent="0.25">
      <c r="A17">
        <v>2019</v>
      </c>
      <c r="B17">
        <v>1</v>
      </c>
      <c r="C17" t="s">
        <v>16975</v>
      </c>
      <c r="D17" t="s">
        <v>267</v>
      </c>
      <c r="F17" s="64" t="s">
        <v>22514</v>
      </c>
    </row>
    <row r="18" spans="1:6" x14ac:dyDescent="0.25">
      <c r="A18">
        <v>2019</v>
      </c>
      <c r="B18">
        <v>1</v>
      </c>
      <c r="C18" t="s">
        <v>16971</v>
      </c>
      <c r="D18" t="s">
        <v>262</v>
      </c>
      <c r="E18" s="64" t="s">
        <v>16976</v>
      </c>
    </row>
    <row r="19" spans="1:6" x14ac:dyDescent="0.25">
      <c r="A19">
        <v>2019</v>
      </c>
      <c r="B19">
        <v>1</v>
      </c>
      <c r="C19" t="s">
        <v>16971</v>
      </c>
      <c r="D19" t="s">
        <v>265</v>
      </c>
      <c r="E19" s="64" t="s">
        <v>16977</v>
      </c>
    </row>
    <row r="20" spans="1:6" x14ac:dyDescent="0.25">
      <c r="A20">
        <v>2019</v>
      </c>
      <c r="B20">
        <v>1</v>
      </c>
      <c r="C20" t="s">
        <v>16971</v>
      </c>
      <c r="D20" t="s">
        <v>20903</v>
      </c>
      <c r="E20" s="64" t="s">
        <v>22515</v>
      </c>
    </row>
    <row r="21" spans="1:6" x14ac:dyDescent="0.25">
      <c r="A21">
        <v>2019</v>
      </c>
      <c r="B21">
        <v>1</v>
      </c>
      <c r="C21" t="s">
        <v>16971</v>
      </c>
      <c r="D21" t="s">
        <v>263</v>
      </c>
      <c r="E21" s="64" t="s">
        <v>16978</v>
      </c>
      <c r="F21" s="64" t="s">
        <v>22516</v>
      </c>
    </row>
    <row r="22" spans="1:6" x14ac:dyDescent="0.25">
      <c r="A22">
        <v>2019</v>
      </c>
      <c r="B22">
        <v>1</v>
      </c>
      <c r="C22" t="s">
        <v>16971</v>
      </c>
      <c r="D22" t="s">
        <v>262</v>
      </c>
      <c r="E22" s="64" t="s">
        <v>21349</v>
      </c>
    </row>
    <row r="23" spans="1:6" x14ac:dyDescent="0.25">
      <c r="A23">
        <v>2019</v>
      </c>
      <c r="B23">
        <v>1</v>
      </c>
      <c r="C23" t="s">
        <v>16971</v>
      </c>
      <c r="D23" t="s">
        <v>262</v>
      </c>
      <c r="E23" s="64" t="s">
        <v>20946</v>
      </c>
    </row>
    <row r="24" spans="1:6" x14ac:dyDescent="0.25">
      <c r="A24">
        <v>2019</v>
      </c>
      <c r="B24">
        <v>1</v>
      </c>
      <c r="C24" t="s">
        <v>16971</v>
      </c>
      <c r="D24" t="s">
        <v>262</v>
      </c>
      <c r="E24" s="64" t="s">
        <v>22517</v>
      </c>
    </row>
    <row r="25" spans="1:6" x14ac:dyDescent="0.25">
      <c r="A25">
        <v>2019</v>
      </c>
      <c r="B25">
        <v>1</v>
      </c>
      <c r="C25" t="s">
        <v>16971</v>
      </c>
      <c r="D25" t="s">
        <v>262</v>
      </c>
      <c r="E25" s="64" t="s">
        <v>22518</v>
      </c>
    </row>
    <row r="26" spans="1:6" x14ac:dyDescent="0.25">
      <c r="A26">
        <v>2019</v>
      </c>
      <c r="B26">
        <v>1</v>
      </c>
      <c r="C26" t="s">
        <v>16971</v>
      </c>
      <c r="D26" t="s">
        <v>15832</v>
      </c>
      <c r="E26" s="64" t="s">
        <v>16979</v>
      </c>
    </row>
    <row r="27" spans="1:6" x14ac:dyDescent="0.25">
      <c r="A27">
        <v>2019</v>
      </c>
      <c r="B27">
        <v>1</v>
      </c>
      <c r="C27" t="s">
        <v>16971</v>
      </c>
      <c r="D27" t="s">
        <v>264</v>
      </c>
      <c r="E27" s="64" t="s">
        <v>16980</v>
      </c>
    </row>
    <row r="28" spans="1:6" x14ac:dyDescent="0.25">
      <c r="A28">
        <v>2019</v>
      </c>
      <c r="B28">
        <v>1</v>
      </c>
      <c r="C28" t="s">
        <v>16971</v>
      </c>
      <c r="D28" t="s">
        <v>264</v>
      </c>
      <c r="E28" s="64" t="s">
        <v>16981</v>
      </c>
    </row>
    <row r="29" spans="1:6" x14ac:dyDescent="0.25">
      <c r="A29">
        <v>2019</v>
      </c>
      <c r="B29">
        <v>1</v>
      </c>
      <c r="C29" t="s">
        <v>16971</v>
      </c>
      <c r="D29" t="s">
        <v>264</v>
      </c>
      <c r="E29" s="64" t="s">
        <v>16982</v>
      </c>
    </row>
    <row r="30" spans="1:6" x14ac:dyDescent="0.25">
      <c r="A30">
        <v>2019</v>
      </c>
      <c r="B30">
        <v>1</v>
      </c>
      <c r="C30" t="s">
        <v>16971</v>
      </c>
      <c r="D30" t="s">
        <v>264</v>
      </c>
      <c r="E30" s="64" t="s">
        <v>16983</v>
      </c>
    </row>
    <row r="31" spans="1:6" x14ac:dyDescent="0.25">
      <c r="A31">
        <v>2019</v>
      </c>
      <c r="B31">
        <v>1</v>
      </c>
      <c r="C31" t="s">
        <v>16971</v>
      </c>
      <c r="D31" t="s">
        <v>264</v>
      </c>
      <c r="E31" s="64" t="s">
        <v>18754</v>
      </c>
    </row>
    <row r="32" spans="1:6" x14ac:dyDescent="0.25">
      <c r="A32">
        <v>2019</v>
      </c>
      <c r="B32">
        <v>1</v>
      </c>
      <c r="C32" t="s">
        <v>16971</v>
      </c>
      <c r="D32" t="s">
        <v>264</v>
      </c>
      <c r="E32" s="64" t="s">
        <v>16984</v>
      </c>
    </row>
    <row r="33" spans="1:5" x14ac:dyDescent="0.25">
      <c r="A33">
        <v>2019</v>
      </c>
      <c r="B33">
        <v>1</v>
      </c>
      <c r="C33" t="s">
        <v>16971</v>
      </c>
      <c r="D33" t="s">
        <v>267</v>
      </c>
      <c r="E33" s="64" t="s">
        <v>22514</v>
      </c>
    </row>
    <row r="34" spans="1:5" x14ac:dyDescent="0.25">
      <c r="A34">
        <v>2019</v>
      </c>
      <c r="B34">
        <v>1</v>
      </c>
      <c r="C34" t="s">
        <v>16971</v>
      </c>
      <c r="D34" t="s">
        <v>267</v>
      </c>
      <c r="E34" s="64" t="s">
        <v>18755</v>
      </c>
    </row>
    <row r="35" spans="1:5" x14ac:dyDescent="0.25">
      <c r="A35">
        <v>2019</v>
      </c>
      <c r="B35">
        <v>1</v>
      </c>
      <c r="C35" t="s">
        <v>16971</v>
      </c>
      <c r="D35" t="s">
        <v>265</v>
      </c>
      <c r="E35" s="64" t="s">
        <v>18756</v>
      </c>
    </row>
    <row r="36" spans="1:5" x14ac:dyDescent="0.25">
      <c r="A36">
        <v>2019</v>
      </c>
      <c r="B36">
        <v>1</v>
      </c>
      <c r="C36" t="s">
        <v>16971</v>
      </c>
      <c r="D36" t="s">
        <v>265</v>
      </c>
      <c r="E36" s="64" t="s">
        <v>16985</v>
      </c>
    </row>
    <row r="37" spans="1:5" x14ac:dyDescent="0.25">
      <c r="A37">
        <v>2019</v>
      </c>
      <c r="B37">
        <v>1</v>
      </c>
      <c r="C37" t="s">
        <v>16971</v>
      </c>
      <c r="D37" t="s">
        <v>265</v>
      </c>
      <c r="E37" s="64" t="s">
        <v>22519</v>
      </c>
    </row>
    <row r="38" spans="1:5" x14ac:dyDescent="0.25">
      <c r="A38">
        <v>2019</v>
      </c>
      <c r="B38">
        <v>1</v>
      </c>
      <c r="C38" t="s">
        <v>16971</v>
      </c>
      <c r="D38" t="s">
        <v>265</v>
      </c>
      <c r="E38" s="64" t="s">
        <v>18757</v>
      </c>
    </row>
    <row r="39" spans="1:5" x14ac:dyDescent="0.25">
      <c r="A39">
        <v>2019</v>
      </c>
      <c r="B39">
        <v>1</v>
      </c>
      <c r="C39" t="s">
        <v>16971</v>
      </c>
      <c r="D39" t="s">
        <v>265</v>
      </c>
      <c r="E39" s="64" t="s">
        <v>22520</v>
      </c>
    </row>
    <row r="40" spans="1:5" x14ac:dyDescent="0.25">
      <c r="A40">
        <v>2019</v>
      </c>
      <c r="B40">
        <v>1</v>
      </c>
      <c r="C40" t="s">
        <v>16971</v>
      </c>
      <c r="D40" t="s">
        <v>263</v>
      </c>
      <c r="E40" s="64" t="s">
        <v>22521</v>
      </c>
    </row>
    <row r="41" spans="1:5" x14ac:dyDescent="0.25">
      <c r="A41">
        <v>2019</v>
      </c>
      <c r="B41">
        <v>1</v>
      </c>
      <c r="C41" t="s">
        <v>16971</v>
      </c>
      <c r="D41" t="s">
        <v>261</v>
      </c>
      <c r="E41" s="64" t="s">
        <v>16986</v>
      </c>
    </row>
    <row r="42" spans="1:5" x14ac:dyDescent="0.25">
      <c r="A42">
        <v>2019</v>
      </c>
      <c r="B42">
        <v>1</v>
      </c>
      <c r="C42" t="s">
        <v>16971</v>
      </c>
      <c r="D42" t="s">
        <v>261</v>
      </c>
      <c r="E42" s="64" t="s">
        <v>16987</v>
      </c>
    </row>
    <row r="43" spans="1:5" x14ac:dyDescent="0.25">
      <c r="A43">
        <v>2019</v>
      </c>
      <c r="B43">
        <v>1</v>
      </c>
      <c r="C43" t="s">
        <v>16971</v>
      </c>
      <c r="D43" t="s">
        <v>264</v>
      </c>
      <c r="E43" s="64" t="s">
        <v>18758</v>
      </c>
    </row>
    <row r="44" spans="1:5" x14ac:dyDescent="0.25">
      <c r="A44">
        <v>2019</v>
      </c>
      <c r="B44">
        <v>1</v>
      </c>
      <c r="C44" t="s">
        <v>16971</v>
      </c>
      <c r="D44" t="s">
        <v>265</v>
      </c>
      <c r="E44" s="64" t="s">
        <v>22522</v>
      </c>
    </row>
    <row r="45" spans="1:5" x14ac:dyDescent="0.25">
      <c r="A45">
        <v>2019</v>
      </c>
      <c r="B45">
        <v>1</v>
      </c>
      <c r="C45" t="s">
        <v>16971</v>
      </c>
      <c r="D45" t="s">
        <v>265</v>
      </c>
      <c r="E45" s="64" t="s">
        <v>16988</v>
      </c>
    </row>
    <row r="46" spans="1:5" x14ac:dyDescent="0.25">
      <c r="A46">
        <v>2019</v>
      </c>
      <c r="B46">
        <v>1</v>
      </c>
      <c r="C46" t="s">
        <v>16971</v>
      </c>
      <c r="D46" t="s">
        <v>20903</v>
      </c>
      <c r="E46" s="64" t="s">
        <v>22523</v>
      </c>
    </row>
    <row r="47" spans="1:5" x14ac:dyDescent="0.25">
      <c r="A47">
        <v>2019</v>
      </c>
      <c r="B47">
        <v>1</v>
      </c>
      <c r="C47" t="s">
        <v>16971</v>
      </c>
      <c r="D47" t="s">
        <v>20903</v>
      </c>
      <c r="E47" s="64" t="s">
        <v>22524</v>
      </c>
    </row>
    <row r="48" spans="1:5" x14ac:dyDescent="0.25">
      <c r="A48">
        <v>2019</v>
      </c>
      <c r="B48">
        <v>1</v>
      </c>
      <c r="C48" t="s">
        <v>16971</v>
      </c>
      <c r="D48" t="s">
        <v>264</v>
      </c>
      <c r="E48" s="64" t="s">
        <v>16989</v>
      </c>
    </row>
    <row r="49" spans="1:5" x14ac:dyDescent="0.25">
      <c r="A49">
        <v>2019</v>
      </c>
      <c r="B49">
        <v>1</v>
      </c>
      <c r="C49" t="s">
        <v>16971</v>
      </c>
      <c r="D49" t="s">
        <v>261</v>
      </c>
      <c r="E49" s="64" t="s">
        <v>18759</v>
      </c>
    </row>
    <row r="50" spans="1:5" x14ac:dyDescent="0.25">
      <c r="A50">
        <v>2019</v>
      </c>
      <c r="B50">
        <v>1</v>
      </c>
      <c r="C50" t="s">
        <v>16971</v>
      </c>
      <c r="D50" t="s">
        <v>261</v>
      </c>
      <c r="E50" s="64" t="s">
        <v>16990</v>
      </c>
    </row>
    <row r="51" spans="1:5" x14ac:dyDescent="0.25">
      <c r="A51">
        <v>2019</v>
      </c>
      <c r="B51">
        <v>1</v>
      </c>
      <c r="C51" t="s">
        <v>16971</v>
      </c>
      <c r="D51" t="s">
        <v>261</v>
      </c>
      <c r="E51" s="64" t="s">
        <v>20947</v>
      </c>
    </row>
    <row r="52" spans="1:5" x14ac:dyDescent="0.25">
      <c r="A52">
        <v>2019</v>
      </c>
      <c r="B52">
        <v>1</v>
      </c>
      <c r="C52" t="s">
        <v>16971</v>
      </c>
      <c r="D52" t="s">
        <v>261</v>
      </c>
      <c r="E52" s="64" t="s">
        <v>16991</v>
      </c>
    </row>
    <row r="53" spans="1:5" x14ac:dyDescent="0.25">
      <c r="A53">
        <v>2019</v>
      </c>
      <c r="B53">
        <v>1</v>
      </c>
      <c r="C53" t="s">
        <v>16971</v>
      </c>
      <c r="D53" t="s">
        <v>261</v>
      </c>
      <c r="E53" s="64" t="s">
        <v>18760</v>
      </c>
    </row>
    <row r="54" spans="1:5" x14ac:dyDescent="0.25">
      <c r="A54">
        <v>2019</v>
      </c>
      <c r="B54">
        <v>1</v>
      </c>
      <c r="C54" t="s">
        <v>16971</v>
      </c>
      <c r="D54" t="s">
        <v>261</v>
      </c>
      <c r="E54" s="64" t="s">
        <v>22525</v>
      </c>
    </row>
    <row r="55" spans="1:5" x14ac:dyDescent="0.25">
      <c r="A55">
        <v>2019</v>
      </c>
      <c r="B55">
        <v>1</v>
      </c>
      <c r="C55" t="s">
        <v>16971</v>
      </c>
      <c r="D55" t="s">
        <v>267</v>
      </c>
      <c r="E55" s="64" t="s">
        <v>18761</v>
      </c>
    </row>
    <row r="56" spans="1:5" x14ac:dyDescent="0.25">
      <c r="A56">
        <v>2019</v>
      </c>
      <c r="B56">
        <v>1</v>
      </c>
      <c r="C56" t="s">
        <v>16971</v>
      </c>
      <c r="D56" t="s">
        <v>267</v>
      </c>
      <c r="E56" s="64" t="s">
        <v>20948</v>
      </c>
    </row>
    <row r="57" spans="1:5" x14ac:dyDescent="0.25">
      <c r="A57">
        <v>2019</v>
      </c>
      <c r="B57">
        <v>1</v>
      </c>
      <c r="C57" t="s">
        <v>16971</v>
      </c>
      <c r="D57" t="s">
        <v>267</v>
      </c>
      <c r="E57" s="64" t="s">
        <v>18762</v>
      </c>
    </row>
    <row r="58" spans="1:5" x14ac:dyDescent="0.25">
      <c r="A58">
        <v>2019</v>
      </c>
      <c r="B58">
        <v>1</v>
      </c>
      <c r="C58" t="s">
        <v>16971</v>
      </c>
      <c r="D58" t="s">
        <v>267</v>
      </c>
      <c r="E58" s="64" t="s">
        <v>20949</v>
      </c>
    </row>
    <row r="59" spans="1:5" x14ac:dyDescent="0.25">
      <c r="A59">
        <v>2019</v>
      </c>
      <c r="B59">
        <v>1</v>
      </c>
      <c r="C59" t="s">
        <v>16971</v>
      </c>
      <c r="D59" t="s">
        <v>267</v>
      </c>
      <c r="E59" s="64" t="s">
        <v>20950</v>
      </c>
    </row>
    <row r="60" spans="1:5" x14ac:dyDescent="0.25">
      <c r="A60">
        <v>2019</v>
      </c>
      <c r="B60">
        <v>1</v>
      </c>
      <c r="C60" t="s">
        <v>16971</v>
      </c>
      <c r="D60" t="s">
        <v>267</v>
      </c>
      <c r="E60" s="64" t="s">
        <v>22526</v>
      </c>
    </row>
    <row r="61" spans="1:5" x14ac:dyDescent="0.25">
      <c r="A61">
        <v>2019</v>
      </c>
      <c r="B61">
        <v>1</v>
      </c>
      <c r="C61" t="s">
        <v>16971</v>
      </c>
      <c r="D61" t="s">
        <v>264</v>
      </c>
      <c r="E61" s="64" t="s">
        <v>22527</v>
      </c>
    </row>
    <row r="62" spans="1:5" x14ac:dyDescent="0.25">
      <c r="A62">
        <v>2019</v>
      </c>
      <c r="B62">
        <v>1</v>
      </c>
      <c r="C62" t="s">
        <v>16971</v>
      </c>
      <c r="D62" t="s">
        <v>264</v>
      </c>
      <c r="E62" s="64" t="s">
        <v>16992</v>
      </c>
    </row>
    <row r="63" spans="1:5" x14ac:dyDescent="0.25">
      <c r="A63">
        <v>2019</v>
      </c>
      <c r="B63">
        <v>1</v>
      </c>
      <c r="C63" t="s">
        <v>16971</v>
      </c>
      <c r="D63" t="s">
        <v>264</v>
      </c>
      <c r="E63" s="64" t="s">
        <v>20951</v>
      </c>
    </row>
    <row r="64" spans="1:5" x14ac:dyDescent="0.25">
      <c r="A64">
        <v>2019</v>
      </c>
      <c r="B64">
        <v>1</v>
      </c>
      <c r="C64" t="s">
        <v>16971</v>
      </c>
      <c r="D64" t="s">
        <v>265</v>
      </c>
      <c r="E64" s="64" t="s">
        <v>20952</v>
      </c>
    </row>
    <row r="65" spans="1:5" x14ac:dyDescent="0.25">
      <c r="A65">
        <v>2019</v>
      </c>
      <c r="B65">
        <v>1</v>
      </c>
      <c r="C65" t="s">
        <v>16971</v>
      </c>
      <c r="D65" t="s">
        <v>265</v>
      </c>
      <c r="E65" s="64" t="s">
        <v>22528</v>
      </c>
    </row>
    <row r="66" spans="1:5" x14ac:dyDescent="0.25">
      <c r="A66">
        <v>2019</v>
      </c>
      <c r="B66">
        <v>1</v>
      </c>
      <c r="C66" t="s">
        <v>16971</v>
      </c>
      <c r="D66" t="s">
        <v>265</v>
      </c>
      <c r="E66" s="64" t="s">
        <v>18763</v>
      </c>
    </row>
    <row r="67" spans="1:5" ht="60" x14ac:dyDescent="0.25">
      <c r="A67">
        <v>2019</v>
      </c>
      <c r="B67">
        <v>1</v>
      </c>
      <c r="C67" t="s">
        <v>16971</v>
      </c>
      <c r="D67" t="s">
        <v>20903</v>
      </c>
      <c r="E67" s="64" t="s">
        <v>22529</v>
      </c>
    </row>
    <row r="68" spans="1:5" x14ac:dyDescent="0.25">
      <c r="A68">
        <v>2019</v>
      </c>
      <c r="B68">
        <v>1</v>
      </c>
      <c r="C68" t="s">
        <v>16971</v>
      </c>
      <c r="D68" t="s">
        <v>266</v>
      </c>
      <c r="E68" s="64" t="s">
        <v>20953</v>
      </c>
    </row>
    <row r="69" spans="1:5" x14ac:dyDescent="0.25">
      <c r="A69">
        <v>2019</v>
      </c>
      <c r="B69">
        <v>1</v>
      </c>
      <c r="C69" t="s">
        <v>16971</v>
      </c>
      <c r="D69" t="s">
        <v>266</v>
      </c>
      <c r="E69" s="64" t="s">
        <v>18764</v>
      </c>
    </row>
    <row r="70" spans="1:5" x14ac:dyDescent="0.25">
      <c r="A70">
        <v>2019</v>
      </c>
      <c r="B70">
        <v>1</v>
      </c>
      <c r="C70" t="s">
        <v>16971</v>
      </c>
      <c r="D70" t="s">
        <v>266</v>
      </c>
      <c r="E70" s="64" t="s">
        <v>16993</v>
      </c>
    </row>
    <row r="71" spans="1:5" x14ac:dyDescent="0.25">
      <c r="A71">
        <v>2019</v>
      </c>
      <c r="B71">
        <v>1</v>
      </c>
      <c r="C71" t="s">
        <v>16971</v>
      </c>
      <c r="D71" t="s">
        <v>265</v>
      </c>
      <c r="E71" s="64" t="s">
        <v>18765</v>
      </c>
    </row>
    <row r="72" spans="1:5" x14ac:dyDescent="0.25">
      <c r="A72">
        <v>2019</v>
      </c>
      <c r="B72">
        <v>1</v>
      </c>
      <c r="C72" t="s">
        <v>16971</v>
      </c>
      <c r="D72" t="s">
        <v>265</v>
      </c>
      <c r="E72" s="64" t="s">
        <v>18766</v>
      </c>
    </row>
    <row r="73" spans="1:5" x14ac:dyDescent="0.25">
      <c r="A73">
        <v>2019</v>
      </c>
      <c r="B73">
        <v>1</v>
      </c>
      <c r="C73" t="s">
        <v>16971</v>
      </c>
      <c r="D73" t="s">
        <v>264</v>
      </c>
      <c r="E73" s="64" t="s">
        <v>18767</v>
      </c>
    </row>
    <row r="74" spans="1:5" x14ac:dyDescent="0.25">
      <c r="A74">
        <v>2019</v>
      </c>
      <c r="B74">
        <v>1</v>
      </c>
      <c r="C74" t="s">
        <v>16971</v>
      </c>
      <c r="D74" t="s">
        <v>264</v>
      </c>
      <c r="E74" s="64" t="s">
        <v>22530</v>
      </c>
    </row>
    <row r="75" spans="1:5" x14ac:dyDescent="0.25">
      <c r="A75">
        <v>2019</v>
      </c>
      <c r="B75">
        <v>1</v>
      </c>
      <c r="C75" t="s">
        <v>16971</v>
      </c>
      <c r="D75" t="s">
        <v>263</v>
      </c>
      <c r="E75" s="64" t="s">
        <v>22516</v>
      </c>
    </row>
    <row r="76" spans="1:5" x14ac:dyDescent="0.25">
      <c r="A76">
        <v>2019</v>
      </c>
      <c r="B76">
        <v>1</v>
      </c>
      <c r="C76" t="s">
        <v>16971</v>
      </c>
      <c r="D76" t="s">
        <v>263</v>
      </c>
      <c r="E76" s="64" t="s">
        <v>20954</v>
      </c>
    </row>
    <row r="77" spans="1:5" ht="30" x14ac:dyDescent="0.25">
      <c r="A77">
        <v>2019</v>
      </c>
      <c r="B77">
        <v>1</v>
      </c>
      <c r="C77" t="s">
        <v>16971</v>
      </c>
      <c r="D77" t="s">
        <v>20903</v>
      </c>
      <c r="E77" s="64" t="s">
        <v>22531</v>
      </c>
    </row>
    <row r="78" spans="1:5" x14ac:dyDescent="0.25">
      <c r="A78">
        <v>2019</v>
      </c>
      <c r="B78">
        <v>1</v>
      </c>
      <c r="C78" t="s">
        <v>16971</v>
      </c>
      <c r="D78" t="s">
        <v>20903</v>
      </c>
      <c r="E78" s="64" t="s">
        <v>22532</v>
      </c>
    </row>
    <row r="79" spans="1:5" x14ac:dyDescent="0.25">
      <c r="A79">
        <v>2019</v>
      </c>
      <c r="B79">
        <v>1</v>
      </c>
      <c r="C79" t="s">
        <v>16971</v>
      </c>
      <c r="D79" t="s">
        <v>265</v>
      </c>
      <c r="E79" s="64" t="s">
        <v>22533</v>
      </c>
    </row>
    <row r="80" spans="1:5" x14ac:dyDescent="0.25">
      <c r="A80">
        <v>2019</v>
      </c>
      <c r="B80">
        <v>1</v>
      </c>
      <c r="C80" t="s">
        <v>16971</v>
      </c>
      <c r="D80" t="s">
        <v>265</v>
      </c>
      <c r="E80" s="64" t="s">
        <v>16994</v>
      </c>
    </row>
    <row r="81" spans="1:5" x14ac:dyDescent="0.25">
      <c r="A81">
        <v>2019</v>
      </c>
      <c r="B81">
        <v>1</v>
      </c>
      <c r="C81" t="s">
        <v>16971</v>
      </c>
      <c r="D81" t="s">
        <v>15832</v>
      </c>
      <c r="E81" s="64" t="s">
        <v>16995</v>
      </c>
    </row>
    <row r="82" spans="1:5" x14ac:dyDescent="0.25">
      <c r="A82">
        <v>2019</v>
      </c>
      <c r="B82">
        <v>1</v>
      </c>
      <c r="C82" t="s">
        <v>16971</v>
      </c>
      <c r="D82" t="s">
        <v>15832</v>
      </c>
      <c r="E82" s="64" t="s">
        <v>22534</v>
      </c>
    </row>
    <row r="83" spans="1:5" x14ac:dyDescent="0.25">
      <c r="A83">
        <v>2019</v>
      </c>
      <c r="B83">
        <v>1</v>
      </c>
      <c r="C83" t="s">
        <v>16971</v>
      </c>
      <c r="D83" t="s">
        <v>15832</v>
      </c>
      <c r="E83" s="64" t="s">
        <v>20955</v>
      </c>
    </row>
    <row r="84" spans="1:5" x14ac:dyDescent="0.25">
      <c r="A84">
        <v>2019</v>
      </c>
      <c r="B84">
        <v>1</v>
      </c>
      <c r="C84" t="s">
        <v>16971</v>
      </c>
      <c r="D84" t="s">
        <v>15832</v>
      </c>
      <c r="E84" s="64" t="s">
        <v>22535</v>
      </c>
    </row>
    <row r="85" spans="1:5" x14ac:dyDescent="0.25">
      <c r="A85">
        <v>2019</v>
      </c>
      <c r="B85">
        <v>1</v>
      </c>
      <c r="C85" t="s">
        <v>16971</v>
      </c>
      <c r="D85" t="s">
        <v>264</v>
      </c>
      <c r="E85" s="64" t="s">
        <v>18768</v>
      </c>
    </row>
    <row r="86" spans="1:5" x14ac:dyDescent="0.25">
      <c r="A86">
        <v>2019</v>
      </c>
      <c r="B86">
        <v>1</v>
      </c>
      <c r="C86" t="s">
        <v>16971</v>
      </c>
      <c r="D86" t="s">
        <v>266</v>
      </c>
      <c r="E86" s="64" t="s">
        <v>22536</v>
      </c>
    </row>
    <row r="87" spans="1:5" x14ac:dyDescent="0.25">
      <c r="A87">
        <v>2019</v>
      </c>
      <c r="B87">
        <v>1</v>
      </c>
      <c r="C87" t="s">
        <v>16971</v>
      </c>
      <c r="D87" t="s">
        <v>20903</v>
      </c>
      <c r="E87" s="64" t="s">
        <v>22537</v>
      </c>
    </row>
    <row r="88" spans="1:5" ht="135" x14ac:dyDescent="0.25">
      <c r="A88">
        <v>2019</v>
      </c>
      <c r="B88">
        <v>1</v>
      </c>
      <c r="C88" t="s">
        <v>16971</v>
      </c>
      <c r="D88" t="s">
        <v>262</v>
      </c>
      <c r="E88" s="64" t="s">
        <v>22538</v>
      </c>
    </row>
    <row r="89" spans="1:5" ht="90" x14ac:dyDescent="0.25">
      <c r="A89">
        <v>2019</v>
      </c>
      <c r="B89">
        <v>1</v>
      </c>
      <c r="C89" t="s">
        <v>16971</v>
      </c>
      <c r="D89" t="s">
        <v>15832</v>
      </c>
      <c r="E89" s="64" t="s">
        <v>22539</v>
      </c>
    </row>
    <row r="90" spans="1:5" x14ac:dyDescent="0.25">
      <c r="A90">
        <v>2019</v>
      </c>
      <c r="B90">
        <v>1</v>
      </c>
      <c r="C90" t="s">
        <v>16971</v>
      </c>
      <c r="D90" t="s">
        <v>261</v>
      </c>
      <c r="E90" s="64" t="s">
        <v>18769</v>
      </c>
    </row>
    <row r="91" spans="1:5" ht="60" x14ac:dyDescent="0.25">
      <c r="A91">
        <v>2019</v>
      </c>
      <c r="B91">
        <v>1</v>
      </c>
      <c r="C91" t="s">
        <v>16971</v>
      </c>
      <c r="D91" t="s">
        <v>261</v>
      </c>
      <c r="E91" s="64" t="s">
        <v>22540</v>
      </c>
    </row>
    <row r="92" spans="1:5" x14ac:dyDescent="0.25">
      <c r="A92">
        <v>2019</v>
      </c>
      <c r="B92">
        <v>1</v>
      </c>
      <c r="C92" t="s">
        <v>16971</v>
      </c>
      <c r="D92" t="s">
        <v>20903</v>
      </c>
      <c r="E92" s="64" t="s">
        <v>22541</v>
      </c>
    </row>
    <row r="93" spans="1:5" x14ac:dyDescent="0.25">
      <c r="A93">
        <v>2019</v>
      </c>
      <c r="B93">
        <v>1</v>
      </c>
      <c r="C93" t="s">
        <v>16971</v>
      </c>
      <c r="D93" t="s">
        <v>20903</v>
      </c>
      <c r="E93" s="64" t="s">
        <v>22542</v>
      </c>
    </row>
    <row r="94" spans="1:5" x14ac:dyDescent="0.25">
      <c r="A94">
        <v>2019</v>
      </c>
      <c r="B94">
        <v>1</v>
      </c>
      <c r="C94" t="s">
        <v>16971</v>
      </c>
      <c r="D94" t="s">
        <v>264</v>
      </c>
      <c r="E94" s="64" t="s">
        <v>18770</v>
      </c>
    </row>
    <row r="95" spans="1:5" x14ac:dyDescent="0.25">
      <c r="A95">
        <v>2019</v>
      </c>
      <c r="B95">
        <v>1</v>
      </c>
      <c r="C95" t="s">
        <v>16971</v>
      </c>
      <c r="D95" t="s">
        <v>264</v>
      </c>
      <c r="E95" s="64" t="s">
        <v>20956</v>
      </c>
    </row>
    <row r="96" spans="1:5" x14ac:dyDescent="0.25">
      <c r="A96">
        <v>2019</v>
      </c>
      <c r="B96">
        <v>1</v>
      </c>
      <c r="C96" t="s">
        <v>16971</v>
      </c>
      <c r="D96" t="s">
        <v>267</v>
      </c>
      <c r="E96" s="64" t="s">
        <v>18771</v>
      </c>
    </row>
    <row r="97" spans="1:5" x14ac:dyDescent="0.25">
      <c r="A97">
        <v>2019</v>
      </c>
      <c r="B97">
        <v>1</v>
      </c>
      <c r="C97" t="s">
        <v>16971</v>
      </c>
      <c r="D97" t="s">
        <v>267</v>
      </c>
      <c r="E97" s="64" t="s">
        <v>20957</v>
      </c>
    </row>
    <row r="98" spans="1:5" x14ac:dyDescent="0.25">
      <c r="A98">
        <v>2019</v>
      </c>
      <c r="B98">
        <v>1</v>
      </c>
      <c r="C98" t="s">
        <v>16971</v>
      </c>
      <c r="D98" t="s">
        <v>267</v>
      </c>
      <c r="E98" s="64" t="s">
        <v>18772</v>
      </c>
    </row>
    <row r="99" spans="1:5" x14ac:dyDescent="0.25">
      <c r="A99">
        <v>2019</v>
      </c>
      <c r="B99">
        <v>1</v>
      </c>
      <c r="C99" t="s">
        <v>16971</v>
      </c>
      <c r="D99" t="s">
        <v>262</v>
      </c>
      <c r="E99" s="64" t="s">
        <v>20958</v>
      </c>
    </row>
    <row r="100" spans="1:5" x14ac:dyDescent="0.25">
      <c r="A100">
        <v>2019</v>
      </c>
      <c r="B100">
        <v>1</v>
      </c>
      <c r="C100" t="s">
        <v>16971</v>
      </c>
      <c r="D100" t="s">
        <v>267</v>
      </c>
      <c r="E100" s="64" t="s">
        <v>18773</v>
      </c>
    </row>
    <row r="101" spans="1:5" x14ac:dyDescent="0.25">
      <c r="A101">
        <v>2019</v>
      </c>
      <c r="B101">
        <v>1</v>
      </c>
      <c r="C101" t="s">
        <v>16971</v>
      </c>
      <c r="D101" t="s">
        <v>267</v>
      </c>
      <c r="E101" s="64" t="s">
        <v>20959</v>
      </c>
    </row>
    <row r="102" spans="1:5" x14ac:dyDescent="0.25">
      <c r="A102">
        <v>2019</v>
      </c>
      <c r="B102">
        <v>1</v>
      </c>
      <c r="C102" t="s">
        <v>16971</v>
      </c>
      <c r="D102" t="s">
        <v>267</v>
      </c>
      <c r="E102" s="64" t="s">
        <v>18774</v>
      </c>
    </row>
    <row r="103" spans="1:5" x14ac:dyDescent="0.25">
      <c r="A103">
        <v>2019</v>
      </c>
      <c r="B103">
        <v>1</v>
      </c>
      <c r="C103" t="s">
        <v>16971</v>
      </c>
      <c r="D103" t="s">
        <v>268</v>
      </c>
      <c r="E103" s="64" t="s">
        <v>18775</v>
      </c>
    </row>
    <row r="104" spans="1:5" x14ac:dyDescent="0.25">
      <c r="A104">
        <v>2019</v>
      </c>
      <c r="B104">
        <v>1</v>
      </c>
      <c r="C104" t="s">
        <v>16971</v>
      </c>
      <c r="D104" t="s">
        <v>268</v>
      </c>
      <c r="E104" s="64" t="s">
        <v>18776</v>
      </c>
    </row>
    <row r="105" spans="1:5" x14ac:dyDescent="0.25">
      <c r="A105">
        <v>2019</v>
      </c>
      <c r="B105">
        <v>1</v>
      </c>
      <c r="C105" t="s">
        <v>16971</v>
      </c>
      <c r="D105" t="s">
        <v>268</v>
      </c>
      <c r="E105" s="64" t="s">
        <v>18777</v>
      </c>
    </row>
    <row r="106" spans="1:5" x14ac:dyDescent="0.25">
      <c r="A106">
        <v>2019</v>
      </c>
      <c r="B106">
        <v>1</v>
      </c>
      <c r="C106" t="s">
        <v>16971</v>
      </c>
      <c r="D106" t="s">
        <v>268</v>
      </c>
      <c r="E106" s="64" t="s">
        <v>16996</v>
      </c>
    </row>
    <row r="107" spans="1:5" x14ac:dyDescent="0.25">
      <c r="A107">
        <v>2019</v>
      </c>
      <c r="B107">
        <v>1</v>
      </c>
      <c r="C107" t="s">
        <v>16971</v>
      </c>
      <c r="D107" t="s">
        <v>268</v>
      </c>
      <c r="E107" s="64" t="s">
        <v>16997</v>
      </c>
    </row>
    <row r="108" spans="1:5" x14ac:dyDescent="0.25">
      <c r="A108">
        <v>2019</v>
      </c>
      <c r="B108">
        <v>1</v>
      </c>
      <c r="C108" t="s">
        <v>16971</v>
      </c>
      <c r="D108" t="s">
        <v>268</v>
      </c>
      <c r="E108" s="64" t="s">
        <v>18778</v>
      </c>
    </row>
    <row r="109" spans="1:5" x14ac:dyDescent="0.25">
      <c r="A109">
        <v>2019</v>
      </c>
      <c r="B109">
        <v>1</v>
      </c>
      <c r="C109" t="s">
        <v>16971</v>
      </c>
      <c r="D109" t="s">
        <v>268</v>
      </c>
      <c r="E109" s="64" t="s">
        <v>20960</v>
      </c>
    </row>
    <row r="110" spans="1:5" x14ac:dyDescent="0.25">
      <c r="A110">
        <v>2019</v>
      </c>
      <c r="B110">
        <v>1</v>
      </c>
      <c r="C110" t="s">
        <v>16971</v>
      </c>
      <c r="D110" t="s">
        <v>268</v>
      </c>
      <c r="E110" s="64" t="s">
        <v>16998</v>
      </c>
    </row>
    <row r="111" spans="1:5" x14ac:dyDescent="0.25">
      <c r="A111">
        <v>2019</v>
      </c>
      <c r="B111">
        <v>1</v>
      </c>
      <c r="C111" t="s">
        <v>16971</v>
      </c>
      <c r="D111" t="s">
        <v>268</v>
      </c>
      <c r="E111" s="64" t="s">
        <v>20961</v>
      </c>
    </row>
    <row r="112" spans="1:5" x14ac:dyDescent="0.25">
      <c r="A112">
        <v>2019</v>
      </c>
      <c r="B112">
        <v>1</v>
      </c>
      <c r="C112" t="s">
        <v>16971</v>
      </c>
      <c r="D112" t="s">
        <v>268</v>
      </c>
      <c r="E112" s="64" t="s">
        <v>16999</v>
      </c>
    </row>
    <row r="113" spans="1:6" x14ac:dyDescent="0.25">
      <c r="A113">
        <v>2019</v>
      </c>
      <c r="B113">
        <v>1</v>
      </c>
      <c r="C113" t="s">
        <v>16971</v>
      </c>
      <c r="D113" t="s">
        <v>268</v>
      </c>
      <c r="E113" s="64" t="s">
        <v>21376</v>
      </c>
    </row>
    <row r="114" spans="1:6" x14ac:dyDescent="0.25">
      <c r="A114">
        <v>2019</v>
      </c>
      <c r="B114">
        <v>1</v>
      </c>
      <c r="C114" t="s">
        <v>16971</v>
      </c>
      <c r="D114" t="s">
        <v>268</v>
      </c>
      <c r="E114" s="64" t="s">
        <v>20962</v>
      </c>
    </row>
    <row r="115" spans="1:6" x14ac:dyDescent="0.25">
      <c r="A115">
        <v>2019</v>
      </c>
      <c r="B115">
        <v>1</v>
      </c>
      <c r="C115" t="s">
        <v>16971</v>
      </c>
      <c r="D115" t="s">
        <v>268</v>
      </c>
      <c r="E115" s="64" t="s">
        <v>17000</v>
      </c>
    </row>
    <row r="116" spans="1:6" x14ac:dyDescent="0.25">
      <c r="A116">
        <v>2019</v>
      </c>
      <c r="B116">
        <v>1</v>
      </c>
      <c r="C116" t="s">
        <v>16971</v>
      </c>
      <c r="D116" t="s">
        <v>268</v>
      </c>
      <c r="E116" s="64" t="s">
        <v>22543</v>
      </c>
    </row>
    <row r="117" spans="1:6" x14ac:dyDescent="0.25">
      <c r="A117">
        <v>2019</v>
      </c>
      <c r="B117">
        <v>1</v>
      </c>
      <c r="C117" t="s">
        <v>16975</v>
      </c>
      <c r="D117" t="s">
        <v>266</v>
      </c>
      <c r="E117" s="64" t="s">
        <v>18779</v>
      </c>
    </row>
    <row r="118" spans="1:6" x14ac:dyDescent="0.25">
      <c r="A118">
        <v>2019</v>
      </c>
      <c r="B118">
        <v>1</v>
      </c>
      <c r="C118" t="s">
        <v>16975</v>
      </c>
      <c r="D118" t="s">
        <v>266</v>
      </c>
      <c r="E118" s="64" t="s">
        <v>17001</v>
      </c>
    </row>
    <row r="119" spans="1:6" x14ac:dyDescent="0.25">
      <c r="A119">
        <v>2019</v>
      </c>
      <c r="B119">
        <v>1</v>
      </c>
      <c r="C119" t="s">
        <v>16975</v>
      </c>
      <c r="D119" t="s">
        <v>265</v>
      </c>
      <c r="E119" s="64" t="s">
        <v>20963</v>
      </c>
    </row>
    <row r="120" spans="1:6" x14ac:dyDescent="0.25">
      <c r="A120">
        <v>2019</v>
      </c>
      <c r="B120">
        <v>1</v>
      </c>
      <c r="C120" t="s">
        <v>16975</v>
      </c>
      <c r="D120" t="s">
        <v>265</v>
      </c>
      <c r="E120" s="64" t="s">
        <v>20964</v>
      </c>
    </row>
    <row r="121" spans="1:6" x14ac:dyDescent="0.25">
      <c r="A121">
        <v>2019</v>
      </c>
      <c r="B121">
        <v>1</v>
      </c>
      <c r="C121" t="s">
        <v>16975</v>
      </c>
      <c r="D121" t="s">
        <v>268</v>
      </c>
      <c r="E121" s="64" t="s">
        <v>20965</v>
      </c>
    </row>
    <row r="122" spans="1:6" x14ac:dyDescent="0.25">
      <c r="A122">
        <v>2019</v>
      </c>
      <c r="B122">
        <v>1</v>
      </c>
      <c r="C122" t="s">
        <v>16975</v>
      </c>
      <c r="D122" t="s">
        <v>268</v>
      </c>
      <c r="E122" s="64" t="s">
        <v>22544</v>
      </c>
    </row>
    <row r="123" spans="1:6" x14ac:dyDescent="0.25">
      <c r="A123">
        <v>2019</v>
      </c>
      <c r="B123">
        <v>1</v>
      </c>
      <c r="C123" t="s">
        <v>16975</v>
      </c>
      <c r="D123" t="s">
        <v>266</v>
      </c>
      <c r="E123" s="64" t="s">
        <v>18780</v>
      </c>
    </row>
    <row r="124" spans="1:6" x14ac:dyDescent="0.25">
      <c r="A124">
        <v>2019</v>
      </c>
      <c r="B124">
        <v>1</v>
      </c>
      <c r="C124" t="s">
        <v>16975</v>
      </c>
      <c r="D124" t="s">
        <v>266</v>
      </c>
      <c r="E124" s="64" t="s">
        <v>20966</v>
      </c>
    </row>
    <row r="125" spans="1:6" x14ac:dyDescent="0.25">
      <c r="A125">
        <v>2019</v>
      </c>
      <c r="B125">
        <v>1</v>
      </c>
      <c r="C125" t="s">
        <v>16971</v>
      </c>
      <c r="D125" t="s">
        <v>262</v>
      </c>
      <c r="E125" s="64" t="s">
        <v>17002</v>
      </c>
    </row>
    <row r="126" spans="1:6" x14ac:dyDescent="0.25">
      <c r="A126">
        <v>2019</v>
      </c>
      <c r="B126">
        <v>1</v>
      </c>
      <c r="C126" t="s">
        <v>16971</v>
      </c>
      <c r="D126" t="s">
        <v>15832</v>
      </c>
      <c r="F126" s="64" t="s">
        <v>18781</v>
      </c>
    </row>
    <row r="127" spans="1:6" x14ac:dyDescent="0.25">
      <c r="A127">
        <v>2019</v>
      </c>
      <c r="B127">
        <v>1</v>
      </c>
      <c r="C127" t="s">
        <v>16971</v>
      </c>
      <c r="D127" t="s">
        <v>263</v>
      </c>
      <c r="E127" s="64" t="s">
        <v>20967</v>
      </c>
      <c r="F127" s="64" t="s">
        <v>22545</v>
      </c>
    </row>
    <row r="128" spans="1:6" x14ac:dyDescent="0.25">
      <c r="A128">
        <v>2019</v>
      </c>
      <c r="B128">
        <v>1</v>
      </c>
      <c r="C128" t="s">
        <v>16971</v>
      </c>
      <c r="D128" t="s">
        <v>262</v>
      </c>
      <c r="F128" s="64" t="s">
        <v>18782</v>
      </c>
    </row>
    <row r="129" spans="1:6" x14ac:dyDescent="0.25">
      <c r="A129">
        <v>2019</v>
      </c>
      <c r="B129">
        <v>1</v>
      </c>
      <c r="C129" t="s">
        <v>16971</v>
      </c>
      <c r="D129" t="s">
        <v>262</v>
      </c>
      <c r="F129" s="64" t="s">
        <v>20958</v>
      </c>
    </row>
    <row r="130" spans="1:6" x14ac:dyDescent="0.25">
      <c r="A130">
        <v>2019</v>
      </c>
      <c r="B130">
        <v>1</v>
      </c>
      <c r="C130" t="s">
        <v>16971</v>
      </c>
      <c r="D130" t="s">
        <v>264</v>
      </c>
      <c r="E130" s="64" t="s">
        <v>22546</v>
      </c>
      <c r="F130" s="64" t="s">
        <v>18783</v>
      </c>
    </row>
    <row r="131" spans="1:6" x14ac:dyDescent="0.25">
      <c r="A131">
        <v>2019</v>
      </c>
      <c r="B131">
        <v>1</v>
      </c>
      <c r="C131" t="s">
        <v>16971</v>
      </c>
      <c r="D131" t="s">
        <v>267</v>
      </c>
      <c r="F131" s="64" t="s">
        <v>20968</v>
      </c>
    </row>
    <row r="132" spans="1:6" x14ac:dyDescent="0.25">
      <c r="A132">
        <v>2019</v>
      </c>
      <c r="B132">
        <v>1</v>
      </c>
      <c r="C132" t="s">
        <v>16971</v>
      </c>
      <c r="D132" t="s">
        <v>267</v>
      </c>
      <c r="F132" s="64" t="s">
        <v>17003</v>
      </c>
    </row>
    <row r="133" spans="1:6" x14ac:dyDescent="0.25">
      <c r="A133">
        <v>2019</v>
      </c>
      <c r="B133">
        <v>1</v>
      </c>
      <c r="C133" t="s">
        <v>16971</v>
      </c>
      <c r="D133" t="s">
        <v>264</v>
      </c>
      <c r="E133" s="64" t="s">
        <v>18784</v>
      </c>
      <c r="F133" s="64" t="s">
        <v>17004</v>
      </c>
    </row>
    <row r="134" spans="1:6" x14ac:dyDescent="0.25">
      <c r="A134">
        <v>2019</v>
      </c>
      <c r="B134">
        <v>1</v>
      </c>
      <c r="C134" t="s">
        <v>16971</v>
      </c>
      <c r="D134" t="s">
        <v>15832</v>
      </c>
      <c r="E134" s="64" t="s">
        <v>20969</v>
      </c>
      <c r="F134" s="64" t="s">
        <v>20970</v>
      </c>
    </row>
    <row r="135" spans="1:6" x14ac:dyDescent="0.25">
      <c r="A135">
        <v>2019</v>
      </c>
      <c r="B135">
        <v>1</v>
      </c>
      <c r="C135" t="s">
        <v>16971</v>
      </c>
      <c r="D135" t="s">
        <v>265</v>
      </c>
      <c r="F135" s="64" t="s">
        <v>22547</v>
      </c>
    </row>
    <row r="136" spans="1:6" x14ac:dyDescent="0.25">
      <c r="A136">
        <v>2019</v>
      </c>
      <c r="B136">
        <v>1</v>
      </c>
      <c r="C136" t="s">
        <v>16971</v>
      </c>
      <c r="D136" t="s">
        <v>265</v>
      </c>
      <c r="E136" s="64" t="s">
        <v>20971</v>
      </c>
      <c r="F136" s="64" t="s">
        <v>18765</v>
      </c>
    </row>
    <row r="137" spans="1:6" x14ac:dyDescent="0.25">
      <c r="A137">
        <v>2019</v>
      </c>
      <c r="B137">
        <v>1</v>
      </c>
      <c r="C137" t="s">
        <v>16971</v>
      </c>
      <c r="D137" t="s">
        <v>261</v>
      </c>
      <c r="E137" s="64" t="s">
        <v>18785</v>
      </c>
      <c r="F137" s="64" t="s">
        <v>22548</v>
      </c>
    </row>
    <row r="138" spans="1:6" x14ac:dyDescent="0.25">
      <c r="A138">
        <v>2019</v>
      </c>
      <c r="B138">
        <v>1</v>
      </c>
      <c r="C138" t="s">
        <v>16971</v>
      </c>
      <c r="D138" t="s">
        <v>265</v>
      </c>
      <c r="E138" s="64" t="s">
        <v>20972</v>
      </c>
      <c r="F138" s="64" t="s">
        <v>18757</v>
      </c>
    </row>
    <row r="139" spans="1:6" x14ac:dyDescent="0.25">
      <c r="A139">
        <v>2019</v>
      </c>
      <c r="B139">
        <v>1</v>
      </c>
      <c r="C139" t="s">
        <v>16971</v>
      </c>
      <c r="D139" t="s">
        <v>263</v>
      </c>
      <c r="E139" s="64" t="s">
        <v>18786</v>
      </c>
      <c r="F139" s="64" t="s">
        <v>22549</v>
      </c>
    </row>
    <row r="140" spans="1:6" x14ac:dyDescent="0.25">
      <c r="A140">
        <v>2019</v>
      </c>
      <c r="B140">
        <v>1</v>
      </c>
      <c r="C140" t="s">
        <v>16971</v>
      </c>
      <c r="D140" t="s">
        <v>264</v>
      </c>
      <c r="E140" s="64" t="s">
        <v>20973</v>
      </c>
      <c r="F140" s="64" t="s">
        <v>18787</v>
      </c>
    </row>
    <row r="141" spans="1:6" x14ac:dyDescent="0.25">
      <c r="A141">
        <v>2019</v>
      </c>
      <c r="B141">
        <v>1</v>
      </c>
      <c r="C141" t="s">
        <v>16971</v>
      </c>
      <c r="D141" t="s">
        <v>264</v>
      </c>
      <c r="E141" s="64" t="s">
        <v>18788</v>
      </c>
      <c r="F141" s="64" t="s">
        <v>20974</v>
      </c>
    </row>
    <row r="142" spans="1:6" x14ac:dyDescent="0.25">
      <c r="A142">
        <v>2019</v>
      </c>
      <c r="B142">
        <v>1</v>
      </c>
      <c r="C142" t="s">
        <v>16971</v>
      </c>
      <c r="D142" t="s">
        <v>266</v>
      </c>
      <c r="E142" s="64" t="s">
        <v>17005</v>
      </c>
      <c r="F142" s="64" t="s">
        <v>22550</v>
      </c>
    </row>
    <row r="143" spans="1:6" x14ac:dyDescent="0.25">
      <c r="A143">
        <v>2019</v>
      </c>
      <c r="B143">
        <v>1</v>
      </c>
      <c r="C143" t="s">
        <v>16971</v>
      </c>
      <c r="D143" t="s">
        <v>268</v>
      </c>
      <c r="F143" s="64" t="s">
        <v>22543</v>
      </c>
    </row>
    <row r="144" spans="1:6" x14ac:dyDescent="0.25">
      <c r="A144">
        <v>2019</v>
      </c>
      <c r="B144">
        <v>1</v>
      </c>
      <c r="C144" t="s">
        <v>16971</v>
      </c>
      <c r="D144" t="s">
        <v>268</v>
      </c>
      <c r="E144" s="64" t="s">
        <v>17006</v>
      </c>
      <c r="F144" s="64" t="s">
        <v>17007</v>
      </c>
    </row>
    <row r="145" spans="1:6" x14ac:dyDescent="0.25">
      <c r="A145">
        <v>2019</v>
      </c>
      <c r="B145">
        <v>1</v>
      </c>
      <c r="C145" t="s">
        <v>16971</v>
      </c>
      <c r="D145" t="s">
        <v>20903</v>
      </c>
      <c r="E145" s="64" t="s">
        <v>22551</v>
      </c>
    </row>
    <row r="146" spans="1:6" x14ac:dyDescent="0.25">
      <c r="A146">
        <v>2019</v>
      </c>
      <c r="B146">
        <v>1</v>
      </c>
      <c r="C146" t="s">
        <v>16971</v>
      </c>
      <c r="D146" t="s">
        <v>20903</v>
      </c>
      <c r="E146" s="64" t="s">
        <v>22552</v>
      </c>
    </row>
    <row r="147" spans="1:6" x14ac:dyDescent="0.25">
      <c r="A147">
        <v>2019</v>
      </c>
      <c r="B147">
        <v>1</v>
      </c>
      <c r="C147" t="s">
        <v>16971</v>
      </c>
      <c r="D147" t="s">
        <v>20903</v>
      </c>
      <c r="F147" s="64" t="s">
        <v>22553</v>
      </c>
    </row>
    <row r="148" spans="1:6" x14ac:dyDescent="0.25">
      <c r="A148">
        <v>2019</v>
      </c>
      <c r="B148">
        <v>1</v>
      </c>
      <c r="C148" t="s">
        <v>16971</v>
      </c>
      <c r="D148" t="s">
        <v>266</v>
      </c>
      <c r="E148" s="64" t="s">
        <v>22550</v>
      </c>
      <c r="F148" s="64" t="s">
        <v>20975</v>
      </c>
    </row>
    <row r="149" spans="1:6" x14ac:dyDescent="0.25">
      <c r="A149">
        <v>2019</v>
      </c>
      <c r="B149">
        <v>1</v>
      </c>
      <c r="C149" t="s">
        <v>16971</v>
      </c>
      <c r="D149" t="s">
        <v>20903</v>
      </c>
      <c r="F149" s="64" t="s">
        <v>22554</v>
      </c>
    </row>
    <row r="150" spans="1:6" x14ac:dyDescent="0.25">
      <c r="A150">
        <v>2019</v>
      </c>
      <c r="B150">
        <v>1</v>
      </c>
      <c r="C150" t="s">
        <v>17008</v>
      </c>
      <c r="D150" t="s">
        <v>261</v>
      </c>
      <c r="E150" s="64" t="s">
        <v>22548</v>
      </c>
      <c r="F150" s="64" t="s">
        <v>20976</v>
      </c>
    </row>
    <row r="151" spans="1:6" x14ac:dyDescent="0.25">
      <c r="A151">
        <v>2019</v>
      </c>
      <c r="B151">
        <v>1</v>
      </c>
      <c r="C151" t="s">
        <v>17008</v>
      </c>
      <c r="D151" t="s">
        <v>15832</v>
      </c>
      <c r="E151" s="64" t="s">
        <v>20977</v>
      </c>
      <c r="F151" s="64" t="s">
        <v>20978</v>
      </c>
    </row>
    <row r="152" spans="1:6" x14ac:dyDescent="0.25">
      <c r="A152">
        <v>2019</v>
      </c>
      <c r="B152">
        <v>1</v>
      </c>
      <c r="C152" t="s">
        <v>16971</v>
      </c>
      <c r="D152" t="s">
        <v>263</v>
      </c>
      <c r="E152" s="64" t="s">
        <v>22545</v>
      </c>
      <c r="F152" s="64" t="s">
        <v>18789</v>
      </c>
    </row>
    <row r="153" spans="1:6" x14ac:dyDescent="0.25">
      <c r="A153">
        <v>2019</v>
      </c>
      <c r="B153">
        <v>1</v>
      </c>
      <c r="C153" t="s">
        <v>16971</v>
      </c>
      <c r="D153" t="s">
        <v>265</v>
      </c>
      <c r="F153" s="64" t="s">
        <v>18790</v>
      </c>
    </row>
    <row r="154" spans="1:6" x14ac:dyDescent="0.25">
      <c r="A154">
        <v>2019</v>
      </c>
      <c r="B154">
        <v>1</v>
      </c>
      <c r="C154" t="s">
        <v>16971</v>
      </c>
      <c r="D154" t="s">
        <v>268</v>
      </c>
      <c r="E154" s="64" t="s">
        <v>18791</v>
      </c>
    </row>
    <row r="155" spans="1:6" x14ac:dyDescent="0.25">
      <c r="A155">
        <v>2019</v>
      </c>
      <c r="B155">
        <v>1</v>
      </c>
      <c r="C155" t="s">
        <v>16971</v>
      </c>
      <c r="D155" t="s">
        <v>15832</v>
      </c>
      <c r="F155" s="64" t="s">
        <v>20979</v>
      </c>
    </row>
    <row r="156" spans="1:6" x14ac:dyDescent="0.25">
      <c r="A156">
        <v>2019</v>
      </c>
      <c r="B156">
        <v>1</v>
      </c>
      <c r="C156" t="s">
        <v>16971</v>
      </c>
      <c r="D156" t="s">
        <v>267</v>
      </c>
      <c r="E156" s="64" t="s">
        <v>20968</v>
      </c>
      <c r="F156" s="64" t="s">
        <v>22555</v>
      </c>
    </row>
    <row r="157" spans="1:6" x14ac:dyDescent="0.25">
      <c r="A157">
        <v>2019</v>
      </c>
      <c r="B157">
        <v>1</v>
      </c>
      <c r="C157" t="s">
        <v>16971</v>
      </c>
      <c r="D157" t="s">
        <v>15832</v>
      </c>
      <c r="E157" s="64" t="s">
        <v>20970</v>
      </c>
      <c r="F157" s="64" t="s">
        <v>20980</v>
      </c>
    </row>
    <row r="158" spans="1:6" x14ac:dyDescent="0.25">
      <c r="A158">
        <v>2019</v>
      </c>
      <c r="B158">
        <v>1</v>
      </c>
      <c r="C158" t="s">
        <v>16971</v>
      </c>
      <c r="D158" t="s">
        <v>265</v>
      </c>
      <c r="E158" s="64" t="s">
        <v>22556</v>
      </c>
    </row>
    <row r="159" spans="1:6" x14ac:dyDescent="0.25">
      <c r="A159">
        <v>2019</v>
      </c>
      <c r="B159">
        <v>1</v>
      </c>
      <c r="C159" t="s">
        <v>16971</v>
      </c>
      <c r="D159" t="s">
        <v>265</v>
      </c>
      <c r="F159" s="64" t="s">
        <v>18792</v>
      </c>
    </row>
    <row r="160" spans="1:6" x14ac:dyDescent="0.25">
      <c r="A160">
        <v>2019</v>
      </c>
      <c r="B160">
        <v>1</v>
      </c>
      <c r="C160" t="s">
        <v>17008</v>
      </c>
      <c r="D160" t="s">
        <v>15832</v>
      </c>
      <c r="E160" s="64" t="s">
        <v>22557</v>
      </c>
      <c r="F160" s="64" t="s">
        <v>18793</v>
      </c>
    </row>
    <row r="161" spans="1:6" x14ac:dyDescent="0.25">
      <c r="A161">
        <v>2019</v>
      </c>
      <c r="B161">
        <v>1</v>
      </c>
      <c r="C161" t="s">
        <v>17008</v>
      </c>
      <c r="D161" t="s">
        <v>266</v>
      </c>
      <c r="F161" s="64" t="s">
        <v>18794</v>
      </c>
    </row>
    <row r="162" spans="1:6" x14ac:dyDescent="0.25">
      <c r="A162">
        <v>2019</v>
      </c>
      <c r="B162">
        <v>1</v>
      </c>
      <c r="C162" t="s">
        <v>17008</v>
      </c>
      <c r="D162" t="s">
        <v>262</v>
      </c>
      <c r="E162" s="64" t="s">
        <v>18782</v>
      </c>
      <c r="F162" s="64" t="s">
        <v>22558</v>
      </c>
    </row>
    <row r="163" spans="1:6" x14ac:dyDescent="0.25">
      <c r="A163">
        <v>2019</v>
      </c>
      <c r="B163">
        <v>1</v>
      </c>
      <c r="C163" t="s">
        <v>17008</v>
      </c>
      <c r="D163" t="s">
        <v>262</v>
      </c>
      <c r="E163" s="64" t="s">
        <v>17009</v>
      </c>
      <c r="F163" s="64" t="s">
        <v>20981</v>
      </c>
    </row>
    <row r="164" spans="1:6" x14ac:dyDescent="0.25">
      <c r="A164">
        <v>2019</v>
      </c>
      <c r="B164">
        <v>1</v>
      </c>
      <c r="C164" t="s">
        <v>17008</v>
      </c>
      <c r="D164" t="s">
        <v>264</v>
      </c>
      <c r="F164" s="64" t="s">
        <v>18795</v>
      </c>
    </row>
    <row r="165" spans="1:6" x14ac:dyDescent="0.25">
      <c r="A165">
        <v>2019</v>
      </c>
      <c r="B165">
        <v>1</v>
      </c>
      <c r="C165" t="s">
        <v>17008</v>
      </c>
      <c r="D165" t="s">
        <v>15832</v>
      </c>
      <c r="E165" s="64" t="s">
        <v>20980</v>
      </c>
      <c r="F165" s="64" t="s">
        <v>20982</v>
      </c>
    </row>
    <row r="166" spans="1:6" x14ac:dyDescent="0.25">
      <c r="A166">
        <v>2019</v>
      </c>
      <c r="B166">
        <v>2</v>
      </c>
      <c r="C166" t="s">
        <v>16971</v>
      </c>
      <c r="D166" t="s">
        <v>266</v>
      </c>
      <c r="F166" s="64" t="s">
        <v>22559</v>
      </c>
    </row>
    <row r="167" spans="1:6" x14ac:dyDescent="0.25">
      <c r="A167">
        <v>2019</v>
      </c>
      <c r="B167">
        <v>2</v>
      </c>
      <c r="C167" t="s">
        <v>16971</v>
      </c>
      <c r="D167" t="s">
        <v>265</v>
      </c>
      <c r="E167" s="64" t="s">
        <v>18790</v>
      </c>
      <c r="F167" s="64" t="s">
        <v>22560</v>
      </c>
    </row>
    <row r="168" spans="1:6" x14ac:dyDescent="0.25">
      <c r="A168">
        <v>2019</v>
      </c>
      <c r="B168">
        <v>2</v>
      </c>
      <c r="C168" t="s">
        <v>16971</v>
      </c>
      <c r="D168" t="s">
        <v>262</v>
      </c>
      <c r="E168" s="64" t="s">
        <v>17010</v>
      </c>
      <c r="F168" s="64" t="s">
        <v>18796</v>
      </c>
    </row>
    <row r="169" spans="1:6" x14ac:dyDescent="0.25">
      <c r="A169">
        <v>2019</v>
      </c>
      <c r="B169">
        <v>2</v>
      </c>
      <c r="C169" t="s">
        <v>16971</v>
      </c>
      <c r="D169" t="s">
        <v>261</v>
      </c>
      <c r="F169" s="64" t="s">
        <v>20983</v>
      </c>
    </row>
    <row r="170" spans="1:6" x14ac:dyDescent="0.25">
      <c r="A170">
        <v>2019</v>
      </c>
      <c r="B170">
        <v>2</v>
      </c>
      <c r="C170" t="s">
        <v>16971</v>
      </c>
      <c r="D170" t="s">
        <v>267</v>
      </c>
      <c r="E170" s="64" t="s">
        <v>20984</v>
      </c>
      <c r="F170" s="64" t="s">
        <v>22561</v>
      </c>
    </row>
    <row r="171" spans="1:6" x14ac:dyDescent="0.25">
      <c r="A171">
        <v>2019</v>
      </c>
      <c r="B171">
        <v>2</v>
      </c>
      <c r="C171" t="s">
        <v>16971</v>
      </c>
      <c r="D171" t="s">
        <v>267</v>
      </c>
      <c r="E171" s="64" t="s">
        <v>22562</v>
      </c>
      <c r="F171" s="64" t="s">
        <v>22563</v>
      </c>
    </row>
    <row r="172" spans="1:6" x14ac:dyDescent="0.25">
      <c r="A172">
        <v>2019</v>
      </c>
      <c r="B172">
        <v>2</v>
      </c>
      <c r="C172" t="s">
        <v>16971</v>
      </c>
      <c r="D172" t="s">
        <v>265</v>
      </c>
      <c r="E172" s="64" t="s">
        <v>18792</v>
      </c>
      <c r="F172" s="64" t="s">
        <v>18797</v>
      </c>
    </row>
    <row r="173" spans="1:6" x14ac:dyDescent="0.25">
      <c r="A173">
        <v>2019</v>
      </c>
      <c r="B173">
        <v>2</v>
      </c>
      <c r="C173" t="s">
        <v>16971</v>
      </c>
      <c r="D173" t="s">
        <v>264</v>
      </c>
      <c r="E173" s="64" t="s">
        <v>17004</v>
      </c>
    </row>
    <row r="174" spans="1:6" x14ac:dyDescent="0.25">
      <c r="A174">
        <v>2019</v>
      </c>
      <c r="B174">
        <v>2</v>
      </c>
      <c r="C174" t="s">
        <v>16971</v>
      </c>
      <c r="D174" t="s">
        <v>265</v>
      </c>
      <c r="E174" s="64" t="s">
        <v>20985</v>
      </c>
    </row>
    <row r="175" spans="1:6" x14ac:dyDescent="0.25">
      <c r="A175">
        <v>2019</v>
      </c>
      <c r="B175">
        <v>2</v>
      </c>
      <c r="C175" t="s">
        <v>16971</v>
      </c>
      <c r="D175" t="s">
        <v>265</v>
      </c>
      <c r="E175" s="64" t="s">
        <v>22560</v>
      </c>
    </row>
    <row r="176" spans="1:6" x14ac:dyDescent="0.25">
      <c r="A176">
        <v>2019</v>
      </c>
      <c r="B176">
        <v>2</v>
      </c>
      <c r="C176" t="s">
        <v>17008</v>
      </c>
      <c r="D176" t="s">
        <v>261</v>
      </c>
      <c r="F176" s="64" t="s">
        <v>17011</v>
      </c>
    </row>
    <row r="177" spans="1:6" x14ac:dyDescent="0.25">
      <c r="A177">
        <v>2019</v>
      </c>
      <c r="B177">
        <v>2</v>
      </c>
      <c r="C177" t="s">
        <v>16971</v>
      </c>
      <c r="D177" t="s">
        <v>261</v>
      </c>
      <c r="F177" s="64" t="s">
        <v>20986</v>
      </c>
    </row>
    <row r="178" spans="1:6" x14ac:dyDescent="0.25">
      <c r="A178">
        <v>2019</v>
      </c>
      <c r="B178">
        <v>2</v>
      </c>
      <c r="C178" t="s">
        <v>16971</v>
      </c>
      <c r="D178" t="s">
        <v>265</v>
      </c>
      <c r="F178" s="64" t="s">
        <v>17012</v>
      </c>
    </row>
    <row r="179" spans="1:6" x14ac:dyDescent="0.25">
      <c r="A179">
        <v>2019</v>
      </c>
      <c r="B179">
        <v>2</v>
      </c>
      <c r="C179" t="s">
        <v>16971</v>
      </c>
      <c r="D179" t="s">
        <v>266</v>
      </c>
      <c r="E179" s="64" t="s">
        <v>18798</v>
      </c>
      <c r="F179" s="64" t="s">
        <v>17013</v>
      </c>
    </row>
    <row r="180" spans="1:6" x14ac:dyDescent="0.25">
      <c r="A180">
        <v>2019</v>
      </c>
      <c r="B180">
        <v>2</v>
      </c>
      <c r="C180" t="s">
        <v>17008</v>
      </c>
      <c r="D180" t="s">
        <v>266</v>
      </c>
      <c r="E180" s="64" t="s">
        <v>18799</v>
      </c>
      <c r="F180" s="64" t="s">
        <v>22564</v>
      </c>
    </row>
    <row r="181" spans="1:6" x14ac:dyDescent="0.25">
      <c r="A181">
        <v>2019</v>
      </c>
      <c r="B181">
        <v>2</v>
      </c>
      <c r="C181" t="s">
        <v>17008</v>
      </c>
      <c r="D181" t="s">
        <v>266</v>
      </c>
      <c r="E181" s="64" t="s">
        <v>22565</v>
      </c>
      <c r="F181" s="64" t="s">
        <v>18800</v>
      </c>
    </row>
    <row r="182" spans="1:6" x14ac:dyDescent="0.25">
      <c r="A182">
        <v>2019</v>
      </c>
      <c r="B182">
        <v>2</v>
      </c>
      <c r="C182" t="s">
        <v>17008</v>
      </c>
      <c r="D182" t="s">
        <v>265</v>
      </c>
      <c r="E182" s="64" t="s">
        <v>17012</v>
      </c>
      <c r="F182" s="64" t="s">
        <v>22566</v>
      </c>
    </row>
    <row r="183" spans="1:6" x14ac:dyDescent="0.25">
      <c r="A183">
        <v>2019</v>
      </c>
      <c r="B183">
        <v>2</v>
      </c>
      <c r="C183" t="s">
        <v>17008</v>
      </c>
      <c r="D183" t="s">
        <v>20903</v>
      </c>
      <c r="E183" s="64" t="s">
        <v>22567</v>
      </c>
      <c r="F183" s="64" t="s">
        <v>22568</v>
      </c>
    </row>
    <row r="184" spans="1:6" x14ac:dyDescent="0.25">
      <c r="A184">
        <v>2019</v>
      </c>
      <c r="B184">
        <v>2</v>
      </c>
      <c r="C184" t="s">
        <v>17008</v>
      </c>
      <c r="D184" t="s">
        <v>15832</v>
      </c>
      <c r="E184" s="64" t="s">
        <v>18793</v>
      </c>
      <c r="F184" s="64" t="s">
        <v>20987</v>
      </c>
    </row>
    <row r="185" spans="1:6" x14ac:dyDescent="0.25">
      <c r="A185">
        <v>2019</v>
      </c>
      <c r="B185">
        <v>2</v>
      </c>
      <c r="C185" t="s">
        <v>17008</v>
      </c>
      <c r="D185" t="s">
        <v>15832</v>
      </c>
      <c r="E185" s="64" t="s">
        <v>20979</v>
      </c>
      <c r="F185" s="64" t="s">
        <v>18801</v>
      </c>
    </row>
    <row r="186" spans="1:6" x14ac:dyDescent="0.25">
      <c r="A186">
        <v>2019</v>
      </c>
      <c r="B186">
        <v>2</v>
      </c>
      <c r="C186" t="s">
        <v>17008</v>
      </c>
      <c r="D186" t="s">
        <v>15832</v>
      </c>
      <c r="E186" s="64" t="s">
        <v>22569</v>
      </c>
      <c r="F186" s="64" t="s">
        <v>22570</v>
      </c>
    </row>
    <row r="187" spans="1:6" x14ac:dyDescent="0.25">
      <c r="A187">
        <v>2019</v>
      </c>
      <c r="B187">
        <v>3</v>
      </c>
      <c r="C187" t="s">
        <v>16971</v>
      </c>
      <c r="D187" t="s">
        <v>265</v>
      </c>
      <c r="E187" s="64" t="s">
        <v>18797</v>
      </c>
      <c r="F187" s="64" t="s">
        <v>20988</v>
      </c>
    </row>
    <row r="188" spans="1:6" x14ac:dyDescent="0.25">
      <c r="A188">
        <v>2019</v>
      </c>
      <c r="B188">
        <v>3</v>
      </c>
      <c r="C188" t="s">
        <v>16971</v>
      </c>
      <c r="D188" t="s">
        <v>265</v>
      </c>
      <c r="E188" s="64" t="s">
        <v>20989</v>
      </c>
      <c r="F188" s="64" t="s">
        <v>20990</v>
      </c>
    </row>
    <row r="189" spans="1:6" x14ac:dyDescent="0.25">
      <c r="A189">
        <v>2019</v>
      </c>
      <c r="B189">
        <v>3</v>
      </c>
      <c r="C189" t="s">
        <v>16971</v>
      </c>
      <c r="D189" t="s">
        <v>265</v>
      </c>
      <c r="E189" s="64" t="s">
        <v>18757</v>
      </c>
      <c r="F189" s="64" t="s">
        <v>17014</v>
      </c>
    </row>
    <row r="190" spans="1:6" x14ac:dyDescent="0.25">
      <c r="A190">
        <v>2019</v>
      </c>
      <c r="B190">
        <v>3</v>
      </c>
      <c r="C190" t="s">
        <v>16971</v>
      </c>
      <c r="D190" t="s">
        <v>267</v>
      </c>
      <c r="E190" s="64" t="s">
        <v>17003</v>
      </c>
      <c r="F190" s="64" t="s">
        <v>17015</v>
      </c>
    </row>
    <row r="191" spans="1:6" x14ac:dyDescent="0.25">
      <c r="A191">
        <v>2019</v>
      </c>
      <c r="B191">
        <v>3</v>
      </c>
      <c r="C191" t="s">
        <v>16971</v>
      </c>
      <c r="D191" t="s">
        <v>262</v>
      </c>
      <c r="E191" s="64" t="s">
        <v>18796</v>
      </c>
      <c r="F191" s="64" t="s">
        <v>18802</v>
      </c>
    </row>
    <row r="192" spans="1:6" x14ac:dyDescent="0.25">
      <c r="A192">
        <v>2019</v>
      </c>
      <c r="B192">
        <v>3</v>
      </c>
      <c r="C192" t="s">
        <v>16971</v>
      </c>
      <c r="D192" t="s">
        <v>265</v>
      </c>
      <c r="E192" s="64" t="s">
        <v>17014</v>
      </c>
      <c r="F192" s="64" t="s">
        <v>18756</v>
      </c>
    </row>
    <row r="193" spans="1:6" x14ac:dyDescent="0.25">
      <c r="A193">
        <v>2019</v>
      </c>
      <c r="B193">
        <v>3</v>
      </c>
      <c r="C193" t="s">
        <v>16971</v>
      </c>
      <c r="D193" t="s">
        <v>268</v>
      </c>
      <c r="F193" s="64" t="s">
        <v>22571</v>
      </c>
    </row>
    <row r="194" spans="1:6" x14ac:dyDescent="0.25">
      <c r="A194">
        <v>2019</v>
      </c>
      <c r="B194">
        <v>3</v>
      </c>
      <c r="C194" t="s">
        <v>17008</v>
      </c>
      <c r="D194" t="s">
        <v>261</v>
      </c>
      <c r="E194" s="64" t="s">
        <v>20986</v>
      </c>
      <c r="F194" s="64" t="s">
        <v>20991</v>
      </c>
    </row>
    <row r="195" spans="1:6" x14ac:dyDescent="0.25">
      <c r="A195">
        <v>2019</v>
      </c>
      <c r="B195">
        <v>3</v>
      </c>
      <c r="C195" t="s">
        <v>16971</v>
      </c>
      <c r="D195" t="s">
        <v>20903</v>
      </c>
      <c r="F195" s="64" t="s">
        <v>22572</v>
      </c>
    </row>
    <row r="196" spans="1:6" x14ac:dyDescent="0.25">
      <c r="A196">
        <v>2019</v>
      </c>
      <c r="B196">
        <v>3</v>
      </c>
      <c r="C196" t="s">
        <v>16971</v>
      </c>
      <c r="D196" t="s">
        <v>268</v>
      </c>
      <c r="E196" s="64" t="s">
        <v>17007</v>
      </c>
      <c r="F196" s="64" t="s">
        <v>20992</v>
      </c>
    </row>
    <row r="197" spans="1:6" x14ac:dyDescent="0.25">
      <c r="A197">
        <v>2019</v>
      </c>
      <c r="B197">
        <v>3</v>
      </c>
      <c r="C197" t="s">
        <v>16971</v>
      </c>
      <c r="D197" t="s">
        <v>266</v>
      </c>
      <c r="E197" s="64" t="s">
        <v>22559</v>
      </c>
    </row>
    <row r="198" spans="1:6" x14ac:dyDescent="0.25">
      <c r="A198">
        <v>2019</v>
      </c>
      <c r="B198">
        <v>3</v>
      </c>
      <c r="C198" t="s">
        <v>16971</v>
      </c>
      <c r="D198" t="s">
        <v>266</v>
      </c>
      <c r="E198" s="64" t="s">
        <v>17013</v>
      </c>
      <c r="F198" s="64" t="s">
        <v>22573</v>
      </c>
    </row>
    <row r="199" spans="1:6" x14ac:dyDescent="0.25">
      <c r="A199">
        <v>2019</v>
      </c>
      <c r="B199">
        <v>3</v>
      </c>
      <c r="C199" t="s">
        <v>16971</v>
      </c>
      <c r="D199" t="s">
        <v>263</v>
      </c>
      <c r="F199" s="64" t="s">
        <v>18803</v>
      </c>
    </row>
    <row r="200" spans="1:6" x14ac:dyDescent="0.25">
      <c r="A200">
        <v>2019</v>
      </c>
      <c r="B200">
        <v>3</v>
      </c>
      <c r="C200" t="s">
        <v>16971</v>
      </c>
      <c r="D200" t="s">
        <v>263</v>
      </c>
      <c r="F200" s="64" t="s">
        <v>22574</v>
      </c>
    </row>
    <row r="201" spans="1:6" x14ac:dyDescent="0.25">
      <c r="A201">
        <v>2019</v>
      </c>
      <c r="B201">
        <v>3</v>
      </c>
      <c r="C201" t="s">
        <v>16971</v>
      </c>
      <c r="D201" t="s">
        <v>15832</v>
      </c>
      <c r="E201" s="64" t="s">
        <v>20982</v>
      </c>
    </row>
    <row r="202" spans="1:6" x14ac:dyDescent="0.25">
      <c r="A202">
        <v>2019</v>
      </c>
      <c r="B202">
        <v>3</v>
      </c>
      <c r="C202" t="s">
        <v>16971</v>
      </c>
      <c r="D202" t="s">
        <v>265</v>
      </c>
      <c r="E202" s="64" t="s">
        <v>18756</v>
      </c>
      <c r="F202" s="64" t="s">
        <v>22528</v>
      </c>
    </row>
    <row r="203" spans="1:6" x14ac:dyDescent="0.25">
      <c r="A203">
        <v>2019</v>
      </c>
      <c r="B203">
        <v>3</v>
      </c>
      <c r="C203" t="s">
        <v>17008</v>
      </c>
      <c r="D203" t="s">
        <v>264</v>
      </c>
      <c r="E203" s="64" t="s">
        <v>22575</v>
      </c>
      <c r="F203" s="64" t="s">
        <v>17016</v>
      </c>
    </row>
    <row r="204" spans="1:6" x14ac:dyDescent="0.25">
      <c r="A204">
        <v>2019</v>
      </c>
      <c r="B204">
        <v>3</v>
      </c>
      <c r="C204" t="s">
        <v>17008</v>
      </c>
      <c r="D204" t="s">
        <v>265</v>
      </c>
      <c r="E204" s="64" t="s">
        <v>20988</v>
      </c>
      <c r="F204" s="64" t="s">
        <v>22533</v>
      </c>
    </row>
    <row r="205" spans="1:6" x14ac:dyDescent="0.25">
      <c r="A205">
        <v>2019</v>
      </c>
      <c r="B205">
        <v>3</v>
      </c>
      <c r="C205" t="s">
        <v>17008</v>
      </c>
      <c r="D205" t="s">
        <v>264</v>
      </c>
      <c r="E205" s="64" t="s">
        <v>18804</v>
      </c>
      <c r="F205" s="64" t="s">
        <v>20993</v>
      </c>
    </row>
    <row r="206" spans="1:6" x14ac:dyDescent="0.25">
      <c r="A206">
        <v>2019</v>
      </c>
      <c r="B206">
        <v>3</v>
      </c>
      <c r="C206" t="s">
        <v>17008</v>
      </c>
      <c r="D206" t="s">
        <v>15832</v>
      </c>
      <c r="F206" s="64" t="s">
        <v>17017</v>
      </c>
    </row>
    <row r="207" spans="1:6" x14ac:dyDescent="0.25">
      <c r="A207">
        <v>2019</v>
      </c>
      <c r="B207">
        <v>3</v>
      </c>
      <c r="C207" t="s">
        <v>17008</v>
      </c>
      <c r="D207" t="s">
        <v>261</v>
      </c>
      <c r="E207" s="64" t="s">
        <v>20976</v>
      </c>
      <c r="F207" s="64" t="s">
        <v>20994</v>
      </c>
    </row>
    <row r="208" spans="1:6" x14ac:dyDescent="0.25">
      <c r="A208">
        <v>2019</v>
      </c>
      <c r="B208">
        <v>4</v>
      </c>
      <c r="C208" t="s">
        <v>16971</v>
      </c>
      <c r="D208" t="s">
        <v>261</v>
      </c>
      <c r="E208" s="64" t="s">
        <v>22576</v>
      </c>
    </row>
    <row r="209" spans="1:6" x14ac:dyDescent="0.25">
      <c r="A209">
        <v>2019</v>
      </c>
      <c r="B209">
        <v>4</v>
      </c>
      <c r="C209" t="s">
        <v>16971</v>
      </c>
      <c r="D209" t="s">
        <v>262</v>
      </c>
      <c r="E209" s="64" t="s">
        <v>18805</v>
      </c>
      <c r="F209" s="64" t="s">
        <v>17018</v>
      </c>
    </row>
    <row r="210" spans="1:6" x14ac:dyDescent="0.25">
      <c r="A210">
        <v>2019</v>
      </c>
      <c r="B210">
        <v>4</v>
      </c>
      <c r="C210" t="s">
        <v>16971</v>
      </c>
      <c r="D210" t="s">
        <v>262</v>
      </c>
      <c r="E210" s="64" t="s">
        <v>20995</v>
      </c>
      <c r="F210" s="64" t="s">
        <v>20996</v>
      </c>
    </row>
    <row r="211" spans="1:6" x14ac:dyDescent="0.25">
      <c r="A211">
        <v>2019</v>
      </c>
      <c r="B211">
        <v>4</v>
      </c>
      <c r="C211" t="s">
        <v>16971</v>
      </c>
      <c r="D211" t="s">
        <v>261</v>
      </c>
      <c r="F211" s="64" t="s">
        <v>18806</v>
      </c>
    </row>
    <row r="212" spans="1:6" x14ac:dyDescent="0.25">
      <c r="A212">
        <v>2019</v>
      </c>
      <c r="B212">
        <v>4</v>
      </c>
      <c r="C212" t="s">
        <v>16971</v>
      </c>
      <c r="D212" t="s">
        <v>268</v>
      </c>
      <c r="E212" s="64" t="s">
        <v>20992</v>
      </c>
      <c r="F212" s="64" t="s">
        <v>17019</v>
      </c>
    </row>
    <row r="213" spans="1:6" x14ac:dyDescent="0.25">
      <c r="A213">
        <v>2019</v>
      </c>
      <c r="B213">
        <v>4</v>
      </c>
      <c r="C213" t="s">
        <v>16971</v>
      </c>
      <c r="D213" t="s">
        <v>15832</v>
      </c>
      <c r="E213" s="64" t="s">
        <v>22577</v>
      </c>
    </row>
    <row r="214" spans="1:6" x14ac:dyDescent="0.25">
      <c r="A214">
        <v>2019</v>
      </c>
      <c r="B214">
        <v>4</v>
      </c>
      <c r="C214" t="s">
        <v>16971</v>
      </c>
      <c r="D214" t="s">
        <v>15832</v>
      </c>
      <c r="F214" s="64" t="s">
        <v>17020</v>
      </c>
    </row>
    <row r="215" spans="1:6" x14ac:dyDescent="0.25">
      <c r="A215">
        <v>2019</v>
      </c>
      <c r="B215">
        <v>4</v>
      </c>
      <c r="C215" t="s">
        <v>16971</v>
      </c>
      <c r="D215" t="s">
        <v>264</v>
      </c>
      <c r="E215" s="64" t="s">
        <v>18787</v>
      </c>
    </row>
    <row r="216" spans="1:6" x14ac:dyDescent="0.25">
      <c r="A216">
        <v>2019</v>
      </c>
      <c r="B216">
        <v>4</v>
      </c>
      <c r="C216" t="s">
        <v>17008</v>
      </c>
      <c r="D216" t="s">
        <v>264</v>
      </c>
      <c r="F216" s="64" t="s">
        <v>20997</v>
      </c>
    </row>
    <row r="217" spans="1:6" x14ac:dyDescent="0.25">
      <c r="A217">
        <v>2019</v>
      </c>
      <c r="B217">
        <v>4</v>
      </c>
      <c r="C217" t="s">
        <v>17008</v>
      </c>
      <c r="D217" t="s">
        <v>267</v>
      </c>
      <c r="E217" s="64" t="s">
        <v>22578</v>
      </c>
      <c r="F217" s="64" t="s">
        <v>22579</v>
      </c>
    </row>
    <row r="218" spans="1:6" x14ac:dyDescent="0.25">
      <c r="A218">
        <v>2019</v>
      </c>
      <c r="B218">
        <v>4</v>
      </c>
      <c r="C218" t="s">
        <v>17008</v>
      </c>
      <c r="D218" t="s">
        <v>20903</v>
      </c>
      <c r="F218" s="64" t="s">
        <v>22580</v>
      </c>
    </row>
    <row r="219" spans="1:6" x14ac:dyDescent="0.25">
      <c r="A219">
        <v>2019</v>
      </c>
      <c r="B219">
        <v>4</v>
      </c>
      <c r="C219" t="s">
        <v>17008</v>
      </c>
      <c r="D219" t="s">
        <v>261</v>
      </c>
      <c r="E219" s="64" t="s">
        <v>20994</v>
      </c>
      <c r="F219" s="64" t="s">
        <v>17021</v>
      </c>
    </row>
    <row r="220" spans="1:6" x14ac:dyDescent="0.25">
      <c r="A220">
        <v>2019</v>
      </c>
      <c r="B220">
        <v>4</v>
      </c>
      <c r="C220" t="s">
        <v>17008</v>
      </c>
      <c r="D220" t="s">
        <v>15832</v>
      </c>
      <c r="E220" s="64" t="s">
        <v>18781</v>
      </c>
      <c r="F220" s="64" t="s">
        <v>20969</v>
      </c>
    </row>
    <row r="221" spans="1:6" x14ac:dyDescent="0.25">
      <c r="A221">
        <v>2019</v>
      </c>
      <c r="B221">
        <v>4</v>
      </c>
      <c r="C221" t="s">
        <v>17008</v>
      </c>
      <c r="D221" t="s">
        <v>15832</v>
      </c>
      <c r="F221" s="64" t="s">
        <v>20998</v>
      </c>
    </row>
    <row r="222" spans="1:6" x14ac:dyDescent="0.25">
      <c r="A222">
        <v>2019</v>
      </c>
      <c r="B222">
        <v>5</v>
      </c>
      <c r="C222" t="s">
        <v>16971</v>
      </c>
      <c r="D222" t="s">
        <v>266</v>
      </c>
      <c r="F222" s="64" t="s">
        <v>20999</v>
      </c>
    </row>
    <row r="223" spans="1:6" x14ac:dyDescent="0.25">
      <c r="A223">
        <v>2019</v>
      </c>
      <c r="B223">
        <v>5</v>
      </c>
      <c r="C223" t="s">
        <v>16971</v>
      </c>
      <c r="D223" t="s">
        <v>261</v>
      </c>
      <c r="E223" s="64" t="s">
        <v>20991</v>
      </c>
    </row>
    <row r="224" spans="1:6" x14ac:dyDescent="0.25">
      <c r="A224">
        <v>2019</v>
      </c>
      <c r="B224">
        <v>5</v>
      </c>
      <c r="C224" t="s">
        <v>16971</v>
      </c>
      <c r="D224" t="s">
        <v>265</v>
      </c>
      <c r="E224" s="64" t="s">
        <v>22581</v>
      </c>
    </row>
    <row r="225" spans="1:6" x14ac:dyDescent="0.25">
      <c r="A225">
        <v>2019</v>
      </c>
      <c r="B225">
        <v>5</v>
      </c>
      <c r="C225" t="s">
        <v>16971</v>
      </c>
      <c r="D225" t="s">
        <v>20903</v>
      </c>
      <c r="E225" s="64" t="s">
        <v>22582</v>
      </c>
    </row>
    <row r="226" spans="1:6" x14ac:dyDescent="0.25">
      <c r="A226">
        <v>2019</v>
      </c>
      <c r="B226">
        <v>5</v>
      </c>
      <c r="C226" t="s">
        <v>16971</v>
      </c>
      <c r="D226" t="s">
        <v>268</v>
      </c>
      <c r="F226" s="64" t="s">
        <v>18807</v>
      </c>
    </row>
    <row r="227" spans="1:6" x14ac:dyDescent="0.25">
      <c r="A227">
        <v>2019</v>
      </c>
      <c r="B227">
        <v>5</v>
      </c>
      <c r="C227" t="s">
        <v>16971</v>
      </c>
      <c r="D227" t="s">
        <v>268</v>
      </c>
      <c r="E227" s="64" t="s">
        <v>17019</v>
      </c>
      <c r="F227" s="64" t="s">
        <v>17022</v>
      </c>
    </row>
    <row r="228" spans="1:6" x14ac:dyDescent="0.25">
      <c r="A228">
        <v>2019</v>
      </c>
      <c r="B228">
        <v>5</v>
      </c>
      <c r="C228" t="s">
        <v>17008</v>
      </c>
      <c r="D228" t="s">
        <v>265</v>
      </c>
      <c r="F228" s="64" t="s">
        <v>22581</v>
      </c>
    </row>
    <row r="229" spans="1:6" x14ac:dyDescent="0.25">
      <c r="A229">
        <v>2019</v>
      </c>
      <c r="B229">
        <v>5</v>
      </c>
      <c r="C229" t="s">
        <v>16971</v>
      </c>
      <c r="D229" t="s">
        <v>20903</v>
      </c>
      <c r="E229" s="64" t="s">
        <v>22553</v>
      </c>
      <c r="F229" s="64" t="s">
        <v>22583</v>
      </c>
    </row>
    <row r="230" spans="1:6" x14ac:dyDescent="0.25">
      <c r="A230">
        <v>2019</v>
      </c>
      <c r="B230">
        <v>5</v>
      </c>
      <c r="C230" t="s">
        <v>16971</v>
      </c>
      <c r="D230" t="s">
        <v>262</v>
      </c>
      <c r="E230" s="64" t="s">
        <v>17018</v>
      </c>
      <c r="F230" s="64" t="s">
        <v>18808</v>
      </c>
    </row>
    <row r="231" spans="1:6" x14ac:dyDescent="0.25">
      <c r="A231">
        <v>2019</v>
      </c>
      <c r="B231">
        <v>5</v>
      </c>
      <c r="C231" t="s">
        <v>17008</v>
      </c>
      <c r="D231" t="s">
        <v>265</v>
      </c>
      <c r="E231" s="64" t="s">
        <v>20990</v>
      </c>
      <c r="F231" s="64" t="s">
        <v>17014</v>
      </c>
    </row>
    <row r="232" spans="1:6" x14ac:dyDescent="0.25">
      <c r="A232">
        <v>2019</v>
      </c>
      <c r="B232">
        <v>5</v>
      </c>
      <c r="C232" t="s">
        <v>17008</v>
      </c>
      <c r="D232" t="s">
        <v>267</v>
      </c>
      <c r="E232" s="64" t="s">
        <v>22579</v>
      </c>
      <c r="F232" s="64" t="s">
        <v>21000</v>
      </c>
    </row>
    <row r="233" spans="1:6" x14ac:dyDescent="0.25">
      <c r="A233">
        <v>2019</v>
      </c>
      <c r="B233">
        <v>5</v>
      </c>
      <c r="C233" t="s">
        <v>17008</v>
      </c>
      <c r="D233" t="s">
        <v>264</v>
      </c>
      <c r="F233" s="64" t="s">
        <v>22584</v>
      </c>
    </row>
    <row r="234" spans="1:6" x14ac:dyDescent="0.25">
      <c r="A234">
        <v>2019</v>
      </c>
      <c r="B234">
        <v>5</v>
      </c>
      <c r="C234" t="s">
        <v>17008</v>
      </c>
      <c r="D234" t="s">
        <v>261</v>
      </c>
      <c r="F234" s="64" t="s">
        <v>18809</v>
      </c>
    </row>
    <row r="235" spans="1:6" x14ac:dyDescent="0.25">
      <c r="A235">
        <v>2019</v>
      </c>
      <c r="B235">
        <v>5</v>
      </c>
      <c r="C235" t="s">
        <v>17008</v>
      </c>
      <c r="D235" t="s">
        <v>263</v>
      </c>
      <c r="E235" s="64" t="s">
        <v>22574</v>
      </c>
      <c r="F235" s="64" t="s">
        <v>18810</v>
      </c>
    </row>
    <row r="236" spans="1:6" x14ac:dyDescent="0.25">
      <c r="A236">
        <v>2019</v>
      </c>
      <c r="B236">
        <v>6</v>
      </c>
      <c r="C236" t="s">
        <v>16971</v>
      </c>
      <c r="D236" t="s">
        <v>264</v>
      </c>
      <c r="E236" s="64" t="s">
        <v>20974</v>
      </c>
    </row>
    <row r="237" spans="1:6" x14ac:dyDescent="0.25">
      <c r="A237">
        <v>2019</v>
      </c>
      <c r="B237">
        <v>6</v>
      </c>
      <c r="C237" t="s">
        <v>16971</v>
      </c>
      <c r="D237" t="s">
        <v>264</v>
      </c>
      <c r="E237" s="64" t="s">
        <v>20997</v>
      </c>
    </row>
    <row r="238" spans="1:6" x14ac:dyDescent="0.25">
      <c r="A238">
        <v>2019</v>
      </c>
      <c r="B238">
        <v>6</v>
      </c>
      <c r="C238" t="s">
        <v>16971</v>
      </c>
      <c r="D238" t="s">
        <v>263</v>
      </c>
      <c r="E238" s="64" t="s">
        <v>18789</v>
      </c>
      <c r="F238" s="64" t="s">
        <v>18811</v>
      </c>
    </row>
    <row r="239" spans="1:6" x14ac:dyDescent="0.25">
      <c r="A239">
        <v>2019</v>
      </c>
      <c r="B239">
        <v>6</v>
      </c>
      <c r="C239" t="s">
        <v>16971</v>
      </c>
      <c r="D239" t="s">
        <v>20903</v>
      </c>
      <c r="E239" s="64" t="s">
        <v>22554</v>
      </c>
    </row>
    <row r="240" spans="1:6" x14ac:dyDescent="0.25">
      <c r="A240">
        <v>2019</v>
      </c>
      <c r="B240">
        <v>6</v>
      </c>
      <c r="C240" t="s">
        <v>16971</v>
      </c>
      <c r="D240" t="s">
        <v>15832</v>
      </c>
      <c r="E240" s="64" t="s">
        <v>17017</v>
      </c>
      <c r="F240" s="64" t="s">
        <v>17023</v>
      </c>
    </row>
    <row r="241" spans="1:6" x14ac:dyDescent="0.25">
      <c r="A241">
        <v>2019</v>
      </c>
      <c r="B241">
        <v>6</v>
      </c>
      <c r="C241" t="s">
        <v>16971</v>
      </c>
      <c r="D241" t="s">
        <v>15832</v>
      </c>
      <c r="E241" s="64" t="s">
        <v>20987</v>
      </c>
      <c r="F241" s="64" t="s">
        <v>18812</v>
      </c>
    </row>
    <row r="242" spans="1:6" x14ac:dyDescent="0.25">
      <c r="A242">
        <v>2019</v>
      </c>
      <c r="B242">
        <v>6</v>
      </c>
      <c r="C242" t="s">
        <v>17008</v>
      </c>
      <c r="D242" t="s">
        <v>266</v>
      </c>
      <c r="E242" s="64" t="s">
        <v>18800</v>
      </c>
      <c r="F242" s="64" t="s">
        <v>18813</v>
      </c>
    </row>
    <row r="243" spans="1:6" x14ac:dyDescent="0.25">
      <c r="A243">
        <v>2019</v>
      </c>
      <c r="B243">
        <v>6</v>
      </c>
      <c r="C243" t="s">
        <v>17008</v>
      </c>
      <c r="D243" t="s">
        <v>267</v>
      </c>
      <c r="E243" s="64" t="s">
        <v>22555</v>
      </c>
      <c r="F243" s="64" t="s">
        <v>21001</v>
      </c>
    </row>
    <row r="244" spans="1:6" x14ac:dyDescent="0.25">
      <c r="A244">
        <v>2019</v>
      </c>
      <c r="B244">
        <v>6</v>
      </c>
      <c r="C244" t="s">
        <v>17008</v>
      </c>
      <c r="D244" t="s">
        <v>20903</v>
      </c>
      <c r="E244" s="64" t="s">
        <v>22568</v>
      </c>
      <c r="F244" s="64" t="s">
        <v>22585</v>
      </c>
    </row>
    <row r="245" spans="1:6" x14ac:dyDescent="0.25">
      <c r="A245">
        <v>2019</v>
      </c>
      <c r="B245">
        <v>6</v>
      </c>
      <c r="C245" t="s">
        <v>17008</v>
      </c>
      <c r="D245" t="s">
        <v>263</v>
      </c>
      <c r="E245" s="64" t="s">
        <v>18810</v>
      </c>
      <c r="F245" s="64" t="s">
        <v>21002</v>
      </c>
    </row>
    <row r="246" spans="1:6" x14ac:dyDescent="0.25">
      <c r="A246">
        <v>2019</v>
      </c>
      <c r="B246">
        <v>7</v>
      </c>
      <c r="C246" t="s">
        <v>16971</v>
      </c>
      <c r="D246" t="s">
        <v>15832</v>
      </c>
      <c r="E246" s="64" t="s">
        <v>18812</v>
      </c>
      <c r="F246" s="64" t="s">
        <v>17024</v>
      </c>
    </row>
    <row r="247" spans="1:6" x14ac:dyDescent="0.25">
      <c r="A247">
        <v>2019</v>
      </c>
      <c r="B247">
        <v>7</v>
      </c>
      <c r="C247" t="s">
        <v>16971</v>
      </c>
      <c r="D247" t="s">
        <v>263</v>
      </c>
      <c r="E247" s="64" t="s">
        <v>22549</v>
      </c>
    </row>
    <row r="248" spans="1:6" x14ac:dyDescent="0.25">
      <c r="A248">
        <v>2019</v>
      </c>
      <c r="B248">
        <v>7</v>
      </c>
      <c r="C248" t="s">
        <v>16971</v>
      </c>
      <c r="D248" t="s">
        <v>15832</v>
      </c>
      <c r="E248" s="64" t="s">
        <v>17023</v>
      </c>
      <c r="F248" s="64" t="s">
        <v>22586</v>
      </c>
    </row>
    <row r="249" spans="1:6" x14ac:dyDescent="0.25">
      <c r="A249">
        <v>2019</v>
      </c>
      <c r="B249">
        <v>7</v>
      </c>
      <c r="C249" t="s">
        <v>16971</v>
      </c>
      <c r="D249" t="s">
        <v>262</v>
      </c>
      <c r="E249" s="64" t="s">
        <v>18802</v>
      </c>
      <c r="F249" s="64" t="s">
        <v>18805</v>
      </c>
    </row>
    <row r="250" spans="1:6" x14ac:dyDescent="0.25">
      <c r="A250">
        <v>2019</v>
      </c>
      <c r="B250">
        <v>7</v>
      </c>
      <c r="C250" t="s">
        <v>16971</v>
      </c>
      <c r="D250" t="s">
        <v>15832</v>
      </c>
      <c r="E250" s="64" t="s">
        <v>20998</v>
      </c>
      <c r="F250" s="64" t="s">
        <v>22587</v>
      </c>
    </row>
    <row r="251" spans="1:6" x14ac:dyDescent="0.25">
      <c r="A251">
        <v>2019</v>
      </c>
      <c r="B251">
        <v>7</v>
      </c>
      <c r="C251" t="s">
        <v>17008</v>
      </c>
      <c r="D251" t="s">
        <v>263</v>
      </c>
      <c r="F251" s="64" t="s">
        <v>17025</v>
      </c>
    </row>
    <row r="252" spans="1:6" x14ac:dyDescent="0.25">
      <c r="A252">
        <v>2019</v>
      </c>
      <c r="B252">
        <v>7</v>
      </c>
      <c r="C252" t="s">
        <v>17008</v>
      </c>
      <c r="D252" t="s">
        <v>265</v>
      </c>
      <c r="E252" s="64" t="s">
        <v>22581</v>
      </c>
      <c r="F252" s="64" t="s">
        <v>18814</v>
      </c>
    </row>
    <row r="253" spans="1:6" x14ac:dyDescent="0.25">
      <c r="A253">
        <v>2019</v>
      </c>
      <c r="B253">
        <v>7</v>
      </c>
      <c r="C253" t="s">
        <v>16971</v>
      </c>
      <c r="D253" t="s">
        <v>20903</v>
      </c>
      <c r="F253" s="64" t="s">
        <v>22588</v>
      </c>
    </row>
    <row r="254" spans="1:6" x14ac:dyDescent="0.25">
      <c r="A254">
        <v>2019</v>
      </c>
      <c r="B254">
        <v>7</v>
      </c>
      <c r="C254" t="s">
        <v>16971</v>
      </c>
      <c r="D254" t="s">
        <v>20903</v>
      </c>
      <c r="F254" s="64" t="s">
        <v>22589</v>
      </c>
    </row>
    <row r="255" spans="1:6" x14ac:dyDescent="0.25">
      <c r="A255">
        <v>2019</v>
      </c>
      <c r="B255">
        <v>7</v>
      </c>
      <c r="C255" t="s">
        <v>17008</v>
      </c>
      <c r="D255" t="s">
        <v>265</v>
      </c>
      <c r="E255" s="64" t="s">
        <v>18814</v>
      </c>
      <c r="F255" s="64" t="s">
        <v>21003</v>
      </c>
    </row>
    <row r="256" spans="1:6" x14ac:dyDescent="0.25">
      <c r="A256">
        <v>2019</v>
      </c>
      <c r="B256">
        <v>7</v>
      </c>
      <c r="C256" t="s">
        <v>17008</v>
      </c>
      <c r="D256" t="s">
        <v>261</v>
      </c>
      <c r="E256" s="64" t="s">
        <v>17021</v>
      </c>
      <c r="F256" s="64" t="s">
        <v>17026</v>
      </c>
    </row>
    <row r="257" spans="1:6" x14ac:dyDescent="0.25">
      <c r="A257">
        <v>2019</v>
      </c>
      <c r="B257">
        <v>7</v>
      </c>
      <c r="C257" t="s">
        <v>17008</v>
      </c>
      <c r="D257" t="s">
        <v>262</v>
      </c>
      <c r="E257" s="64" t="s">
        <v>18805</v>
      </c>
      <c r="F257" s="64" t="s">
        <v>16976</v>
      </c>
    </row>
    <row r="258" spans="1:6" x14ac:dyDescent="0.25">
      <c r="A258">
        <v>2019</v>
      </c>
      <c r="B258">
        <v>7</v>
      </c>
      <c r="C258" t="s">
        <v>17008</v>
      </c>
      <c r="D258" t="s">
        <v>261</v>
      </c>
      <c r="E258" s="64" t="s">
        <v>20983</v>
      </c>
      <c r="F258" s="64" t="s">
        <v>21004</v>
      </c>
    </row>
    <row r="259" spans="1:6" x14ac:dyDescent="0.25">
      <c r="A259">
        <v>2019</v>
      </c>
      <c r="B259">
        <v>8</v>
      </c>
      <c r="C259" t="s">
        <v>16971</v>
      </c>
      <c r="D259" t="s">
        <v>266</v>
      </c>
      <c r="E259" s="64" t="s">
        <v>18813</v>
      </c>
    </row>
    <row r="260" spans="1:6" x14ac:dyDescent="0.25">
      <c r="A260">
        <v>2019</v>
      </c>
      <c r="B260">
        <v>8</v>
      </c>
      <c r="C260" t="s">
        <v>16971</v>
      </c>
      <c r="D260" t="s">
        <v>266</v>
      </c>
      <c r="E260" s="64" t="s">
        <v>20975</v>
      </c>
    </row>
    <row r="261" spans="1:6" x14ac:dyDescent="0.25">
      <c r="A261">
        <v>2019</v>
      </c>
      <c r="B261">
        <v>8</v>
      </c>
      <c r="C261" t="s">
        <v>16971</v>
      </c>
      <c r="D261" t="s">
        <v>266</v>
      </c>
      <c r="F261" s="64" t="s">
        <v>21005</v>
      </c>
    </row>
    <row r="262" spans="1:6" x14ac:dyDescent="0.25">
      <c r="A262">
        <v>2019</v>
      </c>
      <c r="B262">
        <v>8</v>
      </c>
      <c r="C262" t="s">
        <v>16971</v>
      </c>
      <c r="D262" t="s">
        <v>265</v>
      </c>
      <c r="E262" s="64" t="s">
        <v>21350</v>
      </c>
      <c r="F262" s="64" t="s">
        <v>21006</v>
      </c>
    </row>
    <row r="263" spans="1:6" x14ac:dyDescent="0.25">
      <c r="A263">
        <v>2019</v>
      </c>
      <c r="B263">
        <v>8</v>
      </c>
      <c r="C263" t="s">
        <v>16971</v>
      </c>
      <c r="D263" t="s">
        <v>266</v>
      </c>
      <c r="E263" s="64" t="s">
        <v>21007</v>
      </c>
      <c r="F263" s="64" t="s">
        <v>21351</v>
      </c>
    </row>
    <row r="264" spans="1:6" x14ac:dyDescent="0.25">
      <c r="A264">
        <v>2019</v>
      </c>
      <c r="B264">
        <v>8</v>
      </c>
      <c r="C264" t="s">
        <v>16971</v>
      </c>
      <c r="D264" t="s">
        <v>266</v>
      </c>
      <c r="F264" s="64" t="s">
        <v>22590</v>
      </c>
    </row>
    <row r="265" spans="1:6" x14ac:dyDescent="0.25">
      <c r="A265">
        <v>2019</v>
      </c>
      <c r="B265">
        <v>8</v>
      </c>
      <c r="C265" t="s">
        <v>16971</v>
      </c>
      <c r="D265" t="s">
        <v>20903</v>
      </c>
      <c r="E265" s="64" t="s">
        <v>22580</v>
      </c>
    </row>
    <row r="266" spans="1:6" x14ac:dyDescent="0.25">
      <c r="A266">
        <v>2019</v>
      </c>
      <c r="B266">
        <v>8</v>
      </c>
      <c r="C266" t="s">
        <v>17008</v>
      </c>
      <c r="D266" t="s">
        <v>265</v>
      </c>
      <c r="E266" s="64" t="s">
        <v>22547</v>
      </c>
      <c r="F266" s="64" t="s">
        <v>17027</v>
      </c>
    </row>
    <row r="267" spans="1:6" x14ac:dyDescent="0.25">
      <c r="A267">
        <v>2019</v>
      </c>
      <c r="B267">
        <v>8</v>
      </c>
      <c r="C267" t="s">
        <v>17008</v>
      </c>
      <c r="D267" t="s">
        <v>261</v>
      </c>
      <c r="E267" s="64" t="s">
        <v>21004</v>
      </c>
      <c r="F267" s="64" t="s">
        <v>21008</v>
      </c>
    </row>
    <row r="268" spans="1:6" x14ac:dyDescent="0.25">
      <c r="A268">
        <v>2019</v>
      </c>
      <c r="B268">
        <v>8</v>
      </c>
      <c r="C268" t="s">
        <v>17008</v>
      </c>
      <c r="D268" t="s">
        <v>265</v>
      </c>
      <c r="E268" s="64" t="s">
        <v>21006</v>
      </c>
      <c r="F268" s="64" t="s">
        <v>18814</v>
      </c>
    </row>
    <row r="269" spans="1:6" x14ac:dyDescent="0.25">
      <c r="A269">
        <v>2019</v>
      </c>
      <c r="B269">
        <v>8</v>
      </c>
      <c r="C269" t="s">
        <v>17008</v>
      </c>
      <c r="D269" t="s">
        <v>267</v>
      </c>
      <c r="E269" s="64" t="s">
        <v>21000</v>
      </c>
      <c r="F269" s="64" t="s">
        <v>22591</v>
      </c>
    </row>
    <row r="270" spans="1:6" x14ac:dyDescent="0.25">
      <c r="A270">
        <v>2019</v>
      </c>
      <c r="B270">
        <v>8</v>
      </c>
      <c r="C270" t="s">
        <v>17008</v>
      </c>
      <c r="D270" t="s">
        <v>20903</v>
      </c>
      <c r="F270" s="64" t="s">
        <v>22592</v>
      </c>
    </row>
    <row r="271" spans="1:6" x14ac:dyDescent="0.25">
      <c r="A271">
        <v>2019</v>
      </c>
      <c r="B271">
        <v>9</v>
      </c>
      <c r="C271" t="s">
        <v>16971</v>
      </c>
      <c r="D271" t="s">
        <v>265</v>
      </c>
      <c r="E271" s="64" t="s">
        <v>17027</v>
      </c>
      <c r="F271" s="64" t="s">
        <v>17028</v>
      </c>
    </row>
    <row r="272" spans="1:6" x14ac:dyDescent="0.25">
      <c r="A272">
        <v>2019</v>
      </c>
      <c r="B272">
        <v>9</v>
      </c>
      <c r="C272" t="s">
        <v>16971</v>
      </c>
      <c r="D272" t="s">
        <v>265</v>
      </c>
      <c r="E272" s="64" t="s">
        <v>18814</v>
      </c>
      <c r="F272" s="64" t="s">
        <v>17029</v>
      </c>
    </row>
    <row r="273" spans="1:6" x14ac:dyDescent="0.25">
      <c r="A273">
        <v>2019</v>
      </c>
      <c r="B273">
        <v>9</v>
      </c>
      <c r="C273" t="s">
        <v>17008</v>
      </c>
      <c r="D273" t="s">
        <v>261</v>
      </c>
      <c r="E273" s="64" t="s">
        <v>18809</v>
      </c>
      <c r="F273" s="64" t="s">
        <v>22525</v>
      </c>
    </row>
    <row r="274" spans="1:6" x14ac:dyDescent="0.25">
      <c r="A274">
        <v>2019</v>
      </c>
      <c r="B274">
        <v>9</v>
      </c>
      <c r="C274" t="s">
        <v>16971</v>
      </c>
      <c r="D274" t="s">
        <v>15832</v>
      </c>
      <c r="E274" s="64" t="s">
        <v>18815</v>
      </c>
    </row>
    <row r="275" spans="1:6" x14ac:dyDescent="0.25">
      <c r="A275">
        <v>2019</v>
      </c>
      <c r="B275">
        <v>9</v>
      </c>
      <c r="C275" t="s">
        <v>16971</v>
      </c>
      <c r="D275" t="s">
        <v>263</v>
      </c>
      <c r="E275" s="64" t="s">
        <v>17025</v>
      </c>
      <c r="F275" s="64" t="s">
        <v>20944</v>
      </c>
    </row>
    <row r="276" spans="1:6" x14ac:dyDescent="0.25">
      <c r="A276">
        <v>2019</v>
      </c>
      <c r="B276">
        <v>9</v>
      </c>
      <c r="C276" t="s">
        <v>17008</v>
      </c>
      <c r="D276" t="s">
        <v>266</v>
      </c>
      <c r="E276" s="64" t="s">
        <v>22573</v>
      </c>
      <c r="F276" s="64" t="s">
        <v>21009</v>
      </c>
    </row>
    <row r="277" spans="1:6" x14ac:dyDescent="0.25">
      <c r="A277">
        <v>2019</v>
      </c>
      <c r="B277">
        <v>9</v>
      </c>
      <c r="C277" t="s">
        <v>17008</v>
      </c>
      <c r="D277" t="s">
        <v>262</v>
      </c>
      <c r="E277" s="64" t="s">
        <v>17030</v>
      </c>
      <c r="F277" s="64" t="s">
        <v>22593</v>
      </c>
    </row>
    <row r="278" spans="1:6" x14ac:dyDescent="0.25">
      <c r="A278">
        <v>2019</v>
      </c>
      <c r="B278">
        <v>9</v>
      </c>
      <c r="C278" t="s">
        <v>17008</v>
      </c>
      <c r="D278" t="s">
        <v>265</v>
      </c>
      <c r="E278" s="64" t="s">
        <v>17028</v>
      </c>
      <c r="F278" s="64" t="s">
        <v>22594</v>
      </c>
    </row>
    <row r="279" spans="1:6" x14ac:dyDescent="0.25">
      <c r="A279">
        <v>2019</v>
      </c>
      <c r="B279">
        <v>9</v>
      </c>
      <c r="C279" t="s">
        <v>17008</v>
      </c>
      <c r="D279" t="s">
        <v>261</v>
      </c>
      <c r="E279" s="64" t="s">
        <v>21008</v>
      </c>
      <c r="F279" s="64" t="s">
        <v>22595</v>
      </c>
    </row>
    <row r="280" spans="1:6" x14ac:dyDescent="0.25">
      <c r="A280">
        <v>2019</v>
      </c>
      <c r="B280">
        <v>10</v>
      </c>
      <c r="C280" t="s">
        <v>16971</v>
      </c>
      <c r="D280" t="s">
        <v>263</v>
      </c>
      <c r="E280" s="64" t="s">
        <v>18803</v>
      </c>
    </row>
    <row r="281" spans="1:6" x14ac:dyDescent="0.25">
      <c r="A281">
        <v>2019</v>
      </c>
      <c r="B281">
        <v>10</v>
      </c>
      <c r="C281" t="s">
        <v>16971</v>
      </c>
      <c r="D281" t="s">
        <v>263</v>
      </c>
      <c r="F281" s="64" t="s">
        <v>18816</v>
      </c>
    </row>
    <row r="282" spans="1:6" x14ac:dyDescent="0.25">
      <c r="A282">
        <v>2019</v>
      </c>
      <c r="B282">
        <v>10</v>
      </c>
      <c r="C282" t="s">
        <v>17008</v>
      </c>
      <c r="D282" t="s">
        <v>263</v>
      </c>
      <c r="E282" s="64" t="s">
        <v>20944</v>
      </c>
      <c r="F282" s="64" t="s">
        <v>22596</v>
      </c>
    </row>
    <row r="283" spans="1:6" x14ac:dyDescent="0.25">
      <c r="A283">
        <v>2019</v>
      </c>
      <c r="B283">
        <v>10</v>
      </c>
      <c r="C283" t="s">
        <v>17008</v>
      </c>
      <c r="D283" t="s">
        <v>15832</v>
      </c>
      <c r="F283" s="64" t="s">
        <v>21010</v>
      </c>
    </row>
    <row r="284" spans="1:6" x14ac:dyDescent="0.25">
      <c r="A284">
        <v>2019</v>
      </c>
      <c r="B284">
        <v>10</v>
      </c>
      <c r="C284" t="s">
        <v>16971</v>
      </c>
      <c r="D284" t="s">
        <v>20903</v>
      </c>
      <c r="E284" s="64" t="s">
        <v>22597</v>
      </c>
      <c r="F284" s="64" t="s">
        <v>22598</v>
      </c>
    </row>
    <row r="285" spans="1:6" x14ac:dyDescent="0.25">
      <c r="A285">
        <v>2019</v>
      </c>
      <c r="B285">
        <v>10</v>
      </c>
      <c r="C285" t="s">
        <v>16971</v>
      </c>
      <c r="D285" t="s">
        <v>15832</v>
      </c>
      <c r="E285" s="64" t="s">
        <v>17024</v>
      </c>
      <c r="F285" s="64" t="s">
        <v>17031</v>
      </c>
    </row>
    <row r="286" spans="1:6" x14ac:dyDescent="0.25">
      <c r="A286">
        <v>2019</v>
      </c>
      <c r="B286">
        <v>10</v>
      </c>
      <c r="C286" t="s">
        <v>16971</v>
      </c>
      <c r="D286" t="s">
        <v>15832</v>
      </c>
      <c r="E286" s="64" t="s">
        <v>17031</v>
      </c>
      <c r="F286" s="64" t="s">
        <v>17032</v>
      </c>
    </row>
    <row r="287" spans="1:6" x14ac:dyDescent="0.25">
      <c r="A287">
        <v>2019</v>
      </c>
      <c r="B287">
        <v>10</v>
      </c>
      <c r="C287" t="s">
        <v>16971</v>
      </c>
      <c r="D287" t="s">
        <v>15832</v>
      </c>
      <c r="E287" s="64" t="s">
        <v>20969</v>
      </c>
      <c r="F287" s="64" t="s">
        <v>18817</v>
      </c>
    </row>
    <row r="288" spans="1:6" x14ac:dyDescent="0.25">
      <c r="A288">
        <v>2019</v>
      </c>
      <c r="B288">
        <v>10</v>
      </c>
      <c r="C288" t="s">
        <v>16971</v>
      </c>
      <c r="D288" t="s">
        <v>261</v>
      </c>
      <c r="E288" s="64" t="s">
        <v>17026</v>
      </c>
      <c r="F288" s="64" t="s">
        <v>22599</v>
      </c>
    </row>
    <row r="289" spans="1:6" x14ac:dyDescent="0.25">
      <c r="A289">
        <v>2019</v>
      </c>
      <c r="B289">
        <v>10</v>
      </c>
      <c r="C289" t="s">
        <v>16971</v>
      </c>
      <c r="D289" t="s">
        <v>263</v>
      </c>
      <c r="E289" s="64" t="s">
        <v>21002</v>
      </c>
      <c r="F289" s="64" t="s">
        <v>21011</v>
      </c>
    </row>
    <row r="290" spans="1:6" x14ac:dyDescent="0.25">
      <c r="A290">
        <v>2019</v>
      </c>
      <c r="B290">
        <v>10</v>
      </c>
      <c r="C290" t="s">
        <v>17008</v>
      </c>
      <c r="D290" t="s">
        <v>263</v>
      </c>
      <c r="E290" s="64" t="s">
        <v>22596</v>
      </c>
      <c r="F290" s="64" t="s">
        <v>22600</v>
      </c>
    </row>
    <row r="291" spans="1:6" x14ac:dyDescent="0.25">
      <c r="A291">
        <v>2019</v>
      </c>
      <c r="B291">
        <v>10</v>
      </c>
      <c r="C291" t="s">
        <v>17008</v>
      </c>
      <c r="D291" t="s">
        <v>15832</v>
      </c>
      <c r="E291" s="64" t="s">
        <v>21010</v>
      </c>
      <c r="F291" s="64" t="s">
        <v>17024</v>
      </c>
    </row>
    <row r="292" spans="1:6" x14ac:dyDescent="0.25">
      <c r="A292">
        <v>2019</v>
      </c>
      <c r="B292">
        <v>10</v>
      </c>
      <c r="C292" t="s">
        <v>17008</v>
      </c>
      <c r="D292" t="s">
        <v>266</v>
      </c>
      <c r="E292" s="64" t="s">
        <v>17033</v>
      </c>
      <c r="F292" s="64" t="s">
        <v>22601</v>
      </c>
    </row>
    <row r="293" spans="1:6" x14ac:dyDescent="0.25">
      <c r="A293">
        <v>2019</v>
      </c>
      <c r="B293">
        <v>10</v>
      </c>
      <c r="C293" t="s">
        <v>17008</v>
      </c>
      <c r="D293" t="s">
        <v>265</v>
      </c>
      <c r="E293" s="64" t="s">
        <v>17014</v>
      </c>
      <c r="F293" s="64" t="s">
        <v>22602</v>
      </c>
    </row>
    <row r="294" spans="1:6" x14ac:dyDescent="0.25">
      <c r="A294">
        <v>2019</v>
      </c>
      <c r="B294">
        <v>11</v>
      </c>
      <c r="C294" t="s">
        <v>16971</v>
      </c>
      <c r="D294" t="s">
        <v>263</v>
      </c>
      <c r="E294" s="64" t="s">
        <v>18811</v>
      </c>
      <c r="F294" s="64" t="s">
        <v>21012</v>
      </c>
    </row>
    <row r="295" spans="1:6" x14ac:dyDescent="0.25">
      <c r="A295">
        <v>2019</v>
      </c>
      <c r="B295">
        <v>11</v>
      </c>
      <c r="C295" t="s">
        <v>17008</v>
      </c>
      <c r="D295" t="s">
        <v>266</v>
      </c>
      <c r="E295" s="64" t="s">
        <v>22603</v>
      </c>
      <c r="F295" s="64" t="s">
        <v>18818</v>
      </c>
    </row>
    <row r="296" spans="1:6" x14ac:dyDescent="0.25">
      <c r="A296">
        <v>2019</v>
      </c>
      <c r="B296">
        <v>11</v>
      </c>
      <c r="C296" t="s">
        <v>16971</v>
      </c>
      <c r="D296" t="s">
        <v>264</v>
      </c>
      <c r="E296" s="64" t="s">
        <v>17016</v>
      </c>
      <c r="F296" s="64" t="s">
        <v>21013</v>
      </c>
    </row>
    <row r="297" spans="1:6" x14ac:dyDescent="0.25">
      <c r="A297">
        <v>2019</v>
      </c>
      <c r="B297">
        <v>11</v>
      </c>
      <c r="C297" t="s">
        <v>16971</v>
      </c>
      <c r="D297" t="s">
        <v>265</v>
      </c>
      <c r="E297" s="64" t="s">
        <v>18765</v>
      </c>
      <c r="F297" s="64" t="s">
        <v>17034</v>
      </c>
    </row>
    <row r="298" spans="1:6" x14ac:dyDescent="0.25">
      <c r="A298">
        <v>2019</v>
      </c>
      <c r="B298">
        <v>11</v>
      </c>
      <c r="C298" t="s">
        <v>16971</v>
      </c>
      <c r="D298" t="s">
        <v>268</v>
      </c>
      <c r="E298" s="64" t="s">
        <v>17022</v>
      </c>
      <c r="F298" s="64" t="s">
        <v>21014</v>
      </c>
    </row>
    <row r="299" spans="1:6" x14ac:dyDescent="0.25">
      <c r="A299">
        <v>2019</v>
      </c>
      <c r="B299">
        <v>11</v>
      </c>
      <c r="C299" t="s">
        <v>16971</v>
      </c>
      <c r="D299" t="s">
        <v>20903</v>
      </c>
      <c r="E299" s="64" t="s">
        <v>22604</v>
      </c>
      <c r="F299" s="64" t="s">
        <v>22605</v>
      </c>
    </row>
    <row r="300" spans="1:6" x14ac:dyDescent="0.25">
      <c r="A300">
        <v>2019</v>
      </c>
      <c r="B300">
        <v>11</v>
      </c>
      <c r="C300" t="s">
        <v>17008</v>
      </c>
      <c r="D300" t="s">
        <v>264</v>
      </c>
      <c r="E300" s="64" t="s">
        <v>21013</v>
      </c>
      <c r="F300" s="64" t="s">
        <v>18819</v>
      </c>
    </row>
    <row r="301" spans="1:6" x14ac:dyDescent="0.25">
      <c r="A301">
        <v>2019</v>
      </c>
      <c r="B301">
        <v>11</v>
      </c>
      <c r="C301" t="s">
        <v>17008</v>
      </c>
      <c r="D301" t="s">
        <v>264</v>
      </c>
      <c r="E301" s="64" t="s">
        <v>22584</v>
      </c>
      <c r="F301" s="64" t="s">
        <v>17035</v>
      </c>
    </row>
    <row r="302" spans="1:6" x14ac:dyDescent="0.25">
      <c r="A302">
        <v>2019</v>
      </c>
      <c r="B302">
        <v>11</v>
      </c>
      <c r="C302" t="s">
        <v>17008</v>
      </c>
      <c r="D302" t="s">
        <v>265</v>
      </c>
      <c r="E302" s="64" t="s">
        <v>17029</v>
      </c>
      <c r="F302" s="64" t="s">
        <v>17036</v>
      </c>
    </row>
    <row r="303" spans="1:6" x14ac:dyDescent="0.25">
      <c r="A303">
        <v>2019</v>
      </c>
      <c r="B303">
        <v>12</v>
      </c>
      <c r="C303" t="s">
        <v>16971</v>
      </c>
      <c r="D303" t="s">
        <v>265</v>
      </c>
      <c r="E303" s="64" t="s">
        <v>22594</v>
      </c>
      <c r="F303" s="64" t="s">
        <v>22606</v>
      </c>
    </row>
    <row r="304" spans="1:6" x14ac:dyDescent="0.25">
      <c r="A304">
        <v>2019</v>
      </c>
      <c r="B304">
        <v>12</v>
      </c>
      <c r="C304" t="s">
        <v>16971</v>
      </c>
      <c r="D304" t="s">
        <v>265</v>
      </c>
      <c r="E304" s="64" t="s">
        <v>18763</v>
      </c>
      <c r="F304" s="64" t="s">
        <v>21015</v>
      </c>
    </row>
    <row r="305" spans="1:6" x14ac:dyDescent="0.25">
      <c r="A305">
        <v>2019</v>
      </c>
      <c r="B305">
        <v>12</v>
      </c>
      <c r="C305" t="s">
        <v>16971</v>
      </c>
      <c r="D305" t="s">
        <v>15832</v>
      </c>
      <c r="E305" s="64" t="s">
        <v>17032</v>
      </c>
      <c r="F305" s="64" t="s">
        <v>22607</v>
      </c>
    </row>
    <row r="306" spans="1:6" x14ac:dyDescent="0.25">
      <c r="A306">
        <v>2019</v>
      </c>
      <c r="B306">
        <v>12</v>
      </c>
      <c r="C306" t="s">
        <v>16971</v>
      </c>
      <c r="D306" t="s">
        <v>15832</v>
      </c>
      <c r="E306" s="64" t="s">
        <v>20978</v>
      </c>
      <c r="F306" s="64" t="s">
        <v>21016</v>
      </c>
    </row>
    <row r="307" spans="1:6" x14ac:dyDescent="0.25">
      <c r="A307">
        <v>2019</v>
      </c>
      <c r="B307">
        <v>12</v>
      </c>
      <c r="C307" t="s">
        <v>17008</v>
      </c>
      <c r="D307" t="s">
        <v>266</v>
      </c>
      <c r="E307" s="64" t="s">
        <v>21009</v>
      </c>
      <c r="F307" s="64" t="s">
        <v>18813</v>
      </c>
    </row>
    <row r="308" spans="1:6" x14ac:dyDescent="0.25">
      <c r="A308">
        <v>2019</v>
      </c>
      <c r="B308">
        <v>12</v>
      </c>
      <c r="C308" t="s">
        <v>17008</v>
      </c>
      <c r="D308" t="s">
        <v>15832</v>
      </c>
      <c r="E308" s="64" t="s">
        <v>22570</v>
      </c>
      <c r="F308" s="64" t="s">
        <v>20969</v>
      </c>
    </row>
    <row r="309" spans="1:6" x14ac:dyDescent="0.25">
      <c r="A309">
        <v>2019</v>
      </c>
      <c r="B309">
        <v>13</v>
      </c>
      <c r="C309" t="s">
        <v>16971</v>
      </c>
      <c r="D309" t="s">
        <v>263</v>
      </c>
      <c r="E309" s="64" t="s">
        <v>17037</v>
      </c>
      <c r="F309" s="64" t="s">
        <v>22608</v>
      </c>
    </row>
    <row r="310" spans="1:6" x14ac:dyDescent="0.25">
      <c r="A310">
        <v>2019</v>
      </c>
      <c r="B310">
        <v>13</v>
      </c>
      <c r="C310" t="s">
        <v>16971</v>
      </c>
      <c r="D310" t="s">
        <v>264</v>
      </c>
      <c r="E310" s="64" t="s">
        <v>18820</v>
      </c>
      <c r="F310" s="64" t="s">
        <v>22609</v>
      </c>
    </row>
    <row r="311" spans="1:6" x14ac:dyDescent="0.25">
      <c r="A311">
        <v>2019</v>
      </c>
      <c r="B311">
        <v>13</v>
      </c>
      <c r="C311" t="s">
        <v>16971</v>
      </c>
      <c r="D311" t="s">
        <v>266</v>
      </c>
      <c r="E311" s="64" t="s">
        <v>22564</v>
      </c>
      <c r="F311" s="64" t="s">
        <v>21017</v>
      </c>
    </row>
    <row r="312" spans="1:6" x14ac:dyDescent="0.25">
      <c r="A312">
        <v>2019</v>
      </c>
      <c r="B312">
        <v>13</v>
      </c>
      <c r="C312" t="s">
        <v>17008</v>
      </c>
      <c r="D312" t="s">
        <v>266</v>
      </c>
      <c r="E312" s="64" t="s">
        <v>18821</v>
      </c>
      <c r="F312" s="64" t="s">
        <v>18822</v>
      </c>
    </row>
    <row r="313" spans="1:6" x14ac:dyDescent="0.25">
      <c r="A313">
        <v>2019</v>
      </c>
      <c r="B313">
        <v>13</v>
      </c>
      <c r="C313" t="s">
        <v>16971</v>
      </c>
      <c r="D313" t="s">
        <v>15832</v>
      </c>
      <c r="E313" s="64" t="s">
        <v>22607</v>
      </c>
    </row>
    <row r="314" spans="1:6" x14ac:dyDescent="0.25">
      <c r="A314">
        <v>2019</v>
      </c>
      <c r="B314">
        <v>13</v>
      </c>
      <c r="C314" t="s">
        <v>16971</v>
      </c>
      <c r="D314" t="s">
        <v>15832</v>
      </c>
      <c r="E314" s="64" t="s">
        <v>20969</v>
      </c>
      <c r="F314" s="64" t="s">
        <v>17031</v>
      </c>
    </row>
    <row r="315" spans="1:6" x14ac:dyDescent="0.25">
      <c r="A315">
        <v>2019</v>
      </c>
      <c r="B315">
        <v>13</v>
      </c>
      <c r="C315" t="s">
        <v>16971</v>
      </c>
      <c r="D315" t="s">
        <v>15832</v>
      </c>
      <c r="F315" s="64" t="s">
        <v>22610</v>
      </c>
    </row>
    <row r="316" spans="1:6" x14ac:dyDescent="0.25">
      <c r="A316">
        <v>2019</v>
      </c>
      <c r="B316">
        <v>13</v>
      </c>
      <c r="C316" t="s">
        <v>16971</v>
      </c>
      <c r="D316" t="s">
        <v>265</v>
      </c>
      <c r="E316" s="64" t="s">
        <v>22606</v>
      </c>
      <c r="F316" s="64" t="s">
        <v>22611</v>
      </c>
    </row>
    <row r="317" spans="1:6" x14ac:dyDescent="0.25">
      <c r="A317">
        <v>2019</v>
      </c>
      <c r="B317">
        <v>13</v>
      </c>
      <c r="C317" t="s">
        <v>16971</v>
      </c>
      <c r="D317" t="s">
        <v>20903</v>
      </c>
      <c r="E317" s="64" t="s">
        <v>22589</v>
      </c>
    </row>
    <row r="318" spans="1:6" x14ac:dyDescent="0.25">
      <c r="A318">
        <v>2019</v>
      </c>
      <c r="B318">
        <v>13</v>
      </c>
      <c r="C318" t="s">
        <v>16971</v>
      </c>
      <c r="D318" t="s">
        <v>265</v>
      </c>
      <c r="E318" s="64" t="s">
        <v>17034</v>
      </c>
    </row>
    <row r="319" spans="1:6" x14ac:dyDescent="0.25">
      <c r="A319">
        <v>2019</v>
      </c>
      <c r="B319">
        <v>13</v>
      </c>
      <c r="C319" t="s">
        <v>16971</v>
      </c>
      <c r="D319" t="s">
        <v>264</v>
      </c>
      <c r="E319" s="64" t="s">
        <v>21018</v>
      </c>
    </row>
    <row r="320" spans="1:6" x14ac:dyDescent="0.25">
      <c r="A320">
        <v>2019</v>
      </c>
      <c r="B320">
        <v>13</v>
      </c>
      <c r="C320" t="s">
        <v>17008</v>
      </c>
      <c r="D320" t="s">
        <v>15832</v>
      </c>
      <c r="E320" s="64" t="s">
        <v>18801</v>
      </c>
      <c r="F320" s="64" t="s">
        <v>18823</v>
      </c>
    </row>
    <row r="321" spans="1:6" x14ac:dyDescent="0.25">
      <c r="A321">
        <v>2019</v>
      </c>
      <c r="B321">
        <v>13</v>
      </c>
      <c r="C321" t="s">
        <v>17008</v>
      </c>
      <c r="D321" t="s">
        <v>265</v>
      </c>
      <c r="E321" s="64" t="s">
        <v>21015</v>
      </c>
      <c r="F321" s="64" t="s">
        <v>17038</v>
      </c>
    </row>
    <row r="322" spans="1:6" x14ac:dyDescent="0.25">
      <c r="A322">
        <v>2019</v>
      </c>
      <c r="B322">
        <v>13</v>
      </c>
      <c r="C322" t="s">
        <v>17008</v>
      </c>
      <c r="D322" t="s">
        <v>263</v>
      </c>
      <c r="E322" s="64" t="s">
        <v>21011</v>
      </c>
      <c r="F322" s="64" t="s">
        <v>21019</v>
      </c>
    </row>
    <row r="323" spans="1:6" x14ac:dyDescent="0.25">
      <c r="A323">
        <v>2019</v>
      </c>
      <c r="B323">
        <v>13</v>
      </c>
      <c r="C323" t="s">
        <v>17008</v>
      </c>
      <c r="D323" t="s">
        <v>263</v>
      </c>
      <c r="F323" s="64" t="s">
        <v>21002</v>
      </c>
    </row>
    <row r="324" spans="1:6" x14ac:dyDescent="0.25">
      <c r="A324">
        <v>2019</v>
      </c>
      <c r="B324">
        <v>13</v>
      </c>
      <c r="C324" t="s">
        <v>17008</v>
      </c>
      <c r="D324" t="s">
        <v>265</v>
      </c>
      <c r="E324" s="64" t="s">
        <v>22611</v>
      </c>
      <c r="F324" s="64" t="s">
        <v>21020</v>
      </c>
    </row>
    <row r="325" spans="1:6" x14ac:dyDescent="0.25">
      <c r="A325">
        <v>2019</v>
      </c>
      <c r="B325">
        <v>13</v>
      </c>
      <c r="C325" t="s">
        <v>17008</v>
      </c>
      <c r="D325" t="s">
        <v>20903</v>
      </c>
      <c r="F325" s="64" t="s">
        <v>22604</v>
      </c>
    </row>
    <row r="326" spans="1:6" x14ac:dyDescent="0.25">
      <c r="A326">
        <v>2019</v>
      </c>
      <c r="B326">
        <v>13</v>
      </c>
      <c r="C326" t="s">
        <v>17008</v>
      </c>
      <c r="D326" t="s">
        <v>15832</v>
      </c>
      <c r="F326" s="64" t="s">
        <v>18824</v>
      </c>
    </row>
    <row r="327" spans="1:6" x14ac:dyDescent="0.25">
      <c r="A327">
        <v>2019</v>
      </c>
      <c r="B327">
        <v>14</v>
      </c>
      <c r="C327" t="s">
        <v>16971</v>
      </c>
      <c r="D327" t="s">
        <v>15832</v>
      </c>
      <c r="E327" s="64" t="s">
        <v>22610</v>
      </c>
      <c r="F327" s="64" t="s">
        <v>17039</v>
      </c>
    </row>
    <row r="328" spans="1:6" x14ac:dyDescent="0.25">
      <c r="A328">
        <v>2019</v>
      </c>
      <c r="B328">
        <v>14</v>
      </c>
      <c r="C328" t="s">
        <v>16971</v>
      </c>
      <c r="D328" t="s">
        <v>265</v>
      </c>
      <c r="E328" s="64" t="s">
        <v>17036</v>
      </c>
    </row>
    <row r="329" spans="1:6" x14ac:dyDescent="0.25">
      <c r="A329">
        <v>2019</v>
      </c>
      <c r="B329">
        <v>14</v>
      </c>
      <c r="C329" t="s">
        <v>16971</v>
      </c>
      <c r="D329" t="s">
        <v>266</v>
      </c>
      <c r="E329" s="64" t="s">
        <v>18813</v>
      </c>
      <c r="F329" s="64" t="s">
        <v>21009</v>
      </c>
    </row>
    <row r="330" spans="1:6" x14ac:dyDescent="0.25">
      <c r="A330">
        <v>2019</v>
      </c>
      <c r="B330">
        <v>14</v>
      </c>
      <c r="C330" t="s">
        <v>16971</v>
      </c>
      <c r="D330" t="s">
        <v>265</v>
      </c>
      <c r="F330" s="64" t="s">
        <v>17029</v>
      </c>
    </row>
    <row r="331" spans="1:6" x14ac:dyDescent="0.25">
      <c r="A331">
        <v>2019</v>
      </c>
      <c r="B331">
        <v>14</v>
      </c>
      <c r="C331" t="s">
        <v>16971</v>
      </c>
      <c r="D331" t="s">
        <v>267</v>
      </c>
      <c r="E331" s="64" t="s">
        <v>22561</v>
      </c>
      <c r="F331" s="64" t="s">
        <v>17040</v>
      </c>
    </row>
    <row r="332" spans="1:6" x14ac:dyDescent="0.25">
      <c r="A332">
        <v>2019</v>
      </c>
      <c r="B332">
        <v>14</v>
      </c>
      <c r="C332" t="s">
        <v>17008</v>
      </c>
      <c r="D332" t="s">
        <v>267</v>
      </c>
      <c r="E332" s="64" t="s">
        <v>22591</v>
      </c>
      <c r="F332" s="64" t="s">
        <v>18825</v>
      </c>
    </row>
    <row r="333" spans="1:6" x14ac:dyDescent="0.25">
      <c r="A333">
        <v>2019</v>
      </c>
      <c r="B333">
        <v>14</v>
      </c>
      <c r="C333" t="s">
        <v>17008</v>
      </c>
      <c r="D333" t="s">
        <v>265</v>
      </c>
      <c r="E333" s="64" t="s">
        <v>17029</v>
      </c>
      <c r="F333" s="64" t="s">
        <v>22612</v>
      </c>
    </row>
    <row r="334" spans="1:6" x14ac:dyDescent="0.25">
      <c r="A334">
        <v>2019</v>
      </c>
      <c r="B334">
        <v>15</v>
      </c>
      <c r="C334" t="s">
        <v>16971</v>
      </c>
      <c r="D334" t="s">
        <v>262</v>
      </c>
      <c r="E334" s="64" t="s">
        <v>17041</v>
      </c>
    </row>
    <row r="335" spans="1:6" x14ac:dyDescent="0.25">
      <c r="A335">
        <v>2019</v>
      </c>
      <c r="B335">
        <v>15</v>
      </c>
      <c r="C335" t="s">
        <v>16971</v>
      </c>
      <c r="D335" t="s">
        <v>262</v>
      </c>
      <c r="F335" s="64" t="s">
        <v>22613</v>
      </c>
    </row>
    <row r="336" spans="1:6" x14ac:dyDescent="0.25">
      <c r="A336">
        <v>2019</v>
      </c>
      <c r="B336">
        <v>15</v>
      </c>
      <c r="C336" t="s">
        <v>16971</v>
      </c>
      <c r="D336" t="s">
        <v>262</v>
      </c>
      <c r="E336" s="64" t="s">
        <v>22613</v>
      </c>
      <c r="F336" s="64" t="s">
        <v>22614</v>
      </c>
    </row>
    <row r="337" spans="1:6" x14ac:dyDescent="0.25">
      <c r="A337">
        <v>2019</v>
      </c>
      <c r="B337">
        <v>15</v>
      </c>
      <c r="C337" t="s">
        <v>16971</v>
      </c>
      <c r="D337" t="s">
        <v>264</v>
      </c>
      <c r="F337" s="64" t="s">
        <v>22546</v>
      </c>
    </row>
    <row r="338" spans="1:6" x14ac:dyDescent="0.25">
      <c r="A338">
        <v>2019</v>
      </c>
      <c r="B338">
        <v>15</v>
      </c>
      <c r="C338" t="s">
        <v>17008</v>
      </c>
      <c r="D338" t="s">
        <v>266</v>
      </c>
      <c r="E338" s="64" t="s">
        <v>21009</v>
      </c>
      <c r="F338" s="64" t="s">
        <v>17042</v>
      </c>
    </row>
    <row r="339" spans="1:6" x14ac:dyDescent="0.25">
      <c r="A339">
        <v>2019</v>
      </c>
      <c r="B339">
        <v>15</v>
      </c>
      <c r="C339" t="s">
        <v>16971</v>
      </c>
      <c r="D339" t="s">
        <v>263</v>
      </c>
      <c r="E339" s="64" t="s">
        <v>18826</v>
      </c>
      <c r="F339" s="64" t="s">
        <v>17043</v>
      </c>
    </row>
    <row r="340" spans="1:6" x14ac:dyDescent="0.25">
      <c r="A340">
        <v>2019</v>
      </c>
      <c r="B340">
        <v>15</v>
      </c>
      <c r="C340" t="s">
        <v>16971</v>
      </c>
      <c r="D340" t="s">
        <v>15832</v>
      </c>
      <c r="E340" s="64" t="s">
        <v>17039</v>
      </c>
      <c r="F340" s="64" t="s">
        <v>18827</v>
      </c>
    </row>
    <row r="341" spans="1:6" x14ac:dyDescent="0.25">
      <c r="A341">
        <v>2019</v>
      </c>
      <c r="B341">
        <v>15</v>
      </c>
      <c r="C341" t="s">
        <v>17008</v>
      </c>
      <c r="D341" t="s">
        <v>261</v>
      </c>
      <c r="E341" s="64" t="s">
        <v>22599</v>
      </c>
      <c r="F341" s="64" t="s">
        <v>22615</v>
      </c>
    </row>
    <row r="342" spans="1:6" x14ac:dyDescent="0.25">
      <c r="A342">
        <v>2019</v>
      </c>
      <c r="B342">
        <v>15</v>
      </c>
      <c r="C342" t="s">
        <v>17008</v>
      </c>
      <c r="D342" t="s">
        <v>265</v>
      </c>
      <c r="E342" s="64" t="s">
        <v>21021</v>
      </c>
      <c r="F342" s="64" t="s">
        <v>22616</v>
      </c>
    </row>
    <row r="343" spans="1:6" x14ac:dyDescent="0.25">
      <c r="A343">
        <v>2019</v>
      </c>
      <c r="B343">
        <v>15</v>
      </c>
      <c r="C343" t="s">
        <v>17008</v>
      </c>
      <c r="D343" t="s">
        <v>266</v>
      </c>
      <c r="E343" s="64" t="s">
        <v>21017</v>
      </c>
      <c r="F343" s="64" t="s">
        <v>22617</v>
      </c>
    </row>
    <row r="344" spans="1:6" x14ac:dyDescent="0.25">
      <c r="A344">
        <v>2019</v>
      </c>
      <c r="B344">
        <v>16</v>
      </c>
      <c r="C344" t="s">
        <v>17008</v>
      </c>
      <c r="D344" t="s">
        <v>262</v>
      </c>
      <c r="E344" s="64" t="s">
        <v>22614</v>
      </c>
      <c r="F344" s="64" t="s">
        <v>21022</v>
      </c>
    </row>
    <row r="345" spans="1:6" x14ac:dyDescent="0.25">
      <c r="A345">
        <v>2019</v>
      </c>
      <c r="B345">
        <v>16</v>
      </c>
      <c r="C345" t="s">
        <v>16971</v>
      </c>
      <c r="D345" t="s">
        <v>266</v>
      </c>
      <c r="E345" s="64" t="s">
        <v>18753</v>
      </c>
      <c r="F345" s="64" t="s">
        <v>18828</v>
      </c>
    </row>
    <row r="346" spans="1:6" x14ac:dyDescent="0.25">
      <c r="A346">
        <v>2019</v>
      </c>
      <c r="B346">
        <v>16</v>
      </c>
      <c r="C346" t="s">
        <v>16971</v>
      </c>
      <c r="D346" t="s">
        <v>265</v>
      </c>
      <c r="E346" s="64" t="s">
        <v>21020</v>
      </c>
      <c r="F346" s="64" t="s">
        <v>17044</v>
      </c>
    </row>
    <row r="347" spans="1:6" x14ac:dyDescent="0.25">
      <c r="A347">
        <v>2019</v>
      </c>
      <c r="B347">
        <v>16</v>
      </c>
      <c r="C347" t="s">
        <v>16971</v>
      </c>
      <c r="D347" t="s">
        <v>265</v>
      </c>
      <c r="E347" s="64" t="s">
        <v>22602</v>
      </c>
      <c r="F347" s="64" t="s">
        <v>17045</v>
      </c>
    </row>
    <row r="348" spans="1:6" x14ac:dyDescent="0.25">
      <c r="A348">
        <v>2019</v>
      </c>
      <c r="B348">
        <v>16</v>
      </c>
      <c r="C348" t="s">
        <v>17008</v>
      </c>
      <c r="D348" t="s">
        <v>261</v>
      </c>
      <c r="E348" s="64" t="s">
        <v>17046</v>
      </c>
      <c r="F348" s="64" t="s">
        <v>21023</v>
      </c>
    </row>
    <row r="349" spans="1:6" x14ac:dyDescent="0.25">
      <c r="A349">
        <v>2019</v>
      </c>
      <c r="B349">
        <v>17</v>
      </c>
      <c r="C349" t="s">
        <v>16971</v>
      </c>
      <c r="D349" t="s">
        <v>263</v>
      </c>
      <c r="E349" s="64" t="s">
        <v>21012</v>
      </c>
    </row>
    <row r="350" spans="1:6" x14ac:dyDescent="0.25">
      <c r="A350">
        <v>2019</v>
      </c>
      <c r="B350">
        <v>17</v>
      </c>
      <c r="C350" t="s">
        <v>16971</v>
      </c>
      <c r="D350" t="s">
        <v>263</v>
      </c>
      <c r="F350" s="64" t="s">
        <v>20954</v>
      </c>
    </row>
    <row r="351" spans="1:6" x14ac:dyDescent="0.25">
      <c r="A351">
        <v>2019</v>
      </c>
      <c r="B351">
        <v>17</v>
      </c>
      <c r="C351" t="s">
        <v>16971</v>
      </c>
      <c r="D351" t="s">
        <v>263</v>
      </c>
      <c r="E351" s="64" t="s">
        <v>17043</v>
      </c>
      <c r="F351" s="64" t="s">
        <v>17047</v>
      </c>
    </row>
    <row r="352" spans="1:6" x14ac:dyDescent="0.25">
      <c r="A352">
        <v>2019</v>
      </c>
      <c r="B352">
        <v>17</v>
      </c>
      <c r="C352" t="s">
        <v>16971</v>
      </c>
      <c r="D352" t="s">
        <v>263</v>
      </c>
      <c r="E352" s="64" t="s">
        <v>21024</v>
      </c>
      <c r="F352" s="64" t="s">
        <v>16974</v>
      </c>
    </row>
    <row r="353" spans="1:6" x14ac:dyDescent="0.25">
      <c r="A353">
        <v>2019</v>
      </c>
      <c r="B353">
        <v>17</v>
      </c>
      <c r="C353" t="s">
        <v>16971</v>
      </c>
      <c r="D353" t="s">
        <v>265</v>
      </c>
      <c r="E353" s="64" t="s">
        <v>17044</v>
      </c>
      <c r="F353" s="64" t="s">
        <v>18829</v>
      </c>
    </row>
    <row r="354" spans="1:6" x14ac:dyDescent="0.25">
      <c r="A354">
        <v>2019</v>
      </c>
      <c r="B354">
        <v>17</v>
      </c>
      <c r="C354" t="s">
        <v>16971</v>
      </c>
      <c r="D354" t="s">
        <v>15832</v>
      </c>
      <c r="E354" s="64" t="s">
        <v>18743</v>
      </c>
      <c r="F354" s="64" t="s">
        <v>17048</v>
      </c>
    </row>
    <row r="355" spans="1:6" x14ac:dyDescent="0.25">
      <c r="A355">
        <v>2020</v>
      </c>
      <c r="B355">
        <v>1</v>
      </c>
      <c r="C355" t="s">
        <v>16971</v>
      </c>
      <c r="D355" t="s">
        <v>267</v>
      </c>
      <c r="E355" s="64" t="s">
        <v>17040</v>
      </c>
      <c r="F355" s="64" t="s">
        <v>21025</v>
      </c>
    </row>
    <row r="356" spans="1:6" x14ac:dyDescent="0.25">
      <c r="A356">
        <v>2020</v>
      </c>
      <c r="B356">
        <v>1</v>
      </c>
      <c r="C356" t="s">
        <v>16971</v>
      </c>
      <c r="D356" t="s">
        <v>267</v>
      </c>
      <c r="E356" s="64" t="s">
        <v>18830</v>
      </c>
      <c r="F356" s="64" t="s">
        <v>22618</v>
      </c>
    </row>
    <row r="357" spans="1:6" x14ac:dyDescent="0.25">
      <c r="A357">
        <v>2020</v>
      </c>
      <c r="B357">
        <v>1</v>
      </c>
      <c r="C357" t="s">
        <v>16971</v>
      </c>
      <c r="D357" t="s">
        <v>262</v>
      </c>
      <c r="E357" s="64" t="s">
        <v>18831</v>
      </c>
      <c r="F357" s="64" t="s">
        <v>17049</v>
      </c>
    </row>
    <row r="358" spans="1:6" x14ac:dyDescent="0.25">
      <c r="A358">
        <v>2020</v>
      </c>
      <c r="B358">
        <v>1</v>
      </c>
      <c r="C358" t="s">
        <v>16971</v>
      </c>
      <c r="D358" t="s">
        <v>15832</v>
      </c>
      <c r="E358" s="64" t="s">
        <v>17048</v>
      </c>
      <c r="F358" s="64" t="s">
        <v>21026</v>
      </c>
    </row>
    <row r="359" spans="1:6" x14ac:dyDescent="0.25">
      <c r="A359">
        <v>2020</v>
      </c>
      <c r="B359">
        <v>1</v>
      </c>
      <c r="C359" t="s">
        <v>16971</v>
      </c>
      <c r="D359" t="s">
        <v>15832</v>
      </c>
      <c r="E359" s="64" t="s">
        <v>17024</v>
      </c>
      <c r="F359" s="64" t="s">
        <v>18832</v>
      </c>
    </row>
    <row r="360" spans="1:6" x14ac:dyDescent="0.25">
      <c r="A360">
        <v>2020</v>
      </c>
      <c r="B360">
        <v>1</v>
      </c>
      <c r="C360" t="s">
        <v>16971</v>
      </c>
      <c r="D360" t="s">
        <v>15832</v>
      </c>
      <c r="E360" s="64" t="s">
        <v>18832</v>
      </c>
      <c r="F360" s="64" t="s">
        <v>20969</v>
      </c>
    </row>
    <row r="361" spans="1:6" x14ac:dyDescent="0.25">
      <c r="A361">
        <v>2020</v>
      </c>
      <c r="B361">
        <v>1</v>
      </c>
      <c r="C361" t="s">
        <v>16971</v>
      </c>
      <c r="D361" t="s">
        <v>263</v>
      </c>
      <c r="E361" s="64" t="s">
        <v>16974</v>
      </c>
    </row>
    <row r="362" spans="1:6" x14ac:dyDescent="0.25">
      <c r="A362">
        <v>2020</v>
      </c>
      <c r="B362">
        <v>1</v>
      </c>
      <c r="C362" t="s">
        <v>16971</v>
      </c>
      <c r="D362" t="s">
        <v>263</v>
      </c>
      <c r="E362" s="64" t="s">
        <v>20954</v>
      </c>
    </row>
    <row r="363" spans="1:6" x14ac:dyDescent="0.25">
      <c r="A363">
        <v>2020</v>
      </c>
      <c r="B363">
        <v>1</v>
      </c>
      <c r="C363" t="s">
        <v>16971</v>
      </c>
      <c r="D363" t="s">
        <v>262</v>
      </c>
      <c r="E363" s="64" t="s">
        <v>17049</v>
      </c>
    </row>
    <row r="364" spans="1:6" x14ac:dyDescent="0.25">
      <c r="A364">
        <v>2020</v>
      </c>
      <c r="B364">
        <v>1</v>
      </c>
      <c r="C364" t="s">
        <v>16971</v>
      </c>
      <c r="D364" t="s">
        <v>262</v>
      </c>
      <c r="E364" s="64" t="s">
        <v>20996</v>
      </c>
    </row>
    <row r="365" spans="1:6" x14ac:dyDescent="0.25">
      <c r="A365">
        <v>2020</v>
      </c>
      <c r="B365">
        <v>1</v>
      </c>
      <c r="C365" t="s">
        <v>16971</v>
      </c>
      <c r="D365" t="s">
        <v>264</v>
      </c>
      <c r="E365" s="64" t="s">
        <v>22619</v>
      </c>
    </row>
    <row r="366" spans="1:6" x14ac:dyDescent="0.25">
      <c r="A366">
        <v>2020</v>
      </c>
      <c r="B366">
        <v>1</v>
      </c>
      <c r="C366" t="s">
        <v>16971</v>
      </c>
      <c r="D366" t="s">
        <v>265</v>
      </c>
      <c r="E366" s="64" t="s">
        <v>22528</v>
      </c>
    </row>
    <row r="367" spans="1:6" x14ac:dyDescent="0.25">
      <c r="A367">
        <v>2020</v>
      </c>
      <c r="B367">
        <v>1</v>
      </c>
      <c r="C367" t="s">
        <v>16971</v>
      </c>
      <c r="D367" t="s">
        <v>265</v>
      </c>
      <c r="E367" s="64" t="s">
        <v>17045</v>
      </c>
    </row>
    <row r="368" spans="1:6" x14ac:dyDescent="0.25">
      <c r="A368">
        <v>2020</v>
      </c>
      <c r="B368">
        <v>1</v>
      </c>
      <c r="C368" t="s">
        <v>16971</v>
      </c>
      <c r="D368" t="s">
        <v>266</v>
      </c>
      <c r="E368" s="64" t="s">
        <v>18822</v>
      </c>
    </row>
    <row r="369" spans="1:5" ht="30" x14ac:dyDescent="0.25">
      <c r="A369">
        <v>2020</v>
      </c>
      <c r="B369">
        <v>1</v>
      </c>
      <c r="C369" t="s">
        <v>16971</v>
      </c>
      <c r="D369" t="s">
        <v>15832</v>
      </c>
      <c r="E369" s="64" t="s">
        <v>21027</v>
      </c>
    </row>
    <row r="370" spans="1:5" x14ac:dyDescent="0.25">
      <c r="A370">
        <v>2020</v>
      </c>
      <c r="B370">
        <v>1</v>
      </c>
      <c r="C370" t="s">
        <v>16971</v>
      </c>
      <c r="D370" t="s">
        <v>266</v>
      </c>
      <c r="E370" s="64" t="s">
        <v>18794</v>
      </c>
    </row>
    <row r="371" spans="1:5" x14ac:dyDescent="0.25">
      <c r="A371">
        <v>2020</v>
      </c>
      <c r="B371">
        <v>1</v>
      </c>
      <c r="C371" t="s">
        <v>16971</v>
      </c>
      <c r="D371" t="s">
        <v>263</v>
      </c>
      <c r="E371" s="64" t="s">
        <v>22620</v>
      </c>
    </row>
    <row r="372" spans="1:5" x14ac:dyDescent="0.25">
      <c r="A372">
        <v>2020</v>
      </c>
      <c r="B372">
        <v>1</v>
      </c>
      <c r="C372" t="s">
        <v>16971</v>
      </c>
      <c r="D372" t="s">
        <v>263</v>
      </c>
      <c r="E372" s="64" t="s">
        <v>18833</v>
      </c>
    </row>
    <row r="373" spans="1:5" x14ac:dyDescent="0.25">
      <c r="A373">
        <v>2020</v>
      </c>
      <c r="B373">
        <v>1</v>
      </c>
      <c r="C373" t="s">
        <v>16971</v>
      </c>
      <c r="D373" t="s">
        <v>263</v>
      </c>
      <c r="E373" s="64" t="s">
        <v>22608</v>
      </c>
    </row>
    <row r="374" spans="1:5" x14ac:dyDescent="0.25">
      <c r="A374">
        <v>2020</v>
      </c>
      <c r="B374">
        <v>1</v>
      </c>
      <c r="C374" t="s">
        <v>16971</v>
      </c>
      <c r="D374" t="s">
        <v>263</v>
      </c>
      <c r="E374" s="64" t="s">
        <v>17047</v>
      </c>
    </row>
    <row r="375" spans="1:5" x14ac:dyDescent="0.25">
      <c r="A375">
        <v>2020</v>
      </c>
      <c r="B375">
        <v>1</v>
      </c>
      <c r="C375" t="s">
        <v>16971</v>
      </c>
      <c r="D375" t="s">
        <v>263</v>
      </c>
      <c r="E375" s="64" t="s">
        <v>18816</v>
      </c>
    </row>
    <row r="376" spans="1:5" x14ac:dyDescent="0.25">
      <c r="A376">
        <v>2020</v>
      </c>
      <c r="B376">
        <v>1</v>
      </c>
      <c r="C376" t="s">
        <v>16971</v>
      </c>
      <c r="D376" t="s">
        <v>265</v>
      </c>
      <c r="E376" s="64" t="s">
        <v>21003</v>
      </c>
    </row>
    <row r="377" spans="1:5" x14ac:dyDescent="0.25">
      <c r="A377">
        <v>2020</v>
      </c>
      <c r="B377">
        <v>1</v>
      </c>
      <c r="C377" t="s">
        <v>16971</v>
      </c>
      <c r="D377" t="s">
        <v>265</v>
      </c>
      <c r="E377" s="64" t="s">
        <v>18829</v>
      </c>
    </row>
    <row r="378" spans="1:5" x14ac:dyDescent="0.25">
      <c r="A378">
        <v>2020</v>
      </c>
      <c r="B378">
        <v>1</v>
      </c>
      <c r="C378" t="s">
        <v>16971</v>
      </c>
      <c r="D378" t="s">
        <v>265</v>
      </c>
      <c r="E378" s="64" t="s">
        <v>22566</v>
      </c>
    </row>
    <row r="379" spans="1:5" x14ac:dyDescent="0.25">
      <c r="A379">
        <v>2020</v>
      </c>
      <c r="B379">
        <v>1</v>
      </c>
      <c r="C379" t="s">
        <v>16971</v>
      </c>
      <c r="D379" t="s">
        <v>261</v>
      </c>
      <c r="E379" s="64" t="s">
        <v>22615</v>
      </c>
    </row>
    <row r="380" spans="1:5" x14ac:dyDescent="0.25">
      <c r="A380">
        <v>2020</v>
      </c>
      <c r="B380">
        <v>1</v>
      </c>
      <c r="C380" t="s">
        <v>16971</v>
      </c>
      <c r="D380" t="s">
        <v>261</v>
      </c>
      <c r="E380" s="64" t="s">
        <v>18834</v>
      </c>
    </row>
    <row r="381" spans="1:5" x14ac:dyDescent="0.25">
      <c r="A381">
        <v>2020</v>
      </c>
      <c r="B381">
        <v>1</v>
      </c>
      <c r="C381" t="s">
        <v>16971</v>
      </c>
      <c r="D381" t="s">
        <v>261</v>
      </c>
      <c r="E381" s="64" t="s">
        <v>22621</v>
      </c>
    </row>
    <row r="382" spans="1:5" x14ac:dyDescent="0.25">
      <c r="A382">
        <v>2020</v>
      </c>
      <c r="B382">
        <v>1</v>
      </c>
      <c r="C382" t="s">
        <v>16971</v>
      </c>
      <c r="D382" t="s">
        <v>265</v>
      </c>
      <c r="E382" s="64" t="s">
        <v>18835</v>
      </c>
    </row>
    <row r="383" spans="1:5" x14ac:dyDescent="0.25">
      <c r="A383">
        <v>2020</v>
      </c>
      <c r="B383">
        <v>1</v>
      </c>
      <c r="C383" t="s">
        <v>16971</v>
      </c>
      <c r="D383" t="s">
        <v>265</v>
      </c>
      <c r="E383" s="64" t="s">
        <v>22533</v>
      </c>
    </row>
    <row r="384" spans="1:5" x14ac:dyDescent="0.25">
      <c r="A384">
        <v>2020</v>
      </c>
      <c r="B384">
        <v>1</v>
      </c>
      <c r="C384" t="s">
        <v>16971</v>
      </c>
      <c r="D384" t="s">
        <v>265</v>
      </c>
      <c r="E384" s="64" t="s">
        <v>21028</v>
      </c>
    </row>
    <row r="385" spans="1:5" x14ac:dyDescent="0.25">
      <c r="A385">
        <v>2020</v>
      </c>
      <c r="B385">
        <v>1</v>
      </c>
      <c r="C385" t="s">
        <v>16971</v>
      </c>
      <c r="D385" t="s">
        <v>265</v>
      </c>
      <c r="E385" s="64" t="s">
        <v>21029</v>
      </c>
    </row>
    <row r="386" spans="1:5" x14ac:dyDescent="0.25">
      <c r="A386">
        <v>2020</v>
      </c>
      <c r="B386">
        <v>1</v>
      </c>
      <c r="C386" t="s">
        <v>16971</v>
      </c>
      <c r="D386" t="s">
        <v>263</v>
      </c>
      <c r="E386" s="64" t="s">
        <v>17050</v>
      </c>
    </row>
    <row r="387" spans="1:5" x14ac:dyDescent="0.25">
      <c r="A387">
        <v>2020</v>
      </c>
      <c r="B387">
        <v>1</v>
      </c>
      <c r="C387" t="s">
        <v>16971</v>
      </c>
      <c r="D387" t="s">
        <v>263</v>
      </c>
      <c r="E387" s="64" t="s">
        <v>22600</v>
      </c>
    </row>
    <row r="388" spans="1:5" x14ac:dyDescent="0.25">
      <c r="A388">
        <v>2020</v>
      </c>
      <c r="B388">
        <v>1</v>
      </c>
      <c r="C388" t="s">
        <v>16971</v>
      </c>
      <c r="D388" t="s">
        <v>263</v>
      </c>
      <c r="E388" s="64" t="s">
        <v>22622</v>
      </c>
    </row>
    <row r="389" spans="1:5" x14ac:dyDescent="0.25">
      <c r="A389">
        <v>2020</v>
      </c>
      <c r="B389">
        <v>1</v>
      </c>
      <c r="C389" t="s">
        <v>16971</v>
      </c>
      <c r="D389" t="s">
        <v>266</v>
      </c>
      <c r="E389" s="64" t="s">
        <v>22617</v>
      </c>
    </row>
    <row r="390" spans="1:5" x14ac:dyDescent="0.25">
      <c r="A390">
        <v>2020</v>
      </c>
      <c r="B390">
        <v>1</v>
      </c>
      <c r="C390" t="s">
        <v>16971</v>
      </c>
      <c r="D390" t="s">
        <v>266</v>
      </c>
      <c r="E390" s="64" t="s">
        <v>17051</v>
      </c>
    </row>
    <row r="391" spans="1:5" x14ac:dyDescent="0.25">
      <c r="A391">
        <v>2020</v>
      </c>
      <c r="B391">
        <v>1</v>
      </c>
      <c r="C391" t="s">
        <v>16971</v>
      </c>
      <c r="D391" t="s">
        <v>266</v>
      </c>
      <c r="E391" s="64" t="s">
        <v>18836</v>
      </c>
    </row>
    <row r="392" spans="1:5" x14ac:dyDescent="0.25">
      <c r="A392">
        <v>2020</v>
      </c>
      <c r="B392">
        <v>1</v>
      </c>
      <c r="C392" t="s">
        <v>16971</v>
      </c>
      <c r="D392" t="s">
        <v>266</v>
      </c>
      <c r="E392" s="64" t="s">
        <v>22623</v>
      </c>
    </row>
    <row r="393" spans="1:5" ht="60" x14ac:dyDescent="0.25">
      <c r="A393">
        <v>2020</v>
      </c>
      <c r="B393">
        <v>1</v>
      </c>
      <c r="C393" t="s">
        <v>16971</v>
      </c>
      <c r="D393" t="s">
        <v>267</v>
      </c>
      <c r="E393" s="64" t="s">
        <v>21352</v>
      </c>
    </row>
    <row r="394" spans="1:5" x14ac:dyDescent="0.25">
      <c r="A394">
        <v>2020</v>
      </c>
      <c r="B394">
        <v>1</v>
      </c>
      <c r="C394" t="s">
        <v>16971</v>
      </c>
      <c r="D394" t="s">
        <v>15832</v>
      </c>
      <c r="E394" s="64" t="s">
        <v>17052</v>
      </c>
    </row>
    <row r="395" spans="1:5" x14ac:dyDescent="0.25">
      <c r="A395">
        <v>2020</v>
      </c>
      <c r="B395">
        <v>1</v>
      </c>
      <c r="C395" t="s">
        <v>16971</v>
      </c>
      <c r="D395" t="s">
        <v>15832</v>
      </c>
      <c r="E395" s="64" t="s">
        <v>17053</v>
      </c>
    </row>
    <row r="396" spans="1:5" x14ac:dyDescent="0.25">
      <c r="A396">
        <v>2020</v>
      </c>
      <c r="B396">
        <v>1</v>
      </c>
      <c r="C396" t="s">
        <v>16971</v>
      </c>
      <c r="D396" t="s">
        <v>15832</v>
      </c>
      <c r="E396" s="64" t="s">
        <v>17054</v>
      </c>
    </row>
    <row r="397" spans="1:5" x14ac:dyDescent="0.25">
      <c r="A397">
        <v>2020</v>
      </c>
      <c r="B397">
        <v>1</v>
      </c>
      <c r="C397" t="s">
        <v>16971</v>
      </c>
      <c r="D397" t="s">
        <v>20903</v>
      </c>
      <c r="E397" s="64" t="s">
        <v>22592</v>
      </c>
    </row>
    <row r="398" spans="1:5" x14ac:dyDescent="0.25">
      <c r="A398">
        <v>2020</v>
      </c>
      <c r="B398">
        <v>1</v>
      </c>
      <c r="C398" t="s">
        <v>16971</v>
      </c>
      <c r="D398" t="s">
        <v>264</v>
      </c>
      <c r="E398" s="64" t="s">
        <v>22624</v>
      </c>
    </row>
    <row r="399" spans="1:5" x14ac:dyDescent="0.25">
      <c r="A399">
        <v>2020</v>
      </c>
      <c r="B399">
        <v>1</v>
      </c>
      <c r="C399" t="s">
        <v>16971</v>
      </c>
      <c r="D399" t="s">
        <v>20903</v>
      </c>
      <c r="E399" s="64" t="s">
        <v>22625</v>
      </c>
    </row>
    <row r="400" spans="1:5" x14ac:dyDescent="0.25">
      <c r="A400">
        <v>2020</v>
      </c>
      <c r="B400">
        <v>1</v>
      </c>
      <c r="C400" t="s">
        <v>16971</v>
      </c>
      <c r="D400" t="s">
        <v>264</v>
      </c>
      <c r="E400" s="64" t="s">
        <v>17055</v>
      </c>
    </row>
    <row r="401" spans="1:5" x14ac:dyDescent="0.25">
      <c r="A401">
        <v>2020</v>
      </c>
      <c r="B401">
        <v>1</v>
      </c>
      <c r="C401" t="s">
        <v>16971</v>
      </c>
      <c r="D401" t="s">
        <v>264</v>
      </c>
      <c r="E401" s="64" t="s">
        <v>17056</v>
      </c>
    </row>
    <row r="402" spans="1:5" x14ac:dyDescent="0.25">
      <c r="A402">
        <v>2020</v>
      </c>
      <c r="B402">
        <v>1</v>
      </c>
      <c r="C402" t="s">
        <v>16971</v>
      </c>
      <c r="D402" t="s">
        <v>266</v>
      </c>
      <c r="E402" s="64" t="s">
        <v>21030</v>
      </c>
    </row>
    <row r="403" spans="1:5" x14ac:dyDescent="0.25">
      <c r="A403">
        <v>2020</v>
      </c>
      <c r="B403">
        <v>1</v>
      </c>
      <c r="C403" t="s">
        <v>16971</v>
      </c>
      <c r="D403" t="s">
        <v>20903</v>
      </c>
      <c r="E403" s="64" t="s">
        <v>22598</v>
      </c>
    </row>
    <row r="404" spans="1:5" ht="45" x14ac:dyDescent="0.25">
      <c r="A404">
        <v>2020</v>
      </c>
      <c r="B404">
        <v>1</v>
      </c>
      <c r="C404" t="s">
        <v>16971</v>
      </c>
      <c r="D404" t="s">
        <v>267</v>
      </c>
      <c r="E404" s="64" t="s">
        <v>21031</v>
      </c>
    </row>
    <row r="405" spans="1:5" x14ac:dyDescent="0.25">
      <c r="A405">
        <v>2020</v>
      </c>
      <c r="B405">
        <v>1</v>
      </c>
      <c r="C405" t="s">
        <v>16971</v>
      </c>
      <c r="D405" t="s">
        <v>267</v>
      </c>
      <c r="E405" s="64" t="s">
        <v>22618</v>
      </c>
    </row>
    <row r="406" spans="1:5" ht="75" x14ac:dyDescent="0.25">
      <c r="A406">
        <v>2020</v>
      </c>
      <c r="B406">
        <v>1</v>
      </c>
      <c r="C406" t="s">
        <v>16971</v>
      </c>
      <c r="D406" t="s">
        <v>262</v>
      </c>
      <c r="E406" s="64" t="s">
        <v>21032</v>
      </c>
    </row>
    <row r="407" spans="1:5" ht="30" x14ac:dyDescent="0.25">
      <c r="A407">
        <v>2020</v>
      </c>
      <c r="B407">
        <v>1</v>
      </c>
      <c r="C407" t="s">
        <v>16971</v>
      </c>
      <c r="D407" t="s">
        <v>262</v>
      </c>
      <c r="E407" s="64" t="s">
        <v>21033</v>
      </c>
    </row>
    <row r="408" spans="1:5" x14ac:dyDescent="0.25">
      <c r="A408">
        <v>2020</v>
      </c>
      <c r="B408">
        <v>1</v>
      </c>
      <c r="C408" t="s">
        <v>16975</v>
      </c>
      <c r="D408" t="s">
        <v>268</v>
      </c>
      <c r="E408" s="64" t="s">
        <v>18837</v>
      </c>
    </row>
    <row r="409" spans="1:5" x14ac:dyDescent="0.25">
      <c r="A409">
        <v>2020</v>
      </c>
      <c r="B409">
        <v>1</v>
      </c>
      <c r="C409" t="s">
        <v>16975</v>
      </c>
      <c r="D409" t="s">
        <v>261</v>
      </c>
      <c r="E409" s="64" t="s">
        <v>16986</v>
      </c>
    </row>
    <row r="410" spans="1:5" x14ac:dyDescent="0.25">
      <c r="A410">
        <v>2020</v>
      </c>
      <c r="B410">
        <v>1</v>
      </c>
      <c r="C410" t="s">
        <v>16975</v>
      </c>
      <c r="D410" t="s">
        <v>261</v>
      </c>
      <c r="E410" s="64" t="s">
        <v>17057</v>
      </c>
    </row>
    <row r="411" spans="1:5" x14ac:dyDescent="0.25">
      <c r="A411">
        <v>2020</v>
      </c>
      <c r="B411">
        <v>1</v>
      </c>
      <c r="C411" t="s">
        <v>16975</v>
      </c>
      <c r="D411" t="s">
        <v>261</v>
      </c>
      <c r="E411" s="64" t="s">
        <v>16987</v>
      </c>
    </row>
    <row r="412" spans="1:5" x14ac:dyDescent="0.25">
      <c r="A412">
        <v>2020</v>
      </c>
      <c r="B412">
        <v>1</v>
      </c>
      <c r="C412" t="s">
        <v>16975</v>
      </c>
      <c r="D412" t="s">
        <v>265</v>
      </c>
      <c r="E412" s="64" t="s">
        <v>18838</v>
      </c>
    </row>
    <row r="413" spans="1:5" x14ac:dyDescent="0.25">
      <c r="A413">
        <v>2020</v>
      </c>
      <c r="B413">
        <v>1</v>
      </c>
      <c r="C413" t="s">
        <v>16975</v>
      </c>
      <c r="D413" t="s">
        <v>265</v>
      </c>
      <c r="E413" s="64" t="s">
        <v>22626</v>
      </c>
    </row>
    <row r="414" spans="1:5" x14ac:dyDescent="0.25">
      <c r="A414">
        <v>2020</v>
      </c>
      <c r="B414">
        <v>1</v>
      </c>
      <c r="C414" t="s">
        <v>16971</v>
      </c>
      <c r="D414" t="s">
        <v>15832</v>
      </c>
      <c r="E414" s="64" t="s">
        <v>20969</v>
      </c>
    </row>
    <row r="415" spans="1:5" x14ac:dyDescent="0.25">
      <c r="A415">
        <v>2020</v>
      </c>
      <c r="B415">
        <v>1</v>
      </c>
      <c r="C415" t="s">
        <v>16971</v>
      </c>
      <c r="D415" t="s">
        <v>15832</v>
      </c>
      <c r="E415" s="64" t="s">
        <v>21026</v>
      </c>
    </row>
    <row r="416" spans="1:5" x14ac:dyDescent="0.25">
      <c r="A416">
        <v>2020</v>
      </c>
      <c r="B416">
        <v>1</v>
      </c>
      <c r="C416" t="s">
        <v>16971</v>
      </c>
      <c r="D416" t="s">
        <v>15832</v>
      </c>
      <c r="E416" s="64" t="s">
        <v>21016</v>
      </c>
    </row>
    <row r="417" spans="1:5" x14ac:dyDescent="0.25">
      <c r="A417">
        <v>2020</v>
      </c>
      <c r="B417">
        <v>1</v>
      </c>
      <c r="C417" t="s">
        <v>16971</v>
      </c>
      <c r="D417" t="s">
        <v>264</v>
      </c>
      <c r="E417" s="64" t="s">
        <v>22627</v>
      </c>
    </row>
    <row r="418" spans="1:5" x14ac:dyDescent="0.25">
      <c r="A418">
        <v>2020</v>
      </c>
      <c r="B418">
        <v>1</v>
      </c>
      <c r="C418" t="s">
        <v>16971</v>
      </c>
      <c r="D418" t="s">
        <v>15832</v>
      </c>
      <c r="E418" s="64" t="s">
        <v>18824</v>
      </c>
    </row>
    <row r="419" spans="1:5" x14ac:dyDescent="0.25">
      <c r="A419">
        <v>2020</v>
      </c>
      <c r="B419">
        <v>1</v>
      </c>
      <c r="C419" t="s">
        <v>16971</v>
      </c>
      <c r="D419" t="s">
        <v>15832</v>
      </c>
      <c r="E419" s="64" t="s">
        <v>22628</v>
      </c>
    </row>
    <row r="420" spans="1:5" x14ac:dyDescent="0.25">
      <c r="A420">
        <v>2020</v>
      </c>
      <c r="B420">
        <v>1</v>
      </c>
      <c r="C420" t="s">
        <v>16971</v>
      </c>
      <c r="D420" t="s">
        <v>15832</v>
      </c>
      <c r="E420" s="64" t="s">
        <v>17020</v>
      </c>
    </row>
    <row r="421" spans="1:5" x14ac:dyDescent="0.25">
      <c r="A421">
        <v>2020</v>
      </c>
      <c r="B421">
        <v>1</v>
      </c>
      <c r="C421" t="s">
        <v>16971</v>
      </c>
      <c r="D421" t="s">
        <v>261</v>
      </c>
      <c r="E421" s="64" t="s">
        <v>17058</v>
      </c>
    </row>
    <row r="422" spans="1:5" x14ac:dyDescent="0.25">
      <c r="A422">
        <v>2020</v>
      </c>
      <c r="B422">
        <v>1</v>
      </c>
      <c r="C422" t="s">
        <v>16971</v>
      </c>
      <c r="D422" t="s">
        <v>15832</v>
      </c>
      <c r="E422" s="64" t="s">
        <v>22629</v>
      </c>
    </row>
    <row r="423" spans="1:5" ht="30" x14ac:dyDescent="0.25">
      <c r="A423">
        <v>2020</v>
      </c>
      <c r="B423">
        <v>1</v>
      </c>
      <c r="C423" t="s">
        <v>16971</v>
      </c>
      <c r="D423" t="s">
        <v>262</v>
      </c>
      <c r="E423" s="64" t="s">
        <v>21034</v>
      </c>
    </row>
    <row r="424" spans="1:5" x14ac:dyDescent="0.25">
      <c r="A424">
        <v>2020</v>
      </c>
      <c r="B424">
        <v>1</v>
      </c>
      <c r="C424" t="s">
        <v>16971</v>
      </c>
      <c r="D424" t="s">
        <v>15832</v>
      </c>
      <c r="E424" s="64" t="s">
        <v>17059</v>
      </c>
    </row>
    <row r="425" spans="1:5" x14ac:dyDescent="0.25">
      <c r="A425">
        <v>2020</v>
      </c>
      <c r="B425">
        <v>1</v>
      </c>
      <c r="C425" t="s">
        <v>16971</v>
      </c>
      <c r="D425" t="s">
        <v>15832</v>
      </c>
      <c r="E425" s="64" t="s">
        <v>22630</v>
      </c>
    </row>
    <row r="426" spans="1:5" x14ac:dyDescent="0.25">
      <c r="A426">
        <v>2020</v>
      </c>
      <c r="B426">
        <v>1</v>
      </c>
      <c r="C426" t="s">
        <v>16971</v>
      </c>
      <c r="D426" t="s">
        <v>262</v>
      </c>
      <c r="E426" s="64" t="s">
        <v>21353</v>
      </c>
    </row>
    <row r="427" spans="1:5" x14ac:dyDescent="0.25">
      <c r="A427">
        <v>2020</v>
      </c>
      <c r="B427">
        <v>1</v>
      </c>
      <c r="C427" t="s">
        <v>16971</v>
      </c>
      <c r="D427" t="s">
        <v>261</v>
      </c>
      <c r="E427" s="64" t="s">
        <v>21035</v>
      </c>
    </row>
    <row r="428" spans="1:5" x14ac:dyDescent="0.25">
      <c r="A428">
        <v>2020</v>
      </c>
      <c r="B428">
        <v>1</v>
      </c>
      <c r="C428" t="s">
        <v>16971</v>
      </c>
      <c r="D428" t="s">
        <v>261</v>
      </c>
      <c r="E428" s="64" t="s">
        <v>18806</v>
      </c>
    </row>
    <row r="429" spans="1:5" x14ac:dyDescent="0.25">
      <c r="A429">
        <v>2020</v>
      </c>
      <c r="B429">
        <v>1</v>
      </c>
      <c r="C429" t="s">
        <v>16971</v>
      </c>
      <c r="D429" t="s">
        <v>261</v>
      </c>
      <c r="E429" s="64" t="s">
        <v>21377</v>
      </c>
    </row>
    <row r="430" spans="1:5" x14ac:dyDescent="0.25">
      <c r="A430">
        <v>2020</v>
      </c>
      <c r="B430">
        <v>1</v>
      </c>
      <c r="C430" t="s">
        <v>16971</v>
      </c>
      <c r="D430" t="s">
        <v>261</v>
      </c>
      <c r="E430" s="64" t="s">
        <v>22631</v>
      </c>
    </row>
    <row r="431" spans="1:5" x14ac:dyDescent="0.25">
      <c r="A431">
        <v>2020</v>
      </c>
      <c r="B431">
        <v>1</v>
      </c>
      <c r="C431" t="s">
        <v>16971</v>
      </c>
      <c r="D431" t="s">
        <v>261</v>
      </c>
      <c r="E431" s="64" t="s">
        <v>21023</v>
      </c>
    </row>
    <row r="432" spans="1:5" x14ac:dyDescent="0.25">
      <c r="A432">
        <v>2020</v>
      </c>
      <c r="B432">
        <v>1</v>
      </c>
      <c r="C432" t="s">
        <v>16971</v>
      </c>
      <c r="D432" t="s">
        <v>261</v>
      </c>
      <c r="E432" s="64" t="s">
        <v>22632</v>
      </c>
    </row>
    <row r="433" spans="1:5" x14ac:dyDescent="0.25">
      <c r="A433">
        <v>2020</v>
      </c>
      <c r="B433">
        <v>1</v>
      </c>
      <c r="C433" t="s">
        <v>16971</v>
      </c>
      <c r="D433" t="s">
        <v>261</v>
      </c>
      <c r="E433" s="64" t="s">
        <v>21036</v>
      </c>
    </row>
    <row r="434" spans="1:5" x14ac:dyDescent="0.25">
      <c r="A434">
        <v>2020</v>
      </c>
      <c r="B434">
        <v>1</v>
      </c>
      <c r="C434" t="s">
        <v>16971</v>
      </c>
      <c r="D434" t="s">
        <v>263</v>
      </c>
      <c r="E434" s="64" t="s">
        <v>21019</v>
      </c>
    </row>
    <row r="435" spans="1:5" x14ac:dyDescent="0.25">
      <c r="A435">
        <v>2020</v>
      </c>
      <c r="B435">
        <v>1</v>
      </c>
      <c r="C435" t="s">
        <v>16971</v>
      </c>
      <c r="D435" t="s">
        <v>263</v>
      </c>
      <c r="E435" s="64" t="s">
        <v>21002</v>
      </c>
    </row>
    <row r="436" spans="1:5" x14ac:dyDescent="0.25">
      <c r="A436">
        <v>2020</v>
      </c>
      <c r="B436">
        <v>1</v>
      </c>
      <c r="C436" t="s">
        <v>16971</v>
      </c>
      <c r="D436" t="s">
        <v>263</v>
      </c>
      <c r="E436" s="64" t="s">
        <v>17060</v>
      </c>
    </row>
    <row r="437" spans="1:5" x14ac:dyDescent="0.25">
      <c r="A437">
        <v>2020</v>
      </c>
      <c r="B437">
        <v>1</v>
      </c>
      <c r="C437" t="s">
        <v>16971</v>
      </c>
      <c r="D437" t="s">
        <v>264</v>
      </c>
      <c r="E437" s="64" t="s">
        <v>16954</v>
      </c>
    </row>
    <row r="438" spans="1:5" x14ac:dyDescent="0.25">
      <c r="A438">
        <v>2020</v>
      </c>
      <c r="B438">
        <v>1</v>
      </c>
      <c r="C438" t="s">
        <v>16971</v>
      </c>
      <c r="D438" t="s">
        <v>265</v>
      </c>
      <c r="E438" s="64" t="s">
        <v>21037</v>
      </c>
    </row>
    <row r="439" spans="1:5" x14ac:dyDescent="0.25">
      <c r="A439">
        <v>2020</v>
      </c>
      <c r="B439">
        <v>1</v>
      </c>
      <c r="C439" t="s">
        <v>16971</v>
      </c>
      <c r="D439" t="s">
        <v>265</v>
      </c>
      <c r="E439" s="64" t="s">
        <v>22633</v>
      </c>
    </row>
    <row r="440" spans="1:5" x14ac:dyDescent="0.25">
      <c r="A440">
        <v>2020</v>
      </c>
      <c r="B440">
        <v>1</v>
      </c>
      <c r="C440" t="s">
        <v>16971</v>
      </c>
      <c r="D440" t="s">
        <v>265</v>
      </c>
      <c r="E440" s="64" t="s">
        <v>20963</v>
      </c>
    </row>
    <row r="441" spans="1:5" x14ac:dyDescent="0.25">
      <c r="A441">
        <v>2020</v>
      </c>
      <c r="B441">
        <v>1</v>
      </c>
      <c r="C441" t="s">
        <v>16971</v>
      </c>
      <c r="D441" t="s">
        <v>265</v>
      </c>
      <c r="E441" s="64" t="s">
        <v>22634</v>
      </c>
    </row>
    <row r="442" spans="1:5" x14ac:dyDescent="0.25">
      <c r="A442">
        <v>2020</v>
      </c>
      <c r="B442">
        <v>1</v>
      </c>
      <c r="C442" t="s">
        <v>16971</v>
      </c>
      <c r="D442" t="s">
        <v>265</v>
      </c>
      <c r="E442" s="64" t="s">
        <v>20919</v>
      </c>
    </row>
    <row r="443" spans="1:5" x14ac:dyDescent="0.25">
      <c r="A443">
        <v>2020</v>
      </c>
      <c r="B443">
        <v>1</v>
      </c>
      <c r="C443" t="s">
        <v>16971</v>
      </c>
      <c r="D443" t="s">
        <v>264</v>
      </c>
      <c r="E443" s="64" t="s">
        <v>21038</v>
      </c>
    </row>
    <row r="444" spans="1:5" x14ac:dyDescent="0.25">
      <c r="A444">
        <v>2020</v>
      </c>
      <c r="B444">
        <v>1</v>
      </c>
      <c r="C444" t="s">
        <v>16971</v>
      </c>
      <c r="D444" t="s">
        <v>264</v>
      </c>
      <c r="E444" s="64" t="s">
        <v>22546</v>
      </c>
    </row>
    <row r="445" spans="1:5" x14ac:dyDescent="0.25">
      <c r="A445">
        <v>2020</v>
      </c>
      <c r="B445">
        <v>1</v>
      </c>
      <c r="C445" t="s">
        <v>16971</v>
      </c>
      <c r="D445" t="s">
        <v>264</v>
      </c>
      <c r="E445" s="64" t="s">
        <v>18819</v>
      </c>
    </row>
    <row r="446" spans="1:5" x14ac:dyDescent="0.25">
      <c r="A446">
        <v>2020</v>
      </c>
      <c r="B446">
        <v>1</v>
      </c>
      <c r="C446" t="s">
        <v>16971</v>
      </c>
      <c r="D446" t="s">
        <v>265</v>
      </c>
      <c r="E446" s="64" t="s">
        <v>20964</v>
      </c>
    </row>
    <row r="447" spans="1:5" x14ac:dyDescent="0.25">
      <c r="A447">
        <v>2020</v>
      </c>
      <c r="B447">
        <v>1</v>
      </c>
      <c r="C447" t="s">
        <v>16971</v>
      </c>
      <c r="D447" t="s">
        <v>266</v>
      </c>
      <c r="E447" s="64" t="s">
        <v>18779</v>
      </c>
    </row>
    <row r="448" spans="1:5" x14ac:dyDescent="0.25">
      <c r="A448">
        <v>2020</v>
      </c>
      <c r="B448">
        <v>1</v>
      </c>
      <c r="C448" t="s">
        <v>16971</v>
      </c>
      <c r="D448" t="s">
        <v>268</v>
      </c>
      <c r="E448" s="64" t="s">
        <v>22635</v>
      </c>
    </row>
    <row r="449" spans="1:5" x14ac:dyDescent="0.25">
      <c r="A449">
        <v>2020</v>
      </c>
      <c r="B449">
        <v>1</v>
      </c>
      <c r="C449" t="s">
        <v>16971</v>
      </c>
      <c r="D449" t="s">
        <v>268</v>
      </c>
      <c r="E449" s="64" t="s">
        <v>18839</v>
      </c>
    </row>
    <row r="450" spans="1:5" x14ac:dyDescent="0.25">
      <c r="A450">
        <v>2020</v>
      </c>
      <c r="B450">
        <v>1</v>
      </c>
      <c r="C450" t="s">
        <v>16971</v>
      </c>
      <c r="D450" t="s">
        <v>268</v>
      </c>
      <c r="E450" s="64" t="s">
        <v>22636</v>
      </c>
    </row>
    <row r="451" spans="1:5" x14ac:dyDescent="0.25">
      <c r="A451">
        <v>2020</v>
      </c>
      <c r="B451">
        <v>1</v>
      </c>
      <c r="C451" t="s">
        <v>16971</v>
      </c>
      <c r="D451" t="s">
        <v>268</v>
      </c>
      <c r="E451" s="64" t="s">
        <v>18840</v>
      </c>
    </row>
    <row r="452" spans="1:5" x14ac:dyDescent="0.25">
      <c r="A452">
        <v>2020</v>
      </c>
      <c r="B452">
        <v>1</v>
      </c>
      <c r="C452" t="s">
        <v>16971</v>
      </c>
      <c r="D452" t="s">
        <v>268</v>
      </c>
      <c r="E452" s="64" t="s">
        <v>18807</v>
      </c>
    </row>
    <row r="453" spans="1:5" x14ac:dyDescent="0.25">
      <c r="A453">
        <v>2020</v>
      </c>
      <c r="B453">
        <v>1</v>
      </c>
      <c r="C453" t="s">
        <v>16971</v>
      </c>
      <c r="D453" t="s">
        <v>268</v>
      </c>
      <c r="E453" s="64" t="s">
        <v>21039</v>
      </c>
    </row>
    <row r="454" spans="1:5" x14ac:dyDescent="0.25">
      <c r="A454">
        <v>2020</v>
      </c>
      <c r="B454">
        <v>1</v>
      </c>
      <c r="C454" t="s">
        <v>16971</v>
      </c>
      <c r="D454" t="s">
        <v>268</v>
      </c>
      <c r="E454" s="64" t="s">
        <v>21040</v>
      </c>
    </row>
    <row r="455" spans="1:5" x14ac:dyDescent="0.25">
      <c r="A455">
        <v>2020</v>
      </c>
      <c r="B455">
        <v>1</v>
      </c>
      <c r="C455" t="s">
        <v>16971</v>
      </c>
      <c r="D455" t="s">
        <v>268</v>
      </c>
      <c r="E455" s="64" t="s">
        <v>21014</v>
      </c>
    </row>
    <row r="456" spans="1:5" x14ac:dyDescent="0.25">
      <c r="A456">
        <v>2020</v>
      </c>
      <c r="B456">
        <v>1</v>
      </c>
      <c r="C456" t="s">
        <v>16971</v>
      </c>
      <c r="D456" t="s">
        <v>268</v>
      </c>
      <c r="E456" s="64" t="s">
        <v>22637</v>
      </c>
    </row>
    <row r="457" spans="1:5" x14ac:dyDescent="0.25">
      <c r="A457">
        <v>2020</v>
      </c>
      <c r="B457">
        <v>1</v>
      </c>
      <c r="C457" t="s">
        <v>16971</v>
      </c>
      <c r="D457" t="s">
        <v>20903</v>
      </c>
      <c r="E457" s="64" t="s">
        <v>22604</v>
      </c>
    </row>
    <row r="458" spans="1:5" x14ac:dyDescent="0.25">
      <c r="A458">
        <v>2020</v>
      </c>
      <c r="B458">
        <v>1</v>
      </c>
      <c r="C458" t="s">
        <v>16971</v>
      </c>
      <c r="D458" t="s">
        <v>20903</v>
      </c>
      <c r="E458" s="64" t="s">
        <v>22638</v>
      </c>
    </row>
    <row r="459" spans="1:5" x14ac:dyDescent="0.25">
      <c r="A459">
        <v>2020</v>
      </c>
      <c r="B459">
        <v>1</v>
      </c>
      <c r="C459" t="s">
        <v>16971</v>
      </c>
      <c r="D459" t="s">
        <v>20903</v>
      </c>
      <c r="E459" s="64" t="s">
        <v>22639</v>
      </c>
    </row>
    <row r="460" spans="1:5" x14ac:dyDescent="0.25">
      <c r="A460">
        <v>2020</v>
      </c>
      <c r="B460">
        <v>1</v>
      </c>
      <c r="C460" t="s">
        <v>16971</v>
      </c>
      <c r="D460" t="s">
        <v>268</v>
      </c>
      <c r="E460" s="64" t="s">
        <v>17061</v>
      </c>
    </row>
    <row r="461" spans="1:5" x14ac:dyDescent="0.25">
      <c r="A461">
        <v>2020</v>
      </c>
      <c r="B461">
        <v>1</v>
      </c>
      <c r="C461" t="s">
        <v>16971</v>
      </c>
      <c r="D461" t="s">
        <v>20903</v>
      </c>
      <c r="E461" s="64" t="s">
        <v>22640</v>
      </c>
    </row>
    <row r="462" spans="1:5" x14ac:dyDescent="0.25">
      <c r="A462">
        <v>2020</v>
      </c>
      <c r="B462">
        <v>1</v>
      </c>
      <c r="C462" t="s">
        <v>16971</v>
      </c>
      <c r="D462" t="s">
        <v>20903</v>
      </c>
      <c r="E462" s="64" t="s">
        <v>22542</v>
      </c>
    </row>
    <row r="463" spans="1:5" x14ac:dyDescent="0.25">
      <c r="A463">
        <v>2020</v>
      </c>
      <c r="B463">
        <v>1</v>
      </c>
      <c r="C463" t="s">
        <v>16971</v>
      </c>
      <c r="D463" t="s">
        <v>20903</v>
      </c>
      <c r="E463" s="64" t="s">
        <v>22641</v>
      </c>
    </row>
    <row r="464" spans="1:5" x14ac:dyDescent="0.25">
      <c r="A464">
        <v>2020</v>
      </c>
      <c r="B464">
        <v>1</v>
      </c>
      <c r="C464" t="s">
        <v>16971</v>
      </c>
      <c r="D464" t="s">
        <v>20903</v>
      </c>
      <c r="E464" s="64" t="s">
        <v>22585</v>
      </c>
    </row>
    <row r="465" spans="1:6" x14ac:dyDescent="0.25">
      <c r="A465">
        <v>2020</v>
      </c>
      <c r="B465">
        <v>1</v>
      </c>
      <c r="C465" t="s">
        <v>16971</v>
      </c>
      <c r="D465" t="s">
        <v>20903</v>
      </c>
      <c r="E465" s="64" t="s">
        <v>22572</v>
      </c>
    </row>
    <row r="466" spans="1:6" x14ac:dyDescent="0.25">
      <c r="A466">
        <v>2020</v>
      </c>
      <c r="B466">
        <v>1</v>
      </c>
      <c r="C466" t="s">
        <v>16971</v>
      </c>
      <c r="D466" t="s">
        <v>262</v>
      </c>
      <c r="E466" s="64" t="s">
        <v>22642</v>
      </c>
    </row>
    <row r="467" spans="1:6" x14ac:dyDescent="0.25">
      <c r="A467">
        <v>2020</v>
      </c>
      <c r="B467">
        <v>1</v>
      </c>
      <c r="C467" t="s">
        <v>16971</v>
      </c>
      <c r="D467" t="s">
        <v>262</v>
      </c>
      <c r="E467" s="64" t="s">
        <v>22558</v>
      </c>
    </row>
    <row r="468" spans="1:6" x14ac:dyDescent="0.25">
      <c r="A468">
        <v>2020</v>
      </c>
      <c r="B468">
        <v>1</v>
      </c>
      <c r="C468" t="s">
        <v>16971</v>
      </c>
      <c r="D468" t="s">
        <v>264</v>
      </c>
      <c r="E468" s="64" t="s">
        <v>22643</v>
      </c>
    </row>
    <row r="469" spans="1:6" x14ac:dyDescent="0.25">
      <c r="A469">
        <v>2020</v>
      </c>
      <c r="B469">
        <v>1</v>
      </c>
      <c r="C469" t="s">
        <v>16971</v>
      </c>
      <c r="D469" t="s">
        <v>267</v>
      </c>
      <c r="E469" s="64" t="s">
        <v>22563</v>
      </c>
    </row>
    <row r="470" spans="1:6" x14ac:dyDescent="0.25">
      <c r="A470">
        <v>2020</v>
      </c>
      <c r="B470">
        <v>1</v>
      </c>
      <c r="C470" t="s">
        <v>16971</v>
      </c>
      <c r="D470" t="s">
        <v>266</v>
      </c>
      <c r="E470" s="64" t="s">
        <v>22644</v>
      </c>
    </row>
    <row r="471" spans="1:6" x14ac:dyDescent="0.25">
      <c r="A471">
        <v>2020</v>
      </c>
      <c r="B471">
        <v>1</v>
      </c>
      <c r="C471" t="s">
        <v>16971</v>
      </c>
      <c r="D471" t="s">
        <v>266</v>
      </c>
      <c r="E471" s="64" t="s">
        <v>18818</v>
      </c>
    </row>
    <row r="472" spans="1:6" x14ac:dyDescent="0.25">
      <c r="A472">
        <v>2020</v>
      </c>
      <c r="B472">
        <v>1</v>
      </c>
      <c r="C472" t="s">
        <v>16971</v>
      </c>
      <c r="D472" t="s">
        <v>266</v>
      </c>
      <c r="E472" s="64" t="s">
        <v>18841</v>
      </c>
    </row>
    <row r="473" spans="1:6" x14ac:dyDescent="0.25">
      <c r="A473">
        <v>2020</v>
      </c>
      <c r="B473">
        <v>1</v>
      </c>
      <c r="C473" t="s">
        <v>16971</v>
      </c>
      <c r="D473" t="s">
        <v>266</v>
      </c>
      <c r="E473" s="64" t="s">
        <v>17042</v>
      </c>
    </row>
    <row r="474" spans="1:6" x14ac:dyDescent="0.25">
      <c r="A474">
        <v>2020</v>
      </c>
      <c r="B474">
        <v>1</v>
      </c>
      <c r="C474" t="s">
        <v>16971</v>
      </c>
      <c r="D474" t="s">
        <v>20903</v>
      </c>
      <c r="E474" s="64" t="s">
        <v>22588</v>
      </c>
    </row>
    <row r="475" spans="1:6" x14ac:dyDescent="0.25">
      <c r="A475">
        <v>2020</v>
      </c>
      <c r="B475">
        <v>1</v>
      </c>
      <c r="C475" t="s">
        <v>16975</v>
      </c>
      <c r="D475" t="s">
        <v>262</v>
      </c>
      <c r="F475" s="64" t="s">
        <v>18842</v>
      </c>
    </row>
    <row r="476" spans="1:6" x14ac:dyDescent="0.25">
      <c r="A476">
        <v>2020</v>
      </c>
      <c r="B476">
        <v>1</v>
      </c>
      <c r="C476" t="s">
        <v>16975</v>
      </c>
      <c r="D476" t="s">
        <v>262</v>
      </c>
      <c r="F476" s="64" t="s">
        <v>21041</v>
      </c>
    </row>
    <row r="477" spans="1:6" x14ac:dyDescent="0.25">
      <c r="A477">
        <v>2020</v>
      </c>
      <c r="B477">
        <v>1</v>
      </c>
      <c r="C477" t="s">
        <v>16975</v>
      </c>
      <c r="D477" t="s">
        <v>262</v>
      </c>
      <c r="F477" s="64" t="s">
        <v>18843</v>
      </c>
    </row>
    <row r="478" spans="1:6" x14ac:dyDescent="0.25">
      <c r="A478">
        <v>2020</v>
      </c>
      <c r="B478">
        <v>1</v>
      </c>
      <c r="C478" t="s">
        <v>16975</v>
      </c>
      <c r="D478" t="s">
        <v>262</v>
      </c>
      <c r="F478" s="64" t="s">
        <v>18844</v>
      </c>
    </row>
    <row r="479" spans="1:6" x14ac:dyDescent="0.25">
      <c r="A479">
        <v>2020</v>
      </c>
      <c r="B479">
        <v>1</v>
      </c>
      <c r="C479" t="s">
        <v>16975</v>
      </c>
      <c r="D479" t="s">
        <v>262</v>
      </c>
      <c r="F479" s="64" t="s">
        <v>21353</v>
      </c>
    </row>
    <row r="480" spans="1:6" x14ac:dyDescent="0.25">
      <c r="A480">
        <v>2020</v>
      </c>
      <c r="B480">
        <v>1</v>
      </c>
      <c r="C480" t="s">
        <v>16975</v>
      </c>
      <c r="D480" t="s">
        <v>268</v>
      </c>
      <c r="F480" s="64" t="s">
        <v>22636</v>
      </c>
    </row>
    <row r="481" spans="1:6" x14ac:dyDescent="0.25">
      <c r="A481">
        <v>2020</v>
      </c>
      <c r="B481">
        <v>1</v>
      </c>
      <c r="C481" t="s">
        <v>16975</v>
      </c>
      <c r="D481" t="s">
        <v>268</v>
      </c>
      <c r="F481" s="64" t="s">
        <v>22635</v>
      </c>
    </row>
    <row r="482" spans="1:6" x14ac:dyDescent="0.25">
      <c r="A482">
        <v>2020</v>
      </c>
      <c r="B482">
        <v>1</v>
      </c>
      <c r="C482" t="s">
        <v>16975</v>
      </c>
      <c r="D482" t="s">
        <v>266</v>
      </c>
      <c r="F482" s="64" t="s">
        <v>17042</v>
      </c>
    </row>
    <row r="483" spans="1:6" x14ac:dyDescent="0.25">
      <c r="A483">
        <v>2020</v>
      </c>
      <c r="B483">
        <v>1</v>
      </c>
      <c r="C483" t="s">
        <v>16975</v>
      </c>
      <c r="D483" t="s">
        <v>266</v>
      </c>
      <c r="F483" s="64" t="s">
        <v>21042</v>
      </c>
    </row>
    <row r="484" spans="1:6" x14ac:dyDescent="0.25">
      <c r="A484">
        <v>2020</v>
      </c>
      <c r="B484">
        <v>1</v>
      </c>
      <c r="C484" t="s">
        <v>16975</v>
      </c>
      <c r="D484" t="s">
        <v>266</v>
      </c>
      <c r="F484" s="64" t="s">
        <v>18845</v>
      </c>
    </row>
    <row r="485" spans="1:6" x14ac:dyDescent="0.25">
      <c r="A485">
        <v>2020</v>
      </c>
      <c r="B485">
        <v>1</v>
      </c>
      <c r="C485" t="s">
        <v>16975</v>
      </c>
      <c r="D485" t="s">
        <v>265</v>
      </c>
      <c r="F485" s="64" t="s">
        <v>22442</v>
      </c>
    </row>
    <row r="486" spans="1:6" x14ac:dyDescent="0.25">
      <c r="A486">
        <v>2020</v>
      </c>
      <c r="B486">
        <v>1</v>
      </c>
      <c r="C486" t="s">
        <v>16975</v>
      </c>
      <c r="D486" t="s">
        <v>265</v>
      </c>
      <c r="F486" s="64" t="s">
        <v>18846</v>
      </c>
    </row>
    <row r="487" spans="1:6" x14ac:dyDescent="0.25">
      <c r="A487">
        <v>2020</v>
      </c>
      <c r="B487">
        <v>1</v>
      </c>
      <c r="C487" t="s">
        <v>16975</v>
      </c>
      <c r="D487" t="s">
        <v>265</v>
      </c>
      <c r="F487" s="64" t="s">
        <v>18847</v>
      </c>
    </row>
    <row r="488" spans="1:6" x14ac:dyDescent="0.25">
      <c r="A488">
        <v>2020</v>
      </c>
      <c r="B488">
        <v>1</v>
      </c>
      <c r="C488" t="s">
        <v>16975</v>
      </c>
      <c r="D488" t="s">
        <v>265</v>
      </c>
      <c r="F488" s="64" t="s">
        <v>20919</v>
      </c>
    </row>
    <row r="489" spans="1:6" x14ac:dyDescent="0.25">
      <c r="A489">
        <v>2020</v>
      </c>
      <c r="B489">
        <v>1</v>
      </c>
      <c r="C489" t="s">
        <v>16975</v>
      </c>
      <c r="D489" t="s">
        <v>265</v>
      </c>
      <c r="F489" s="64" t="s">
        <v>20964</v>
      </c>
    </row>
    <row r="490" spans="1:6" x14ac:dyDescent="0.25">
      <c r="A490">
        <v>2020</v>
      </c>
      <c r="B490">
        <v>1</v>
      </c>
      <c r="C490" t="s">
        <v>16975</v>
      </c>
      <c r="D490" t="s">
        <v>265</v>
      </c>
      <c r="F490" s="64" t="s">
        <v>21043</v>
      </c>
    </row>
    <row r="491" spans="1:6" x14ac:dyDescent="0.25">
      <c r="A491">
        <v>2020</v>
      </c>
      <c r="B491">
        <v>1</v>
      </c>
      <c r="C491" t="s">
        <v>16975</v>
      </c>
      <c r="D491" t="s">
        <v>265</v>
      </c>
      <c r="F491" s="64" t="s">
        <v>22528</v>
      </c>
    </row>
    <row r="492" spans="1:6" x14ac:dyDescent="0.25">
      <c r="A492">
        <v>2020</v>
      </c>
      <c r="B492">
        <v>1</v>
      </c>
      <c r="C492" t="s">
        <v>16975</v>
      </c>
      <c r="D492" t="s">
        <v>20903</v>
      </c>
      <c r="F492" s="64" t="s">
        <v>22645</v>
      </c>
    </row>
    <row r="493" spans="1:6" x14ac:dyDescent="0.25">
      <c r="A493">
        <v>2020</v>
      </c>
      <c r="B493">
        <v>1</v>
      </c>
      <c r="C493" t="s">
        <v>16975</v>
      </c>
      <c r="D493" t="s">
        <v>20903</v>
      </c>
      <c r="F493" s="64" t="s">
        <v>22646</v>
      </c>
    </row>
    <row r="494" spans="1:6" x14ac:dyDescent="0.25">
      <c r="A494">
        <v>2020</v>
      </c>
      <c r="B494">
        <v>1</v>
      </c>
      <c r="C494" t="s">
        <v>16975</v>
      </c>
      <c r="D494" t="s">
        <v>15832</v>
      </c>
      <c r="F494" s="64" t="s">
        <v>22647</v>
      </c>
    </row>
    <row r="495" spans="1:6" x14ac:dyDescent="0.25">
      <c r="A495">
        <v>2020</v>
      </c>
      <c r="B495">
        <v>1</v>
      </c>
      <c r="C495" t="s">
        <v>16975</v>
      </c>
      <c r="D495" t="s">
        <v>15832</v>
      </c>
      <c r="F495" s="64" t="s">
        <v>17062</v>
      </c>
    </row>
    <row r="496" spans="1:6" x14ac:dyDescent="0.25">
      <c r="A496">
        <v>2020</v>
      </c>
      <c r="B496">
        <v>1</v>
      </c>
      <c r="C496" t="s">
        <v>16975</v>
      </c>
      <c r="D496" t="s">
        <v>15832</v>
      </c>
      <c r="F496" s="64" t="s">
        <v>22630</v>
      </c>
    </row>
    <row r="497" spans="1:6" x14ac:dyDescent="0.25">
      <c r="A497">
        <v>2020</v>
      </c>
      <c r="B497">
        <v>1</v>
      </c>
      <c r="C497" t="s">
        <v>16975</v>
      </c>
      <c r="D497" t="s">
        <v>261</v>
      </c>
      <c r="F497" s="64" t="s">
        <v>21036</v>
      </c>
    </row>
    <row r="498" spans="1:6" x14ac:dyDescent="0.25">
      <c r="A498">
        <v>2020</v>
      </c>
      <c r="B498">
        <v>1</v>
      </c>
      <c r="C498" t="s">
        <v>16975</v>
      </c>
      <c r="D498" t="s">
        <v>261</v>
      </c>
      <c r="F498" s="64" t="s">
        <v>22632</v>
      </c>
    </row>
    <row r="499" spans="1:6" x14ac:dyDescent="0.25">
      <c r="A499">
        <v>2020</v>
      </c>
      <c r="B499">
        <v>1</v>
      </c>
      <c r="C499" t="s">
        <v>16975</v>
      </c>
      <c r="D499" t="s">
        <v>261</v>
      </c>
      <c r="F499" s="64" t="s">
        <v>18848</v>
      </c>
    </row>
    <row r="500" spans="1:6" x14ac:dyDescent="0.25">
      <c r="A500">
        <v>2020</v>
      </c>
      <c r="B500">
        <v>1</v>
      </c>
      <c r="C500" t="s">
        <v>16975</v>
      </c>
      <c r="D500" t="s">
        <v>261</v>
      </c>
      <c r="F500" s="64" t="s">
        <v>21044</v>
      </c>
    </row>
    <row r="501" spans="1:6" x14ac:dyDescent="0.25">
      <c r="A501">
        <v>2020</v>
      </c>
      <c r="B501">
        <v>1</v>
      </c>
      <c r="C501" t="s">
        <v>16975</v>
      </c>
      <c r="D501" t="s">
        <v>261</v>
      </c>
      <c r="F501" s="64" t="s">
        <v>21045</v>
      </c>
    </row>
    <row r="502" spans="1:6" x14ac:dyDescent="0.25">
      <c r="A502">
        <v>2020</v>
      </c>
      <c r="B502">
        <v>1</v>
      </c>
      <c r="C502" t="s">
        <v>16975</v>
      </c>
      <c r="D502" t="s">
        <v>261</v>
      </c>
      <c r="F502" s="64" t="s">
        <v>22648</v>
      </c>
    </row>
    <row r="503" spans="1:6" x14ac:dyDescent="0.25">
      <c r="A503">
        <v>2020</v>
      </c>
      <c r="B503">
        <v>1</v>
      </c>
      <c r="C503" t="s">
        <v>16975</v>
      </c>
      <c r="D503" t="s">
        <v>264</v>
      </c>
      <c r="F503" s="64" t="s">
        <v>22649</v>
      </c>
    </row>
    <row r="504" spans="1:6" x14ac:dyDescent="0.25">
      <c r="A504">
        <v>2020</v>
      </c>
      <c r="B504">
        <v>1</v>
      </c>
      <c r="C504" t="s">
        <v>16975</v>
      </c>
      <c r="D504" t="s">
        <v>264</v>
      </c>
      <c r="F504" s="64" t="s">
        <v>21046</v>
      </c>
    </row>
    <row r="505" spans="1:6" x14ac:dyDescent="0.25">
      <c r="A505">
        <v>2020</v>
      </c>
      <c r="B505">
        <v>1</v>
      </c>
      <c r="C505" t="s">
        <v>16975</v>
      </c>
      <c r="D505" t="s">
        <v>264</v>
      </c>
      <c r="F505" s="64" t="s">
        <v>22627</v>
      </c>
    </row>
    <row r="506" spans="1:6" x14ac:dyDescent="0.25">
      <c r="A506">
        <v>2020</v>
      </c>
      <c r="B506">
        <v>1</v>
      </c>
      <c r="C506" t="s">
        <v>16975</v>
      </c>
      <c r="D506" t="s">
        <v>264</v>
      </c>
      <c r="F506" s="64" t="s">
        <v>17063</v>
      </c>
    </row>
    <row r="507" spans="1:6" x14ac:dyDescent="0.25">
      <c r="A507">
        <v>2020</v>
      </c>
      <c r="B507">
        <v>1</v>
      </c>
      <c r="C507" t="s">
        <v>16975</v>
      </c>
      <c r="D507" t="s">
        <v>263</v>
      </c>
      <c r="F507" s="64" t="s">
        <v>22650</v>
      </c>
    </row>
    <row r="508" spans="1:6" x14ac:dyDescent="0.25">
      <c r="A508">
        <v>2020</v>
      </c>
      <c r="B508">
        <v>1</v>
      </c>
      <c r="C508" t="s">
        <v>16975</v>
      </c>
      <c r="D508" t="s">
        <v>263</v>
      </c>
      <c r="F508" s="64" t="s">
        <v>17060</v>
      </c>
    </row>
    <row r="509" spans="1:6" x14ac:dyDescent="0.25">
      <c r="A509">
        <v>2020</v>
      </c>
      <c r="B509">
        <v>1</v>
      </c>
      <c r="C509" t="s">
        <v>16975</v>
      </c>
      <c r="D509" t="s">
        <v>263</v>
      </c>
      <c r="F509" s="64" t="s">
        <v>18849</v>
      </c>
    </row>
    <row r="510" spans="1:6" x14ac:dyDescent="0.25">
      <c r="A510">
        <v>2020</v>
      </c>
      <c r="B510">
        <v>1</v>
      </c>
      <c r="C510" t="s">
        <v>16975</v>
      </c>
      <c r="D510" t="s">
        <v>263</v>
      </c>
      <c r="F510" s="64" t="s">
        <v>18850</v>
      </c>
    </row>
    <row r="511" spans="1:6" x14ac:dyDescent="0.25">
      <c r="A511">
        <v>2020</v>
      </c>
      <c r="B511">
        <v>1</v>
      </c>
      <c r="C511" t="s">
        <v>16975</v>
      </c>
      <c r="D511" t="s">
        <v>263</v>
      </c>
      <c r="F511" s="64" t="s">
        <v>18851</v>
      </c>
    </row>
    <row r="512" spans="1:6" x14ac:dyDescent="0.25">
      <c r="A512">
        <v>2020</v>
      </c>
      <c r="B512">
        <v>1</v>
      </c>
      <c r="C512" t="s">
        <v>16971</v>
      </c>
      <c r="D512" t="s">
        <v>20903</v>
      </c>
      <c r="E512" s="64" t="s">
        <v>22651</v>
      </c>
    </row>
    <row r="513" spans="1:6" x14ac:dyDescent="0.25">
      <c r="A513">
        <v>2020</v>
      </c>
      <c r="B513">
        <v>1</v>
      </c>
      <c r="C513" t="s">
        <v>16971</v>
      </c>
      <c r="D513" t="s">
        <v>20903</v>
      </c>
      <c r="F513" s="64" t="s">
        <v>22652</v>
      </c>
    </row>
    <row r="514" spans="1:6" x14ac:dyDescent="0.25">
      <c r="A514">
        <v>2020</v>
      </c>
      <c r="B514">
        <v>1</v>
      </c>
      <c r="C514" t="s">
        <v>16971</v>
      </c>
      <c r="D514" t="s">
        <v>267</v>
      </c>
      <c r="E514" s="64" t="s">
        <v>21025</v>
      </c>
      <c r="F514" s="64" t="s">
        <v>21047</v>
      </c>
    </row>
    <row r="515" spans="1:6" x14ac:dyDescent="0.25">
      <c r="A515">
        <v>2020</v>
      </c>
      <c r="B515">
        <v>1</v>
      </c>
      <c r="C515" t="s">
        <v>16971</v>
      </c>
      <c r="D515" t="s">
        <v>262</v>
      </c>
      <c r="E515" s="64" t="s">
        <v>20981</v>
      </c>
      <c r="F515" s="64" t="s">
        <v>21048</v>
      </c>
    </row>
    <row r="516" spans="1:6" x14ac:dyDescent="0.25">
      <c r="A516">
        <v>2020</v>
      </c>
      <c r="B516">
        <v>1</v>
      </c>
      <c r="C516" t="s">
        <v>16971</v>
      </c>
      <c r="D516" t="s">
        <v>263</v>
      </c>
      <c r="F516" s="64" t="s">
        <v>18852</v>
      </c>
    </row>
    <row r="517" spans="1:6" x14ac:dyDescent="0.25">
      <c r="A517">
        <v>2020</v>
      </c>
      <c r="B517">
        <v>1</v>
      </c>
      <c r="C517" t="s">
        <v>16971</v>
      </c>
      <c r="D517" t="s">
        <v>263</v>
      </c>
      <c r="E517" s="64" t="s">
        <v>18850</v>
      </c>
      <c r="F517" s="64" t="s">
        <v>17064</v>
      </c>
    </row>
    <row r="518" spans="1:6" x14ac:dyDescent="0.25">
      <c r="A518">
        <v>2020</v>
      </c>
      <c r="B518">
        <v>1</v>
      </c>
      <c r="C518" t="s">
        <v>16971</v>
      </c>
      <c r="D518" t="s">
        <v>266</v>
      </c>
      <c r="F518" s="64" t="s">
        <v>18853</v>
      </c>
    </row>
    <row r="519" spans="1:6" x14ac:dyDescent="0.25">
      <c r="A519">
        <v>2020</v>
      </c>
      <c r="B519">
        <v>1</v>
      </c>
      <c r="C519" t="s">
        <v>16971</v>
      </c>
      <c r="D519" t="s">
        <v>265</v>
      </c>
      <c r="E519" s="64" t="s">
        <v>22616</v>
      </c>
      <c r="F519" s="64" t="s">
        <v>22653</v>
      </c>
    </row>
    <row r="520" spans="1:6" x14ac:dyDescent="0.25">
      <c r="A520">
        <v>2020</v>
      </c>
      <c r="B520">
        <v>1</v>
      </c>
      <c r="C520" t="s">
        <v>16971</v>
      </c>
      <c r="D520" t="s">
        <v>264</v>
      </c>
      <c r="F520" s="64" t="s">
        <v>21049</v>
      </c>
    </row>
    <row r="521" spans="1:6" x14ac:dyDescent="0.25">
      <c r="A521">
        <v>2020</v>
      </c>
      <c r="B521">
        <v>1</v>
      </c>
      <c r="C521" t="s">
        <v>16971</v>
      </c>
      <c r="D521" t="s">
        <v>266</v>
      </c>
      <c r="E521" s="64" t="s">
        <v>18828</v>
      </c>
      <c r="F521" s="64" t="s">
        <v>22654</v>
      </c>
    </row>
    <row r="522" spans="1:6" x14ac:dyDescent="0.25">
      <c r="A522">
        <v>2020</v>
      </c>
      <c r="B522">
        <v>1</v>
      </c>
      <c r="C522" t="s">
        <v>16971</v>
      </c>
      <c r="D522" t="s">
        <v>262</v>
      </c>
      <c r="F522" s="64" t="s">
        <v>17065</v>
      </c>
    </row>
    <row r="523" spans="1:6" x14ac:dyDescent="0.25">
      <c r="A523">
        <v>2020</v>
      </c>
      <c r="B523">
        <v>1</v>
      </c>
      <c r="C523" t="s">
        <v>16971</v>
      </c>
      <c r="D523" t="s">
        <v>264</v>
      </c>
      <c r="F523" s="64" t="s">
        <v>21050</v>
      </c>
    </row>
    <row r="524" spans="1:6" x14ac:dyDescent="0.25">
      <c r="A524">
        <v>2020</v>
      </c>
      <c r="B524">
        <v>1</v>
      </c>
      <c r="C524" t="s">
        <v>16971</v>
      </c>
      <c r="D524" t="s">
        <v>265</v>
      </c>
      <c r="E524" s="64" t="s">
        <v>22653</v>
      </c>
      <c r="F524" s="64" t="s">
        <v>21029</v>
      </c>
    </row>
    <row r="525" spans="1:6" x14ac:dyDescent="0.25">
      <c r="A525">
        <v>2020</v>
      </c>
      <c r="B525">
        <v>1</v>
      </c>
      <c r="C525" t="s">
        <v>16971</v>
      </c>
      <c r="D525" t="s">
        <v>263</v>
      </c>
      <c r="E525" s="64" t="s">
        <v>18851</v>
      </c>
      <c r="F525" s="64" t="s">
        <v>22549</v>
      </c>
    </row>
    <row r="526" spans="1:6" x14ac:dyDescent="0.25">
      <c r="A526">
        <v>2020</v>
      </c>
      <c r="B526">
        <v>1</v>
      </c>
      <c r="C526" t="s">
        <v>16971</v>
      </c>
      <c r="D526" t="s">
        <v>20903</v>
      </c>
      <c r="F526" s="64" t="s">
        <v>22655</v>
      </c>
    </row>
    <row r="527" spans="1:6" x14ac:dyDescent="0.25">
      <c r="A527">
        <v>2020</v>
      </c>
      <c r="B527">
        <v>1</v>
      </c>
      <c r="C527" t="s">
        <v>16971</v>
      </c>
      <c r="D527" t="s">
        <v>263</v>
      </c>
      <c r="F527" s="64" t="s">
        <v>18854</v>
      </c>
    </row>
    <row r="528" spans="1:6" x14ac:dyDescent="0.25">
      <c r="A528">
        <v>2020</v>
      </c>
      <c r="B528">
        <v>1</v>
      </c>
      <c r="C528" t="s">
        <v>16971</v>
      </c>
      <c r="D528" t="s">
        <v>263</v>
      </c>
      <c r="F528" s="64" t="s">
        <v>22656</v>
      </c>
    </row>
    <row r="529" spans="1:6" x14ac:dyDescent="0.25">
      <c r="A529">
        <v>2020</v>
      </c>
      <c r="B529">
        <v>1</v>
      </c>
      <c r="C529" t="s">
        <v>16971</v>
      </c>
      <c r="D529" t="s">
        <v>267</v>
      </c>
      <c r="F529" s="64" t="s">
        <v>18855</v>
      </c>
    </row>
    <row r="530" spans="1:6" x14ac:dyDescent="0.25">
      <c r="A530">
        <v>2020</v>
      </c>
      <c r="B530">
        <v>1</v>
      </c>
      <c r="C530" t="s">
        <v>16971</v>
      </c>
      <c r="D530" t="s">
        <v>265</v>
      </c>
      <c r="F530" s="64" t="s">
        <v>18856</v>
      </c>
    </row>
    <row r="531" spans="1:6" x14ac:dyDescent="0.25">
      <c r="A531">
        <v>2020</v>
      </c>
      <c r="B531">
        <v>1</v>
      </c>
      <c r="C531" t="s">
        <v>16971</v>
      </c>
      <c r="D531" t="s">
        <v>265</v>
      </c>
      <c r="F531" s="64" t="s">
        <v>22519</v>
      </c>
    </row>
    <row r="532" spans="1:6" x14ac:dyDescent="0.25">
      <c r="A532">
        <v>2020</v>
      </c>
      <c r="B532">
        <v>1</v>
      </c>
      <c r="C532" t="s">
        <v>16971</v>
      </c>
      <c r="D532" t="s">
        <v>263</v>
      </c>
      <c r="F532" s="64" t="s">
        <v>17043</v>
      </c>
    </row>
    <row r="533" spans="1:6" x14ac:dyDescent="0.25">
      <c r="A533">
        <v>2020</v>
      </c>
      <c r="B533">
        <v>1</v>
      </c>
      <c r="C533" t="s">
        <v>16971</v>
      </c>
      <c r="D533" t="s">
        <v>15832</v>
      </c>
      <c r="E533" s="64" t="s">
        <v>18857</v>
      </c>
      <c r="F533" s="64" t="s">
        <v>21010</v>
      </c>
    </row>
    <row r="534" spans="1:6" x14ac:dyDescent="0.25">
      <c r="A534">
        <v>2020</v>
      </c>
      <c r="B534">
        <v>1</v>
      </c>
      <c r="C534" t="s">
        <v>16971</v>
      </c>
      <c r="D534" t="s">
        <v>265</v>
      </c>
      <c r="F534" s="64" t="s">
        <v>18858</v>
      </c>
    </row>
    <row r="535" spans="1:6" x14ac:dyDescent="0.25">
      <c r="A535">
        <v>2020</v>
      </c>
      <c r="B535">
        <v>1</v>
      </c>
      <c r="C535" t="s">
        <v>16971</v>
      </c>
      <c r="D535" t="s">
        <v>263</v>
      </c>
      <c r="F535" s="64" t="s">
        <v>17066</v>
      </c>
    </row>
    <row r="536" spans="1:6" x14ac:dyDescent="0.25">
      <c r="A536">
        <v>2020</v>
      </c>
      <c r="B536">
        <v>1</v>
      </c>
      <c r="C536" t="s">
        <v>16971</v>
      </c>
      <c r="D536" t="s">
        <v>262</v>
      </c>
      <c r="F536" s="64" t="s">
        <v>17067</v>
      </c>
    </row>
    <row r="537" spans="1:6" x14ac:dyDescent="0.25">
      <c r="A537">
        <v>2020</v>
      </c>
      <c r="B537">
        <v>1</v>
      </c>
      <c r="C537" t="s">
        <v>16971</v>
      </c>
      <c r="D537" t="s">
        <v>263</v>
      </c>
      <c r="E537" s="64" t="s">
        <v>17066</v>
      </c>
    </row>
    <row r="538" spans="1:6" x14ac:dyDescent="0.25">
      <c r="A538">
        <v>2020</v>
      </c>
      <c r="B538">
        <v>1</v>
      </c>
      <c r="C538" t="s">
        <v>17008</v>
      </c>
      <c r="D538" t="s">
        <v>262</v>
      </c>
      <c r="F538" s="64" t="s">
        <v>18859</v>
      </c>
    </row>
    <row r="539" spans="1:6" x14ac:dyDescent="0.25">
      <c r="A539">
        <v>2020</v>
      </c>
      <c r="B539">
        <v>1</v>
      </c>
      <c r="C539" t="s">
        <v>17008</v>
      </c>
      <c r="D539" t="s">
        <v>262</v>
      </c>
      <c r="F539" s="64" t="s">
        <v>18860</v>
      </c>
    </row>
    <row r="540" spans="1:6" x14ac:dyDescent="0.25">
      <c r="A540">
        <v>2020</v>
      </c>
      <c r="B540">
        <v>1</v>
      </c>
      <c r="C540" t="s">
        <v>17008</v>
      </c>
      <c r="D540" t="s">
        <v>265</v>
      </c>
      <c r="F540" s="64" t="s">
        <v>18861</v>
      </c>
    </row>
    <row r="541" spans="1:6" x14ac:dyDescent="0.25">
      <c r="A541">
        <v>2020</v>
      </c>
      <c r="B541">
        <v>1</v>
      </c>
      <c r="C541" t="s">
        <v>17008</v>
      </c>
      <c r="D541" t="s">
        <v>262</v>
      </c>
      <c r="F541" s="64" t="s">
        <v>21051</v>
      </c>
    </row>
    <row r="542" spans="1:6" x14ac:dyDescent="0.25">
      <c r="A542">
        <v>2020</v>
      </c>
      <c r="B542">
        <v>1</v>
      </c>
      <c r="C542" t="s">
        <v>17008</v>
      </c>
      <c r="D542" t="s">
        <v>266</v>
      </c>
      <c r="F542" s="64" t="s">
        <v>22657</v>
      </c>
    </row>
    <row r="543" spans="1:6" x14ac:dyDescent="0.25">
      <c r="A543">
        <v>2020</v>
      </c>
      <c r="B543">
        <v>1</v>
      </c>
      <c r="C543" t="s">
        <v>17008</v>
      </c>
      <c r="D543" t="s">
        <v>15832</v>
      </c>
      <c r="E543" s="64" t="s">
        <v>21010</v>
      </c>
      <c r="F543" s="64" t="s">
        <v>18857</v>
      </c>
    </row>
    <row r="544" spans="1:6" x14ac:dyDescent="0.25">
      <c r="A544">
        <v>2020</v>
      </c>
      <c r="B544">
        <v>1</v>
      </c>
      <c r="C544" t="s">
        <v>17008</v>
      </c>
      <c r="D544" t="s">
        <v>266</v>
      </c>
      <c r="F544" s="64" t="s">
        <v>22658</v>
      </c>
    </row>
    <row r="545" spans="1:6" x14ac:dyDescent="0.25">
      <c r="A545">
        <v>2020</v>
      </c>
      <c r="B545">
        <v>1</v>
      </c>
      <c r="C545" t="s">
        <v>17008</v>
      </c>
      <c r="D545" t="s">
        <v>265</v>
      </c>
      <c r="F545" s="64" t="s">
        <v>18862</v>
      </c>
    </row>
    <row r="546" spans="1:6" x14ac:dyDescent="0.25">
      <c r="A546">
        <v>2020</v>
      </c>
      <c r="B546">
        <v>1</v>
      </c>
      <c r="C546" t="s">
        <v>17008</v>
      </c>
      <c r="D546" t="s">
        <v>15832</v>
      </c>
      <c r="E546" s="64" t="s">
        <v>18863</v>
      </c>
      <c r="F546" s="64" t="s">
        <v>22659</v>
      </c>
    </row>
    <row r="547" spans="1:6" x14ac:dyDescent="0.25">
      <c r="A547">
        <v>2020</v>
      </c>
      <c r="B547">
        <v>2</v>
      </c>
      <c r="C547" t="s">
        <v>16971</v>
      </c>
      <c r="D547" t="s">
        <v>265</v>
      </c>
      <c r="E547" s="64" t="s">
        <v>22519</v>
      </c>
    </row>
    <row r="548" spans="1:6" x14ac:dyDescent="0.25">
      <c r="A548">
        <v>2020</v>
      </c>
      <c r="B548">
        <v>2</v>
      </c>
      <c r="C548" t="s">
        <v>16971</v>
      </c>
      <c r="D548" t="s">
        <v>265</v>
      </c>
      <c r="E548" s="64" t="s">
        <v>21354</v>
      </c>
    </row>
    <row r="549" spans="1:6" x14ac:dyDescent="0.25">
      <c r="A549">
        <v>2020</v>
      </c>
      <c r="B549">
        <v>2</v>
      </c>
      <c r="C549" t="s">
        <v>16971</v>
      </c>
      <c r="D549" t="s">
        <v>265</v>
      </c>
      <c r="E549" s="64" t="s">
        <v>18856</v>
      </c>
    </row>
    <row r="550" spans="1:6" x14ac:dyDescent="0.25">
      <c r="A550">
        <v>2020</v>
      </c>
      <c r="B550">
        <v>2</v>
      </c>
      <c r="C550" t="s">
        <v>16971</v>
      </c>
      <c r="D550" t="s">
        <v>265</v>
      </c>
      <c r="E550" s="64" t="s">
        <v>17068</v>
      </c>
      <c r="F550" s="64" t="s">
        <v>22660</v>
      </c>
    </row>
    <row r="551" spans="1:6" x14ac:dyDescent="0.25">
      <c r="A551">
        <v>2020</v>
      </c>
      <c r="B551">
        <v>2</v>
      </c>
      <c r="C551" t="s">
        <v>16971</v>
      </c>
      <c r="D551" t="s">
        <v>263</v>
      </c>
      <c r="E551" s="64" t="s">
        <v>22656</v>
      </c>
    </row>
    <row r="552" spans="1:6" x14ac:dyDescent="0.25">
      <c r="A552">
        <v>2020</v>
      </c>
      <c r="B552">
        <v>2</v>
      </c>
      <c r="C552" t="s">
        <v>16971</v>
      </c>
      <c r="D552" t="s">
        <v>15832</v>
      </c>
      <c r="E552" s="64" t="s">
        <v>22659</v>
      </c>
      <c r="F552" s="64" t="s">
        <v>18801</v>
      </c>
    </row>
    <row r="553" spans="1:6" x14ac:dyDescent="0.25">
      <c r="A553">
        <v>2020</v>
      </c>
      <c r="B553">
        <v>2</v>
      </c>
      <c r="C553" t="s">
        <v>16971</v>
      </c>
      <c r="D553" t="s">
        <v>265</v>
      </c>
      <c r="E553" s="64" t="s">
        <v>18862</v>
      </c>
      <c r="F553" s="64" t="s">
        <v>22661</v>
      </c>
    </row>
    <row r="554" spans="1:6" x14ac:dyDescent="0.25">
      <c r="A554">
        <v>2020</v>
      </c>
      <c r="B554">
        <v>2</v>
      </c>
      <c r="C554" t="s">
        <v>16971</v>
      </c>
      <c r="D554" t="s">
        <v>263</v>
      </c>
      <c r="F554" s="64" t="s">
        <v>22662</v>
      </c>
    </row>
    <row r="555" spans="1:6" x14ac:dyDescent="0.25">
      <c r="A555">
        <v>2020</v>
      </c>
      <c r="B555">
        <v>2</v>
      </c>
      <c r="C555" t="s">
        <v>16971</v>
      </c>
      <c r="D555" t="s">
        <v>263</v>
      </c>
      <c r="F555" s="64" t="s">
        <v>21052</v>
      </c>
    </row>
    <row r="556" spans="1:6" x14ac:dyDescent="0.25">
      <c r="A556">
        <v>2020</v>
      </c>
      <c r="B556">
        <v>2</v>
      </c>
      <c r="C556" t="s">
        <v>16971</v>
      </c>
      <c r="D556" t="s">
        <v>263</v>
      </c>
      <c r="F556" s="64" t="s">
        <v>18864</v>
      </c>
    </row>
    <row r="557" spans="1:6" x14ac:dyDescent="0.25">
      <c r="A557">
        <v>2020</v>
      </c>
      <c r="B557">
        <v>2</v>
      </c>
      <c r="C557" t="s">
        <v>16971</v>
      </c>
      <c r="D557" t="s">
        <v>263</v>
      </c>
      <c r="E557" s="64" t="s">
        <v>17043</v>
      </c>
    </row>
    <row r="558" spans="1:6" x14ac:dyDescent="0.25">
      <c r="A558">
        <v>2020</v>
      </c>
      <c r="B558">
        <v>2</v>
      </c>
      <c r="C558" t="s">
        <v>16971</v>
      </c>
      <c r="D558" t="s">
        <v>263</v>
      </c>
      <c r="F558" s="64" t="s">
        <v>22656</v>
      </c>
    </row>
    <row r="559" spans="1:6" x14ac:dyDescent="0.25">
      <c r="A559">
        <v>2020</v>
      </c>
      <c r="B559">
        <v>2</v>
      </c>
      <c r="C559" t="s">
        <v>16971</v>
      </c>
      <c r="D559" t="s">
        <v>263</v>
      </c>
      <c r="E559" s="64" t="s">
        <v>18864</v>
      </c>
      <c r="F559" s="64" t="s">
        <v>17047</v>
      </c>
    </row>
    <row r="560" spans="1:6" x14ac:dyDescent="0.25">
      <c r="A560">
        <v>2020</v>
      </c>
      <c r="B560">
        <v>2</v>
      </c>
      <c r="C560" t="s">
        <v>16971</v>
      </c>
      <c r="D560" t="s">
        <v>267</v>
      </c>
      <c r="F560" s="64" t="s">
        <v>22663</v>
      </c>
    </row>
    <row r="561" spans="1:6" x14ac:dyDescent="0.25">
      <c r="A561">
        <v>2020</v>
      </c>
      <c r="B561">
        <v>2</v>
      </c>
      <c r="C561" t="s">
        <v>16971</v>
      </c>
      <c r="D561" t="s">
        <v>267</v>
      </c>
      <c r="F561" s="64" t="s">
        <v>22618</v>
      </c>
    </row>
    <row r="562" spans="1:6" x14ac:dyDescent="0.25">
      <c r="A562">
        <v>2020</v>
      </c>
      <c r="B562">
        <v>2</v>
      </c>
      <c r="C562" t="s">
        <v>16971</v>
      </c>
      <c r="D562" t="s">
        <v>265</v>
      </c>
      <c r="E562" s="64" t="s">
        <v>22661</v>
      </c>
      <c r="F562" s="64" t="s">
        <v>22664</v>
      </c>
    </row>
    <row r="563" spans="1:6" x14ac:dyDescent="0.25">
      <c r="A563">
        <v>2020</v>
      </c>
      <c r="B563">
        <v>2</v>
      </c>
      <c r="C563" t="s">
        <v>16971</v>
      </c>
      <c r="D563" t="s">
        <v>15832</v>
      </c>
      <c r="F563" s="64" t="s">
        <v>22570</v>
      </c>
    </row>
    <row r="564" spans="1:6" x14ac:dyDescent="0.25">
      <c r="A564">
        <v>2020</v>
      </c>
      <c r="B564">
        <v>2</v>
      </c>
      <c r="C564" t="s">
        <v>16971</v>
      </c>
      <c r="D564" t="s">
        <v>265</v>
      </c>
      <c r="F564" s="64" t="s">
        <v>22665</v>
      </c>
    </row>
    <row r="565" spans="1:6" x14ac:dyDescent="0.25">
      <c r="A565">
        <v>2020</v>
      </c>
      <c r="B565">
        <v>2</v>
      </c>
      <c r="C565" t="s">
        <v>16971</v>
      </c>
      <c r="D565" t="s">
        <v>263</v>
      </c>
      <c r="E565" s="64" t="s">
        <v>22662</v>
      </c>
    </row>
    <row r="566" spans="1:6" x14ac:dyDescent="0.25">
      <c r="A566">
        <v>2020</v>
      </c>
      <c r="B566">
        <v>2</v>
      </c>
      <c r="C566" t="s">
        <v>16971</v>
      </c>
      <c r="D566" t="s">
        <v>263</v>
      </c>
      <c r="E566" s="64" t="s">
        <v>21052</v>
      </c>
    </row>
    <row r="567" spans="1:6" x14ac:dyDescent="0.25">
      <c r="A567">
        <v>2020</v>
      </c>
      <c r="B567">
        <v>2</v>
      </c>
      <c r="C567" t="s">
        <v>17008</v>
      </c>
      <c r="D567" t="s">
        <v>266</v>
      </c>
      <c r="F567" s="64" t="s">
        <v>21053</v>
      </c>
    </row>
    <row r="568" spans="1:6" x14ac:dyDescent="0.25">
      <c r="A568">
        <v>2020</v>
      </c>
      <c r="B568">
        <v>2</v>
      </c>
      <c r="C568" t="s">
        <v>17008</v>
      </c>
      <c r="D568" t="s">
        <v>266</v>
      </c>
      <c r="F568" s="64" t="s">
        <v>22666</v>
      </c>
    </row>
    <row r="569" spans="1:6" x14ac:dyDescent="0.25">
      <c r="A569">
        <v>2020</v>
      </c>
      <c r="B569">
        <v>2</v>
      </c>
      <c r="C569" t="s">
        <v>17008</v>
      </c>
      <c r="D569" t="s">
        <v>265</v>
      </c>
      <c r="E569" s="64" t="s">
        <v>18858</v>
      </c>
      <c r="F569" s="64" t="s">
        <v>18865</v>
      </c>
    </row>
    <row r="570" spans="1:6" x14ac:dyDescent="0.25">
      <c r="A570">
        <v>2020</v>
      </c>
      <c r="B570">
        <v>2</v>
      </c>
      <c r="C570" t="s">
        <v>17008</v>
      </c>
      <c r="D570" t="s">
        <v>267</v>
      </c>
      <c r="F570" s="64" t="s">
        <v>17069</v>
      </c>
    </row>
    <row r="571" spans="1:6" x14ac:dyDescent="0.25">
      <c r="A571">
        <v>2020</v>
      </c>
      <c r="B571">
        <v>2</v>
      </c>
      <c r="C571" t="s">
        <v>17008</v>
      </c>
      <c r="D571" t="s">
        <v>20903</v>
      </c>
      <c r="F571" s="64" t="s">
        <v>22667</v>
      </c>
    </row>
    <row r="572" spans="1:6" x14ac:dyDescent="0.25">
      <c r="A572">
        <v>2020</v>
      </c>
      <c r="B572">
        <v>2</v>
      </c>
      <c r="C572" t="s">
        <v>17008</v>
      </c>
      <c r="D572" t="s">
        <v>20903</v>
      </c>
      <c r="F572" s="64" t="s">
        <v>22668</v>
      </c>
    </row>
    <row r="573" spans="1:6" x14ac:dyDescent="0.25">
      <c r="A573">
        <v>2020</v>
      </c>
      <c r="B573">
        <v>2</v>
      </c>
      <c r="C573" t="s">
        <v>17008</v>
      </c>
      <c r="D573" t="s">
        <v>263</v>
      </c>
      <c r="E573" s="64" t="s">
        <v>17064</v>
      </c>
      <c r="F573" s="64" t="s">
        <v>18850</v>
      </c>
    </row>
    <row r="574" spans="1:6" x14ac:dyDescent="0.25">
      <c r="A574">
        <v>2020</v>
      </c>
      <c r="B574">
        <v>2</v>
      </c>
      <c r="C574" t="s">
        <v>17008</v>
      </c>
      <c r="D574" t="s">
        <v>15832</v>
      </c>
      <c r="F574" s="64" t="s">
        <v>22669</v>
      </c>
    </row>
    <row r="575" spans="1:6" x14ac:dyDescent="0.25">
      <c r="A575">
        <v>2020</v>
      </c>
      <c r="B575">
        <v>2</v>
      </c>
      <c r="C575" t="s">
        <v>17008</v>
      </c>
      <c r="D575" t="s">
        <v>263</v>
      </c>
      <c r="F575" s="64" t="s">
        <v>21054</v>
      </c>
    </row>
    <row r="576" spans="1:6" x14ac:dyDescent="0.25">
      <c r="A576">
        <v>2020</v>
      </c>
      <c r="B576">
        <v>3</v>
      </c>
      <c r="C576" t="s">
        <v>16971</v>
      </c>
      <c r="D576" t="s">
        <v>265</v>
      </c>
      <c r="E576" s="64" t="s">
        <v>22664</v>
      </c>
    </row>
    <row r="577" spans="1:6" x14ac:dyDescent="0.25">
      <c r="A577">
        <v>2020</v>
      </c>
      <c r="B577">
        <v>3</v>
      </c>
      <c r="C577" t="s">
        <v>16971</v>
      </c>
      <c r="D577" t="s">
        <v>265</v>
      </c>
      <c r="E577" s="64" t="s">
        <v>22665</v>
      </c>
      <c r="F577" s="64" t="s">
        <v>17070</v>
      </c>
    </row>
    <row r="578" spans="1:6" x14ac:dyDescent="0.25">
      <c r="A578">
        <v>2020</v>
      </c>
      <c r="B578">
        <v>3</v>
      </c>
      <c r="C578" t="s">
        <v>16971</v>
      </c>
      <c r="D578" t="s">
        <v>266</v>
      </c>
      <c r="E578" s="64" t="s">
        <v>20999</v>
      </c>
    </row>
    <row r="579" spans="1:6" x14ac:dyDescent="0.25">
      <c r="A579">
        <v>2020</v>
      </c>
      <c r="B579">
        <v>3</v>
      </c>
      <c r="C579" t="s">
        <v>16971</v>
      </c>
      <c r="D579" t="s">
        <v>263</v>
      </c>
      <c r="E579" s="64" t="s">
        <v>22656</v>
      </c>
    </row>
    <row r="580" spans="1:6" x14ac:dyDescent="0.25">
      <c r="A580">
        <v>2020</v>
      </c>
      <c r="B580">
        <v>3</v>
      </c>
      <c r="C580" t="s">
        <v>16971</v>
      </c>
      <c r="D580" t="s">
        <v>263</v>
      </c>
      <c r="E580" s="64" t="s">
        <v>18852</v>
      </c>
    </row>
    <row r="581" spans="1:6" x14ac:dyDescent="0.25">
      <c r="A581">
        <v>2020</v>
      </c>
      <c r="B581">
        <v>3</v>
      </c>
      <c r="C581" t="s">
        <v>16971</v>
      </c>
      <c r="D581" t="s">
        <v>263</v>
      </c>
      <c r="F581" s="64" t="s">
        <v>18866</v>
      </c>
    </row>
    <row r="582" spans="1:6" x14ac:dyDescent="0.25">
      <c r="A582">
        <v>2020</v>
      </c>
      <c r="B582">
        <v>3</v>
      </c>
      <c r="C582" t="s">
        <v>16971</v>
      </c>
      <c r="D582" t="s">
        <v>20903</v>
      </c>
      <c r="E582" s="64" t="s">
        <v>22670</v>
      </c>
    </row>
    <row r="583" spans="1:6" x14ac:dyDescent="0.25">
      <c r="A583">
        <v>2020</v>
      </c>
      <c r="B583">
        <v>3</v>
      </c>
      <c r="C583" t="s">
        <v>16971</v>
      </c>
      <c r="D583" t="s">
        <v>266</v>
      </c>
      <c r="F583" s="64" t="s">
        <v>21055</v>
      </c>
    </row>
    <row r="584" spans="1:6" x14ac:dyDescent="0.25">
      <c r="A584">
        <v>2020</v>
      </c>
      <c r="B584">
        <v>3</v>
      </c>
      <c r="C584" t="s">
        <v>16971</v>
      </c>
      <c r="D584" t="s">
        <v>265</v>
      </c>
      <c r="E584" s="64" t="s">
        <v>22660</v>
      </c>
      <c r="F584" s="64" t="s">
        <v>22671</v>
      </c>
    </row>
    <row r="585" spans="1:6" x14ac:dyDescent="0.25">
      <c r="A585">
        <v>2020</v>
      </c>
      <c r="B585">
        <v>3</v>
      </c>
      <c r="C585" t="s">
        <v>16971</v>
      </c>
      <c r="D585" t="s">
        <v>20903</v>
      </c>
      <c r="F585" s="64" t="s">
        <v>22672</v>
      </c>
    </row>
    <row r="586" spans="1:6" x14ac:dyDescent="0.25">
      <c r="A586">
        <v>2020</v>
      </c>
      <c r="B586">
        <v>3</v>
      </c>
      <c r="C586" t="s">
        <v>16971</v>
      </c>
      <c r="D586" t="s">
        <v>265</v>
      </c>
      <c r="F586" s="64" t="s">
        <v>21056</v>
      </c>
    </row>
    <row r="587" spans="1:6" x14ac:dyDescent="0.25">
      <c r="A587">
        <v>2020</v>
      </c>
      <c r="B587">
        <v>3</v>
      </c>
      <c r="C587" t="s">
        <v>16971</v>
      </c>
      <c r="D587" t="s">
        <v>266</v>
      </c>
      <c r="F587" s="64" t="s">
        <v>22673</v>
      </c>
    </row>
    <row r="588" spans="1:6" x14ac:dyDescent="0.25">
      <c r="A588">
        <v>2020</v>
      </c>
      <c r="B588">
        <v>3</v>
      </c>
      <c r="C588" t="s">
        <v>16971</v>
      </c>
      <c r="D588" t="s">
        <v>15832</v>
      </c>
      <c r="E588" s="64" t="s">
        <v>17071</v>
      </c>
    </row>
    <row r="589" spans="1:6" x14ac:dyDescent="0.25">
      <c r="A589">
        <v>2020</v>
      </c>
      <c r="B589">
        <v>3</v>
      </c>
      <c r="C589" t="s">
        <v>16971</v>
      </c>
      <c r="D589" t="s">
        <v>15832</v>
      </c>
      <c r="F589" s="64" t="s">
        <v>21057</v>
      </c>
    </row>
    <row r="590" spans="1:6" x14ac:dyDescent="0.25">
      <c r="A590">
        <v>2020</v>
      </c>
      <c r="B590">
        <v>3</v>
      </c>
      <c r="C590" t="s">
        <v>16971</v>
      </c>
      <c r="D590" t="s">
        <v>263</v>
      </c>
      <c r="F590" s="64" t="s">
        <v>21058</v>
      </c>
    </row>
    <row r="591" spans="1:6" x14ac:dyDescent="0.25">
      <c r="A591">
        <v>2020</v>
      </c>
      <c r="B591">
        <v>3</v>
      </c>
      <c r="C591" t="s">
        <v>16971</v>
      </c>
      <c r="D591" t="s">
        <v>265</v>
      </c>
      <c r="F591" s="64" t="s">
        <v>22674</v>
      </c>
    </row>
    <row r="592" spans="1:6" x14ac:dyDescent="0.25">
      <c r="A592">
        <v>2020</v>
      </c>
      <c r="B592">
        <v>3</v>
      </c>
      <c r="C592" t="s">
        <v>16971</v>
      </c>
      <c r="D592" t="s">
        <v>15832</v>
      </c>
      <c r="F592" s="64" t="s">
        <v>18812</v>
      </c>
    </row>
    <row r="593" spans="1:6" x14ac:dyDescent="0.25">
      <c r="A593">
        <v>2020</v>
      </c>
      <c r="B593">
        <v>3</v>
      </c>
      <c r="C593" t="s">
        <v>16971</v>
      </c>
      <c r="D593" t="s">
        <v>262</v>
      </c>
      <c r="E593" s="64" t="s">
        <v>18860</v>
      </c>
    </row>
    <row r="594" spans="1:6" x14ac:dyDescent="0.25">
      <c r="A594">
        <v>2020</v>
      </c>
      <c r="B594">
        <v>3</v>
      </c>
      <c r="C594" t="s">
        <v>16971</v>
      </c>
      <c r="D594" t="s">
        <v>20903</v>
      </c>
      <c r="E594" s="64" t="s">
        <v>22675</v>
      </c>
    </row>
    <row r="595" spans="1:6" x14ac:dyDescent="0.25">
      <c r="A595">
        <v>2020</v>
      </c>
      <c r="B595">
        <v>3</v>
      </c>
      <c r="C595" t="s">
        <v>16971</v>
      </c>
      <c r="D595" t="s">
        <v>263</v>
      </c>
      <c r="E595" s="64" t="s">
        <v>18866</v>
      </c>
    </row>
    <row r="596" spans="1:6" x14ac:dyDescent="0.25">
      <c r="A596">
        <v>2020</v>
      </c>
      <c r="B596">
        <v>3</v>
      </c>
      <c r="C596" t="s">
        <v>17008</v>
      </c>
      <c r="D596" t="s">
        <v>266</v>
      </c>
      <c r="E596" s="64" t="s">
        <v>22666</v>
      </c>
      <c r="F596" s="64" t="s">
        <v>21059</v>
      </c>
    </row>
    <row r="597" spans="1:6" x14ac:dyDescent="0.25">
      <c r="A597">
        <v>2020</v>
      </c>
      <c r="B597">
        <v>3</v>
      </c>
      <c r="C597" t="s">
        <v>17008</v>
      </c>
      <c r="D597" t="s">
        <v>15832</v>
      </c>
      <c r="F597" s="64" t="s">
        <v>17072</v>
      </c>
    </row>
    <row r="598" spans="1:6" x14ac:dyDescent="0.25">
      <c r="A598">
        <v>2020</v>
      </c>
      <c r="B598">
        <v>3</v>
      </c>
      <c r="C598" t="s">
        <v>17008</v>
      </c>
      <c r="D598" t="s">
        <v>265</v>
      </c>
      <c r="F598" s="64" t="s">
        <v>22660</v>
      </c>
    </row>
    <row r="599" spans="1:6" x14ac:dyDescent="0.25">
      <c r="A599">
        <v>2020</v>
      </c>
      <c r="B599">
        <v>3</v>
      </c>
      <c r="C599" t="s">
        <v>17008</v>
      </c>
      <c r="D599" t="s">
        <v>20903</v>
      </c>
      <c r="F599" s="64" t="s">
        <v>22676</v>
      </c>
    </row>
    <row r="600" spans="1:6" x14ac:dyDescent="0.25">
      <c r="A600">
        <v>2020</v>
      </c>
      <c r="B600">
        <v>3</v>
      </c>
      <c r="C600" t="s">
        <v>17008</v>
      </c>
      <c r="D600" t="s">
        <v>262</v>
      </c>
      <c r="E600" s="64" t="s">
        <v>21051</v>
      </c>
      <c r="F600" s="64" t="s">
        <v>21060</v>
      </c>
    </row>
    <row r="601" spans="1:6" x14ac:dyDescent="0.25">
      <c r="A601">
        <v>2020</v>
      </c>
      <c r="B601">
        <v>3</v>
      </c>
      <c r="C601" t="s">
        <v>17008</v>
      </c>
      <c r="D601" t="s">
        <v>20903</v>
      </c>
      <c r="F601" s="64" t="s">
        <v>22677</v>
      </c>
    </row>
    <row r="602" spans="1:6" x14ac:dyDescent="0.25">
      <c r="A602">
        <v>2020</v>
      </c>
      <c r="B602">
        <v>3</v>
      </c>
      <c r="C602" t="s">
        <v>17008</v>
      </c>
      <c r="D602" t="s">
        <v>20903</v>
      </c>
      <c r="F602" s="64" t="s">
        <v>22678</v>
      </c>
    </row>
    <row r="603" spans="1:6" x14ac:dyDescent="0.25">
      <c r="A603">
        <v>2020</v>
      </c>
      <c r="B603">
        <v>4</v>
      </c>
      <c r="C603" t="s">
        <v>16971</v>
      </c>
      <c r="D603" t="s">
        <v>265</v>
      </c>
      <c r="E603" s="64" t="s">
        <v>21056</v>
      </c>
    </row>
    <row r="604" spans="1:6" x14ac:dyDescent="0.25">
      <c r="A604">
        <v>2020</v>
      </c>
      <c r="B604">
        <v>4</v>
      </c>
      <c r="C604" t="s">
        <v>16971</v>
      </c>
      <c r="D604" t="s">
        <v>265</v>
      </c>
      <c r="E604" s="64" t="s">
        <v>18847</v>
      </c>
      <c r="F604" s="64" t="s">
        <v>21061</v>
      </c>
    </row>
    <row r="605" spans="1:6" x14ac:dyDescent="0.25">
      <c r="A605">
        <v>2020</v>
      </c>
      <c r="B605">
        <v>4</v>
      </c>
      <c r="C605" t="s">
        <v>16971</v>
      </c>
      <c r="D605" t="s">
        <v>265</v>
      </c>
      <c r="E605" s="64" t="s">
        <v>21061</v>
      </c>
      <c r="F605" s="64" t="s">
        <v>18856</v>
      </c>
    </row>
    <row r="606" spans="1:6" x14ac:dyDescent="0.25">
      <c r="A606">
        <v>2020</v>
      </c>
      <c r="B606">
        <v>4</v>
      </c>
      <c r="C606" t="s">
        <v>16971</v>
      </c>
      <c r="D606" t="s">
        <v>15832</v>
      </c>
      <c r="E606" s="64" t="s">
        <v>18812</v>
      </c>
    </row>
    <row r="607" spans="1:6" x14ac:dyDescent="0.25">
      <c r="A607">
        <v>2020</v>
      </c>
      <c r="B607">
        <v>4</v>
      </c>
      <c r="C607" t="s">
        <v>16971</v>
      </c>
      <c r="D607" t="s">
        <v>15832</v>
      </c>
      <c r="E607" s="64" t="s">
        <v>22669</v>
      </c>
    </row>
    <row r="608" spans="1:6" x14ac:dyDescent="0.25">
      <c r="A608">
        <v>2020</v>
      </c>
      <c r="B608">
        <v>4</v>
      </c>
      <c r="C608" t="s">
        <v>16971</v>
      </c>
      <c r="D608" t="s">
        <v>20903</v>
      </c>
      <c r="E608" s="64" t="s">
        <v>22655</v>
      </c>
    </row>
    <row r="609" spans="1:6" x14ac:dyDescent="0.25">
      <c r="A609">
        <v>2020</v>
      </c>
      <c r="B609">
        <v>4</v>
      </c>
      <c r="C609" t="s">
        <v>16971</v>
      </c>
      <c r="D609" t="s">
        <v>265</v>
      </c>
      <c r="E609" s="64" t="s">
        <v>18865</v>
      </c>
      <c r="F609" s="64" t="s">
        <v>21061</v>
      </c>
    </row>
    <row r="610" spans="1:6" x14ac:dyDescent="0.25">
      <c r="A610">
        <v>2020</v>
      </c>
      <c r="B610">
        <v>4</v>
      </c>
      <c r="C610" t="s">
        <v>16971</v>
      </c>
      <c r="D610" t="s">
        <v>15832</v>
      </c>
      <c r="F610" s="64" t="s">
        <v>17020</v>
      </c>
    </row>
    <row r="611" spans="1:6" x14ac:dyDescent="0.25">
      <c r="A611">
        <v>2020</v>
      </c>
      <c r="B611">
        <v>4</v>
      </c>
      <c r="C611" t="s">
        <v>16971</v>
      </c>
      <c r="D611" t="s">
        <v>15832</v>
      </c>
      <c r="F611" s="64" t="s">
        <v>22679</v>
      </c>
    </row>
    <row r="612" spans="1:6" x14ac:dyDescent="0.25">
      <c r="A612">
        <v>2020</v>
      </c>
      <c r="B612">
        <v>4</v>
      </c>
      <c r="C612" t="s">
        <v>16971</v>
      </c>
      <c r="D612" t="s">
        <v>261</v>
      </c>
      <c r="F612" s="64" t="s">
        <v>22680</v>
      </c>
    </row>
    <row r="613" spans="1:6" x14ac:dyDescent="0.25">
      <c r="A613">
        <v>2020</v>
      </c>
      <c r="B613">
        <v>4</v>
      </c>
      <c r="C613" t="s">
        <v>16971</v>
      </c>
      <c r="D613" t="s">
        <v>261</v>
      </c>
      <c r="F613" s="64" t="s">
        <v>18867</v>
      </c>
    </row>
    <row r="614" spans="1:6" x14ac:dyDescent="0.25">
      <c r="A614">
        <v>2020</v>
      </c>
      <c r="B614">
        <v>4</v>
      </c>
      <c r="C614" t="s">
        <v>16971</v>
      </c>
      <c r="D614" t="s">
        <v>263</v>
      </c>
      <c r="F614" s="64" t="s">
        <v>18868</v>
      </c>
    </row>
    <row r="615" spans="1:6" x14ac:dyDescent="0.25">
      <c r="A615">
        <v>2020</v>
      </c>
      <c r="B615">
        <v>4</v>
      </c>
      <c r="C615" t="s">
        <v>16971</v>
      </c>
      <c r="D615" t="s">
        <v>264</v>
      </c>
      <c r="F615" s="64" t="s">
        <v>17073</v>
      </c>
    </row>
    <row r="616" spans="1:6" x14ac:dyDescent="0.25">
      <c r="A616">
        <v>2020</v>
      </c>
      <c r="B616">
        <v>4</v>
      </c>
      <c r="C616" t="s">
        <v>16971</v>
      </c>
      <c r="D616" t="s">
        <v>265</v>
      </c>
      <c r="F616" s="64" t="s">
        <v>22681</v>
      </c>
    </row>
    <row r="617" spans="1:6" x14ac:dyDescent="0.25">
      <c r="A617">
        <v>2020</v>
      </c>
      <c r="B617">
        <v>4</v>
      </c>
      <c r="C617" t="s">
        <v>16971</v>
      </c>
      <c r="D617" t="s">
        <v>262</v>
      </c>
      <c r="F617" s="64" t="s">
        <v>18869</v>
      </c>
    </row>
    <row r="618" spans="1:6" x14ac:dyDescent="0.25">
      <c r="A618">
        <v>2020</v>
      </c>
      <c r="B618">
        <v>4</v>
      </c>
      <c r="C618" t="s">
        <v>16971</v>
      </c>
      <c r="D618" t="s">
        <v>15832</v>
      </c>
      <c r="F618" s="64" t="s">
        <v>22682</v>
      </c>
    </row>
    <row r="619" spans="1:6" x14ac:dyDescent="0.25">
      <c r="A619">
        <v>2020</v>
      </c>
      <c r="B619">
        <v>4</v>
      </c>
      <c r="C619" t="s">
        <v>16971</v>
      </c>
      <c r="D619" t="s">
        <v>263</v>
      </c>
      <c r="F619" s="64" t="s">
        <v>18870</v>
      </c>
    </row>
    <row r="620" spans="1:6" x14ac:dyDescent="0.25">
      <c r="A620">
        <v>2020</v>
      </c>
      <c r="B620">
        <v>4</v>
      </c>
      <c r="C620" t="s">
        <v>16971</v>
      </c>
      <c r="D620" t="s">
        <v>266</v>
      </c>
      <c r="E620" s="64" t="s">
        <v>18845</v>
      </c>
    </row>
    <row r="621" spans="1:6" x14ac:dyDescent="0.25">
      <c r="A621">
        <v>2020</v>
      </c>
      <c r="B621">
        <v>4</v>
      </c>
      <c r="C621" t="s">
        <v>16971</v>
      </c>
      <c r="D621" t="s">
        <v>266</v>
      </c>
      <c r="F621" s="64" t="s">
        <v>21062</v>
      </c>
    </row>
    <row r="622" spans="1:6" x14ac:dyDescent="0.25">
      <c r="A622">
        <v>2020</v>
      </c>
      <c r="B622">
        <v>4</v>
      </c>
      <c r="C622" t="s">
        <v>16971</v>
      </c>
      <c r="D622" t="s">
        <v>15832</v>
      </c>
      <c r="F622" s="64" t="s">
        <v>21063</v>
      </c>
    </row>
    <row r="623" spans="1:6" x14ac:dyDescent="0.25">
      <c r="A623">
        <v>2020</v>
      </c>
      <c r="B623">
        <v>4</v>
      </c>
      <c r="C623" t="s">
        <v>16971</v>
      </c>
      <c r="D623" t="s">
        <v>263</v>
      </c>
      <c r="F623" s="64" t="s">
        <v>22683</v>
      </c>
    </row>
    <row r="624" spans="1:6" x14ac:dyDescent="0.25">
      <c r="A624">
        <v>2020</v>
      </c>
      <c r="B624">
        <v>4</v>
      </c>
      <c r="C624" t="s">
        <v>16971</v>
      </c>
      <c r="D624" t="s">
        <v>264</v>
      </c>
      <c r="F624" s="64" t="s">
        <v>18787</v>
      </c>
    </row>
    <row r="625" spans="1:6" x14ac:dyDescent="0.25">
      <c r="A625">
        <v>2020</v>
      </c>
      <c r="B625">
        <v>4</v>
      </c>
      <c r="C625" t="s">
        <v>16971</v>
      </c>
      <c r="D625" t="s">
        <v>266</v>
      </c>
      <c r="E625" s="64" t="s">
        <v>21062</v>
      </c>
      <c r="F625" s="64" t="s">
        <v>22684</v>
      </c>
    </row>
    <row r="626" spans="1:6" x14ac:dyDescent="0.25">
      <c r="A626">
        <v>2020</v>
      </c>
      <c r="B626">
        <v>4</v>
      </c>
      <c r="C626" t="s">
        <v>16971</v>
      </c>
      <c r="D626" t="s">
        <v>262</v>
      </c>
      <c r="F626" s="64" t="s">
        <v>21064</v>
      </c>
    </row>
    <row r="627" spans="1:6" x14ac:dyDescent="0.25">
      <c r="A627">
        <v>2020</v>
      </c>
      <c r="B627">
        <v>4</v>
      </c>
      <c r="C627" t="s">
        <v>16971</v>
      </c>
      <c r="D627" t="s">
        <v>263</v>
      </c>
      <c r="E627" s="64" t="s">
        <v>22683</v>
      </c>
    </row>
    <row r="628" spans="1:6" x14ac:dyDescent="0.25">
      <c r="A628">
        <v>2020</v>
      </c>
      <c r="B628">
        <v>4</v>
      </c>
      <c r="C628" t="s">
        <v>16971</v>
      </c>
      <c r="D628" t="s">
        <v>264</v>
      </c>
      <c r="E628" s="64" t="s">
        <v>18787</v>
      </c>
    </row>
    <row r="629" spans="1:6" x14ac:dyDescent="0.25">
      <c r="A629">
        <v>2020</v>
      </c>
      <c r="B629">
        <v>4</v>
      </c>
      <c r="C629" t="s">
        <v>16971</v>
      </c>
      <c r="D629" t="s">
        <v>266</v>
      </c>
      <c r="E629" s="64" t="s">
        <v>21005</v>
      </c>
    </row>
    <row r="630" spans="1:6" x14ac:dyDescent="0.25">
      <c r="A630">
        <v>2020</v>
      </c>
      <c r="B630">
        <v>4</v>
      </c>
      <c r="C630" t="s">
        <v>17008</v>
      </c>
      <c r="D630" t="s">
        <v>266</v>
      </c>
      <c r="E630" s="64" t="s">
        <v>21053</v>
      </c>
      <c r="F630" s="64" t="s">
        <v>21065</v>
      </c>
    </row>
    <row r="631" spans="1:6" x14ac:dyDescent="0.25">
      <c r="A631">
        <v>2020</v>
      </c>
      <c r="B631">
        <v>4</v>
      </c>
      <c r="C631" t="s">
        <v>17008</v>
      </c>
      <c r="D631" t="s">
        <v>266</v>
      </c>
      <c r="E631" s="64" t="s">
        <v>21059</v>
      </c>
      <c r="F631" s="64" t="s">
        <v>17074</v>
      </c>
    </row>
    <row r="632" spans="1:6" x14ac:dyDescent="0.25">
      <c r="A632">
        <v>2020</v>
      </c>
      <c r="B632">
        <v>4</v>
      </c>
      <c r="C632" t="s">
        <v>17008</v>
      </c>
      <c r="D632" t="s">
        <v>265</v>
      </c>
      <c r="E632" s="64" t="s">
        <v>22681</v>
      </c>
      <c r="F632" s="64" t="s">
        <v>21066</v>
      </c>
    </row>
    <row r="633" spans="1:6" x14ac:dyDescent="0.25">
      <c r="A633">
        <v>2020</v>
      </c>
      <c r="B633">
        <v>4</v>
      </c>
      <c r="C633" t="s">
        <v>17008</v>
      </c>
      <c r="D633" t="s">
        <v>264</v>
      </c>
      <c r="E633" s="64" t="s">
        <v>17073</v>
      </c>
      <c r="F633" s="64" t="s">
        <v>17075</v>
      </c>
    </row>
    <row r="634" spans="1:6" x14ac:dyDescent="0.25">
      <c r="A634">
        <v>2020</v>
      </c>
      <c r="B634">
        <v>5</v>
      </c>
      <c r="C634" t="s">
        <v>16971</v>
      </c>
      <c r="D634" t="s">
        <v>265</v>
      </c>
      <c r="E634" s="64" t="s">
        <v>22660</v>
      </c>
    </row>
    <row r="635" spans="1:6" x14ac:dyDescent="0.25">
      <c r="A635">
        <v>2020</v>
      </c>
      <c r="B635">
        <v>5</v>
      </c>
      <c r="C635" t="s">
        <v>16971</v>
      </c>
      <c r="D635" t="s">
        <v>264</v>
      </c>
      <c r="E635" s="64" t="s">
        <v>21049</v>
      </c>
    </row>
    <row r="636" spans="1:6" x14ac:dyDescent="0.25">
      <c r="A636">
        <v>2020</v>
      </c>
      <c r="B636">
        <v>5</v>
      </c>
      <c r="C636" t="s">
        <v>16971</v>
      </c>
      <c r="D636" t="s">
        <v>264</v>
      </c>
      <c r="E636" s="64" t="s">
        <v>22685</v>
      </c>
    </row>
    <row r="637" spans="1:6" x14ac:dyDescent="0.25">
      <c r="A637">
        <v>2020</v>
      </c>
      <c r="B637">
        <v>5</v>
      </c>
      <c r="C637" t="s">
        <v>16971</v>
      </c>
      <c r="D637" t="s">
        <v>264</v>
      </c>
      <c r="E637" s="64" t="s">
        <v>17035</v>
      </c>
    </row>
    <row r="638" spans="1:6" x14ac:dyDescent="0.25">
      <c r="A638">
        <v>2020</v>
      </c>
      <c r="B638">
        <v>5</v>
      </c>
      <c r="C638" t="s">
        <v>16971</v>
      </c>
      <c r="D638" t="s">
        <v>15832</v>
      </c>
      <c r="E638" s="64" t="s">
        <v>18857</v>
      </c>
    </row>
    <row r="639" spans="1:6" x14ac:dyDescent="0.25">
      <c r="A639">
        <v>2020</v>
      </c>
      <c r="B639">
        <v>5</v>
      </c>
      <c r="C639" t="s">
        <v>16971</v>
      </c>
      <c r="D639" t="s">
        <v>15832</v>
      </c>
      <c r="E639" s="64" t="s">
        <v>17020</v>
      </c>
    </row>
    <row r="640" spans="1:6" x14ac:dyDescent="0.25">
      <c r="A640">
        <v>2020</v>
      </c>
      <c r="B640">
        <v>5</v>
      </c>
      <c r="C640" t="s">
        <v>16971</v>
      </c>
      <c r="D640" t="s">
        <v>15832</v>
      </c>
      <c r="E640" s="64" t="s">
        <v>21063</v>
      </c>
    </row>
    <row r="641" spans="1:6" x14ac:dyDescent="0.25">
      <c r="A641">
        <v>2020</v>
      </c>
      <c r="B641">
        <v>5</v>
      </c>
      <c r="C641" t="s">
        <v>16971</v>
      </c>
      <c r="D641" t="s">
        <v>15832</v>
      </c>
      <c r="E641" s="64" t="s">
        <v>22679</v>
      </c>
    </row>
    <row r="642" spans="1:6" x14ac:dyDescent="0.25">
      <c r="A642">
        <v>2020</v>
      </c>
      <c r="B642">
        <v>5</v>
      </c>
      <c r="C642" t="s">
        <v>16971</v>
      </c>
      <c r="D642" t="s">
        <v>266</v>
      </c>
      <c r="E642" s="64" t="s">
        <v>18853</v>
      </c>
      <c r="F642" s="64" t="s">
        <v>22686</v>
      </c>
    </row>
    <row r="643" spans="1:6" x14ac:dyDescent="0.25">
      <c r="A643">
        <v>2020</v>
      </c>
      <c r="B643">
        <v>5</v>
      </c>
      <c r="C643" t="s">
        <v>16971</v>
      </c>
      <c r="D643" t="s">
        <v>262</v>
      </c>
      <c r="E643" s="64" t="s">
        <v>18869</v>
      </c>
    </row>
    <row r="644" spans="1:6" x14ac:dyDescent="0.25">
      <c r="A644">
        <v>2020</v>
      </c>
      <c r="B644">
        <v>5</v>
      </c>
      <c r="C644" t="s">
        <v>16971</v>
      </c>
      <c r="D644" t="s">
        <v>262</v>
      </c>
      <c r="E644" s="64" t="s">
        <v>18871</v>
      </c>
    </row>
    <row r="645" spans="1:6" x14ac:dyDescent="0.25">
      <c r="A645">
        <v>2020</v>
      </c>
      <c r="B645">
        <v>5</v>
      </c>
      <c r="C645" t="s">
        <v>16971</v>
      </c>
      <c r="D645" t="s">
        <v>262</v>
      </c>
      <c r="E645" s="64" t="s">
        <v>18842</v>
      </c>
    </row>
    <row r="646" spans="1:6" x14ac:dyDescent="0.25">
      <c r="A646">
        <v>2020</v>
      </c>
      <c r="B646">
        <v>5</v>
      </c>
      <c r="C646" t="s">
        <v>16971</v>
      </c>
      <c r="D646" t="s">
        <v>263</v>
      </c>
      <c r="E646" s="64" t="s">
        <v>18870</v>
      </c>
    </row>
    <row r="647" spans="1:6" x14ac:dyDescent="0.25">
      <c r="A647">
        <v>2020</v>
      </c>
      <c r="B647">
        <v>5</v>
      </c>
      <c r="C647" t="s">
        <v>16971</v>
      </c>
      <c r="D647" t="s">
        <v>268</v>
      </c>
      <c r="F647" s="64" t="s">
        <v>22687</v>
      </c>
    </row>
    <row r="648" spans="1:6" x14ac:dyDescent="0.25">
      <c r="A648">
        <v>2020</v>
      </c>
      <c r="B648">
        <v>5</v>
      </c>
      <c r="C648" t="s">
        <v>16971</v>
      </c>
      <c r="D648" t="s">
        <v>268</v>
      </c>
      <c r="F648" s="64" t="s">
        <v>22688</v>
      </c>
    </row>
    <row r="649" spans="1:6" x14ac:dyDescent="0.25">
      <c r="A649">
        <v>2020</v>
      </c>
      <c r="B649">
        <v>5</v>
      </c>
      <c r="C649" t="s">
        <v>16971</v>
      </c>
      <c r="D649" t="s">
        <v>264</v>
      </c>
      <c r="F649" s="64" t="s">
        <v>17035</v>
      </c>
    </row>
    <row r="650" spans="1:6" x14ac:dyDescent="0.25">
      <c r="A650">
        <v>2020</v>
      </c>
      <c r="B650">
        <v>5</v>
      </c>
      <c r="C650" t="s">
        <v>16971</v>
      </c>
      <c r="D650" t="s">
        <v>263</v>
      </c>
      <c r="F650" s="64" t="s">
        <v>18872</v>
      </c>
    </row>
    <row r="651" spans="1:6" x14ac:dyDescent="0.25">
      <c r="A651">
        <v>2020</v>
      </c>
      <c r="B651">
        <v>5</v>
      </c>
      <c r="C651" t="s">
        <v>16971</v>
      </c>
      <c r="D651" t="s">
        <v>15832</v>
      </c>
      <c r="F651" s="64" t="s">
        <v>17032</v>
      </c>
    </row>
    <row r="652" spans="1:6" x14ac:dyDescent="0.25">
      <c r="A652">
        <v>2020</v>
      </c>
      <c r="B652">
        <v>5</v>
      </c>
      <c r="C652" t="s">
        <v>16971</v>
      </c>
      <c r="D652" t="s">
        <v>15832</v>
      </c>
      <c r="E652" s="64" t="s">
        <v>18801</v>
      </c>
      <c r="F652" s="64" t="s">
        <v>18873</v>
      </c>
    </row>
    <row r="653" spans="1:6" x14ac:dyDescent="0.25">
      <c r="A653">
        <v>2020</v>
      </c>
      <c r="B653">
        <v>5</v>
      </c>
      <c r="C653" t="s">
        <v>16971</v>
      </c>
      <c r="D653" t="s">
        <v>15832</v>
      </c>
      <c r="E653" s="64" t="s">
        <v>22570</v>
      </c>
      <c r="F653" s="64" t="s">
        <v>21067</v>
      </c>
    </row>
    <row r="654" spans="1:6" x14ac:dyDescent="0.25">
      <c r="A654">
        <v>2020</v>
      </c>
      <c r="B654">
        <v>5</v>
      </c>
      <c r="C654" t="s">
        <v>16971</v>
      </c>
      <c r="D654" t="s">
        <v>262</v>
      </c>
      <c r="F654" s="64" t="s">
        <v>22689</v>
      </c>
    </row>
    <row r="655" spans="1:6" x14ac:dyDescent="0.25">
      <c r="A655">
        <v>2020</v>
      </c>
      <c r="B655">
        <v>5</v>
      </c>
      <c r="C655" t="s">
        <v>16971</v>
      </c>
      <c r="D655" t="s">
        <v>15832</v>
      </c>
      <c r="F655" s="64" t="s">
        <v>17076</v>
      </c>
    </row>
    <row r="656" spans="1:6" x14ac:dyDescent="0.25">
      <c r="A656">
        <v>2020</v>
      </c>
      <c r="B656">
        <v>5</v>
      </c>
      <c r="C656" t="s">
        <v>16971</v>
      </c>
      <c r="D656" t="s">
        <v>262</v>
      </c>
      <c r="F656" s="64" t="s">
        <v>21068</v>
      </c>
    </row>
    <row r="657" spans="1:6" x14ac:dyDescent="0.25">
      <c r="A657">
        <v>2020</v>
      </c>
      <c r="B657">
        <v>5</v>
      </c>
      <c r="C657" t="s">
        <v>16971</v>
      </c>
      <c r="D657" t="s">
        <v>262</v>
      </c>
      <c r="F657" s="64" t="s">
        <v>22690</v>
      </c>
    </row>
    <row r="658" spans="1:6" x14ac:dyDescent="0.25">
      <c r="A658">
        <v>2020</v>
      </c>
      <c r="B658">
        <v>5</v>
      </c>
      <c r="C658" t="s">
        <v>16971</v>
      </c>
      <c r="D658" t="s">
        <v>265</v>
      </c>
      <c r="F658" s="64" t="s">
        <v>21069</v>
      </c>
    </row>
    <row r="659" spans="1:6" x14ac:dyDescent="0.25">
      <c r="A659">
        <v>2020</v>
      </c>
      <c r="B659">
        <v>5</v>
      </c>
      <c r="C659" t="s">
        <v>16971</v>
      </c>
      <c r="D659" t="s">
        <v>15832</v>
      </c>
      <c r="E659" s="64" t="s">
        <v>17032</v>
      </c>
      <c r="F659" s="64" t="s">
        <v>22557</v>
      </c>
    </row>
    <row r="660" spans="1:6" x14ac:dyDescent="0.25">
      <c r="A660">
        <v>2020</v>
      </c>
      <c r="B660">
        <v>5</v>
      </c>
      <c r="C660" t="s">
        <v>16971</v>
      </c>
      <c r="D660" t="s">
        <v>265</v>
      </c>
      <c r="F660" s="64" t="s">
        <v>17077</v>
      </c>
    </row>
    <row r="661" spans="1:6" x14ac:dyDescent="0.25">
      <c r="A661">
        <v>2020</v>
      </c>
      <c r="B661">
        <v>5</v>
      </c>
      <c r="C661" t="s">
        <v>16971</v>
      </c>
      <c r="D661" t="s">
        <v>262</v>
      </c>
      <c r="E661" s="64" t="s">
        <v>21068</v>
      </c>
    </row>
    <row r="662" spans="1:6" x14ac:dyDescent="0.25">
      <c r="A662">
        <v>2020</v>
      </c>
      <c r="B662">
        <v>5</v>
      </c>
      <c r="C662" t="s">
        <v>16971</v>
      </c>
      <c r="D662" t="s">
        <v>20903</v>
      </c>
      <c r="E662" s="64" t="s">
        <v>22652</v>
      </c>
    </row>
    <row r="663" spans="1:6" x14ac:dyDescent="0.25">
      <c r="A663">
        <v>2020</v>
      </c>
      <c r="B663">
        <v>5</v>
      </c>
      <c r="C663" t="s">
        <v>16971</v>
      </c>
      <c r="D663" t="s">
        <v>20903</v>
      </c>
      <c r="E663" s="64" t="s">
        <v>22678</v>
      </c>
    </row>
    <row r="664" spans="1:6" x14ac:dyDescent="0.25">
      <c r="A664">
        <v>2020</v>
      </c>
      <c r="B664">
        <v>5</v>
      </c>
      <c r="C664" t="s">
        <v>17008</v>
      </c>
      <c r="D664" t="s">
        <v>266</v>
      </c>
      <c r="F664" s="64" t="s">
        <v>21071</v>
      </c>
    </row>
    <row r="665" spans="1:6" x14ac:dyDescent="0.25">
      <c r="A665">
        <v>2020</v>
      </c>
      <c r="B665">
        <v>5</v>
      </c>
      <c r="C665" t="s">
        <v>17008</v>
      </c>
      <c r="D665" t="s">
        <v>263</v>
      </c>
      <c r="E665" s="64" t="s">
        <v>17047</v>
      </c>
      <c r="F665" s="64" t="s">
        <v>21070</v>
      </c>
    </row>
    <row r="666" spans="1:6" x14ac:dyDescent="0.25">
      <c r="A666">
        <v>2020</v>
      </c>
      <c r="B666">
        <v>6</v>
      </c>
      <c r="C666" t="s">
        <v>16971</v>
      </c>
      <c r="D666" t="s">
        <v>266</v>
      </c>
      <c r="E666" s="64" t="s">
        <v>22684</v>
      </c>
      <c r="F666" s="64" t="s">
        <v>18874</v>
      </c>
    </row>
    <row r="667" spans="1:6" x14ac:dyDescent="0.25">
      <c r="A667">
        <v>2020</v>
      </c>
      <c r="B667">
        <v>6</v>
      </c>
      <c r="C667" t="s">
        <v>16971</v>
      </c>
      <c r="D667" t="s">
        <v>265</v>
      </c>
      <c r="E667" s="64" t="s">
        <v>18875</v>
      </c>
    </row>
    <row r="668" spans="1:6" x14ac:dyDescent="0.25">
      <c r="A668">
        <v>2020</v>
      </c>
      <c r="B668">
        <v>6</v>
      </c>
      <c r="C668" t="s">
        <v>16971</v>
      </c>
      <c r="D668" t="s">
        <v>265</v>
      </c>
      <c r="E668" s="64" t="s">
        <v>21069</v>
      </c>
    </row>
    <row r="669" spans="1:6" x14ac:dyDescent="0.25">
      <c r="A669">
        <v>2020</v>
      </c>
      <c r="B669">
        <v>6</v>
      </c>
      <c r="C669" t="s">
        <v>16971</v>
      </c>
      <c r="D669" t="s">
        <v>265</v>
      </c>
      <c r="E669" s="64" t="s">
        <v>17077</v>
      </c>
    </row>
    <row r="670" spans="1:6" x14ac:dyDescent="0.25">
      <c r="A670">
        <v>2020</v>
      </c>
      <c r="B670">
        <v>6</v>
      </c>
      <c r="C670" t="s">
        <v>16971</v>
      </c>
      <c r="D670" t="s">
        <v>265</v>
      </c>
      <c r="F670" s="64" t="s">
        <v>18876</v>
      </c>
    </row>
    <row r="671" spans="1:6" x14ac:dyDescent="0.25">
      <c r="A671">
        <v>2020</v>
      </c>
      <c r="B671">
        <v>6</v>
      </c>
      <c r="C671" t="s">
        <v>16971</v>
      </c>
      <c r="D671" t="s">
        <v>261</v>
      </c>
      <c r="E671" s="64" t="s">
        <v>18867</v>
      </c>
      <c r="F671" s="64" t="s">
        <v>17078</v>
      </c>
    </row>
    <row r="672" spans="1:6" x14ac:dyDescent="0.25">
      <c r="A672">
        <v>2020</v>
      </c>
      <c r="B672">
        <v>6</v>
      </c>
      <c r="C672" t="s">
        <v>16971</v>
      </c>
      <c r="D672" t="s">
        <v>263</v>
      </c>
      <c r="E672" s="64" t="s">
        <v>18850</v>
      </c>
    </row>
    <row r="673" spans="1:6" x14ac:dyDescent="0.25">
      <c r="A673">
        <v>2020</v>
      </c>
      <c r="B673">
        <v>6</v>
      </c>
      <c r="C673" t="s">
        <v>16971</v>
      </c>
      <c r="D673" t="s">
        <v>15832</v>
      </c>
      <c r="E673" s="64" t="s">
        <v>21067</v>
      </c>
    </row>
    <row r="674" spans="1:6" x14ac:dyDescent="0.25">
      <c r="A674">
        <v>2020</v>
      </c>
      <c r="B674">
        <v>6</v>
      </c>
      <c r="C674" t="s">
        <v>16971</v>
      </c>
      <c r="D674" t="s">
        <v>15832</v>
      </c>
      <c r="E674" s="64" t="s">
        <v>22557</v>
      </c>
    </row>
    <row r="675" spans="1:6" x14ac:dyDescent="0.25">
      <c r="A675">
        <v>2020</v>
      </c>
      <c r="B675">
        <v>6</v>
      </c>
      <c r="C675" t="s">
        <v>16971</v>
      </c>
      <c r="D675" t="s">
        <v>20903</v>
      </c>
      <c r="E675" s="64" t="s">
        <v>22583</v>
      </c>
      <c r="F675" s="64" t="s">
        <v>22691</v>
      </c>
    </row>
    <row r="676" spans="1:6" x14ac:dyDescent="0.25">
      <c r="A676">
        <v>2020</v>
      </c>
      <c r="B676">
        <v>6</v>
      </c>
      <c r="C676" t="s">
        <v>16971</v>
      </c>
      <c r="D676" t="s">
        <v>262</v>
      </c>
      <c r="E676" s="64" t="s">
        <v>22690</v>
      </c>
    </row>
    <row r="677" spans="1:6" x14ac:dyDescent="0.25">
      <c r="A677">
        <v>2020</v>
      </c>
      <c r="B677">
        <v>6</v>
      </c>
      <c r="C677" t="s">
        <v>16971</v>
      </c>
      <c r="D677" t="s">
        <v>262</v>
      </c>
      <c r="E677" s="64" t="s">
        <v>17067</v>
      </c>
    </row>
    <row r="678" spans="1:6" x14ac:dyDescent="0.25">
      <c r="A678">
        <v>2020</v>
      </c>
      <c r="B678">
        <v>6</v>
      </c>
      <c r="C678" t="s">
        <v>16971</v>
      </c>
      <c r="D678" t="s">
        <v>263</v>
      </c>
      <c r="E678" s="64" t="s">
        <v>18872</v>
      </c>
    </row>
    <row r="679" spans="1:6" x14ac:dyDescent="0.25">
      <c r="A679">
        <v>2020</v>
      </c>
      <c r="B679">
        <v>6</v>
      </c>
      <c r="C679" t="s">
        <v>16971</v>
      </c>
      <c r="D679" t="s">
        <v>268</v>
      </c>
      <c r="E679" s="64" t="s">
        <v>22571</v>
      </c>
    </row>
    <row r="680" spans="1:6" x14ac:dyDescent="0.25">
      <c r="A680">
        <v>2020</v>
      </c>
      <c r="B680">
        <v>5</v>
      </c>
      <c r="C680" t="s">
        <v>17008</v>
      </c>
      <c r="D680" t="s">
        <v>266</v>
      </c>
      <c r="E680" s="64" t="s">
        <v>22686</v>
      </c>
      <c r="F680" s="64" t="s">
        <v>22692</v>
      </c>
    </row>
    <row r="681" spans="1:6" x14ac:dyDescent="0.25">
      <c r="A681">
        <v>2020</v>
      </c>
      <c r="B681">
        <v>6</v>
      </c>
      <c r="C681" t="s">
        <v>17008</v>
      </c>
      <c r="D681" t="s">
        <v>265</v>
      </c>
      <c r="E681" s="64" t="s">
        <v>22671</v>
      </c>
      <c r="F681" s="64" t="s">
        <v>21072</v>
      </c>
    </row>
    <row r="682" spans="1:6" x14ac:dyDescent="0.25">
      <c r="A682">
        <v>2020</v>
      </c>
      <c r="B682">
        <v>6</v>
      </c>
      <c r="C682" t="s">
        <v>16971</v>
      </c>
      <c r="D682" t="s">
        <v>267</v>
      </c>
      <c r="E682" s="64" t="s">
        <v>21073</v>
      </c>
    </row>
    <row r="683" spans="1:6" x14ac:dyDescent="0.25">
      <c r="A683">
        <v>2020</v>
      </c>
      <c r="B683">
        <v>6</v>
      </c>
      <c r="C683" t="s">
        <v>16971</v>
      </c>
      <c r="D683" t="s">
        <v>267</v>
      </c>
      <c r="E683" s="64" t="s">
        <v>18855</v>
      </c>
    </row>
    <row r="684" spans="1:6" x14ac:dyDescent="0.25">
      <c r="A684">
        <v>2020</v>
      </c>
      <c r="B684">
        <v>6</v>
      </c>
      <c r="C684" t="s">
        <v>17008</v>
      </c>
      <c r="D684" t="s">
        <v>264</v>
      </c>
      <c r="E684" s="64" t="s">
        <v>17075</v>
      </c>
      <c r="F684" s="64" t="s">
        <v>17079</v>
      </c>
    </row>
    <row r="685" spans="1:6" x14ac:dyDescent="0.25">
      <c r="A685">
        <v>2020</v>
      </c>
      <c r="B685">
        <v>6</v>
      </c>
      <c r="C685" t="s">
        <v>16971</v>
      </c>
      <c r="D685" t="s">
        <v>263</v>
      </c>
      <c r="F685" s="64" t="s">
        <v>22693</v>
      </c>
    </row>
    <row r="686" spans="1:6" x14ac:dyDescent="0.25">
      <c r="A686">
        <v>2020</v>
      </c>
      <c r="B686">
        <v>6</v>
      </c>
      <c r="C686" t="s">
        <v>16971</v>
      </c>
      <c r="D686" t="s">
        <v>263</v>
      </c>
      <c r="E686" s="64" t="s">
        <v>22694</v>
      </c>
      <c r="F686" s="64" t="s">
        <v>21074</v>
      </c>
    </row>
    <row r="687" spans="1:6" x14ac:dyDescent="0.25">
      <c r="A687">
        <v>2020</v>
      </c>
      <c r="B687">
        <v>6</v>
      </c>
      <c r="C687" t="s">
        <v>16971</v>
      </c>
      <c r="D687" t="s">
        <v>262</v>
      </c>
      <c r="E687" s="64" t="s">
        <v>21075</v>
      </c>
      <c r="F687" s="64" t="s">
        <v>18877</v>
      </c>
    </row>
    <row r="688" spans="1:6" x14ac:dyDescent="0.25">
      <c r="A688">
        <v>2020</v>
      </c>
      <c r="B688">
        <v>6</v>
      </c>
      <c r="C688" t="s">
        <v>16971</v>
      </c>
      <c r="D688" t="s">
        <v>15832</v>
      </c>
      <c r="F688" s="64" t="s">
        <v>22695</v>
      </c>
    </row>
    <row r="689" spans="1:6" x14ac:dyDescent="0.25">
      <c r="A689">
        <v>2020</v>
      </c>
      <c r="B689">
        <v>6</v>
      </c>
      <c r="C689" t="s">
        <v>16971</v>
      </c>
      <c r="D689" t="s">
        <v>15832</v>
      </c>
      <c r="E689" s="64" t="s">
        <v>22695</v>
      </c>
      <c r="F689" s="64" t="s">
        <v>22696</v>
      </c>
    </row>
    <row r="690" spans="1:6" x14ac:dyDescent="0.25">
      <c r="A690">
        <v>2020</v>
      </c>
      <c r="B690">
        <v>6</v>
      </c>
      <c r="C690" t="s">
        <v>16971</v>
      </c>
      <c r="D690" t="s">
        <v>262</v>
      </c>
      <c r="F690" s="64" t="s">
        <v>22697</v>
      </c>
    </row>
    <row r="691" spans="1:6" x14ac:dyDescent="0.25">
      <c r="A691">
        <v>2020</v>
      </c>
      <c r="B691">
        <v>6</v>
      </c>
      <c r="C691" t="s">
        <v>16971</v>
      </c>
      <c r="D691" t="s">
        <v>265</v>
      </c>
      <c r="E691" s="64" t="s">
        <v>21061</v>
      </c>
      <c r="F691" s="64" t="s">
        <v>22698</v>
      </c>
    </row>
    <row r="692" spans="1:6" x14ac:dyDescent="0.25">
      <c r="A692">
        <v>2020</v>
      </c>
      <c r="B692">
        <v>6</v>
      </c>
      <c r="C692" t="s">
        <v>16971</v>
      </c>
      <c r="D692" t="s">
        <v>263</v>
      </c>
      <c r="F692" s="64" t="s">
        <v>22699</v>
      </c>
    </row>
    <row r="693" spans="1:6" x14ac:dyDescent="0.25">
      <c r="A693">
        <v>2020</v>
      </c>
      <c r="B693">
        <v>6</v>
      </c>
      <c r="C693" t="s">
        <v>16971</v>
      </c>
      <c r="D693" t="s">
        <v>265</v>
      </c>
      <c r="F693" s="64" t="s">
        <v>18878</v>
      </c>
    </row>
    <row r="694" spans="1:6" x14ac:dyDescent="0.25">
      <c r="A694">
        <v>2020</v>
      </c>
      <c r="B694">
        <v>6</v>
      </c>
      <c r="C694" t="s">
        <v>17008</v>
      </c>
      <c r="D694" t="s">
        <v>263</v>
      </c>
      <c r="E694" s="64" t="s">
        <v>22699</v>
      </c>
      <c r="F694" s="64" t="s">
        <v>18852</v>
      </c>
    </row>
    <row r="695" spans="1:6" x14ac:dyDescent="0.25">
      <c r="A695">
        <v>2020</v>
      </c>
      <c r="B695">
        <v>6</v>
      </c>
      <c r="C695" t="s">
        <v>17008</v>
      </c>
      <c r="D695" t="s">
        <v>265</v>
      </c>
      <c r="E695" s="64" t="s">
        <v>18878</v>
      </c>
      <c r="F695" s="64" t="s">
        <v>17080</v>
      </c>
    </row>
    <row r="696" spans="1:6" x14ac:dyDescent="0.25">
      <c r="A696">
        <v>2020</v>
      </c>
      <c r="B696">
        <v>6</v>
      </c>
      <c r="C696" t="s">
        <v>17008</v>
      </c>
      <c r="D696" t="s">
        <v>262</v>
      </c>
      <c r="E696" s="64" t="s">
        <v>18843</v>
      </c>
      <c r="F696" s="64" t="s">
        <v>22700</v>
      </c>
    </row>
    <row r="697" spans="1:6" x14ac:dyDescent="0.25">
      <c r="A697">
        <v>2020</v>
      </c>
      <c r="B697">
        <v>6</v>
      </c>
      <c r="C697" t="s">
        <v>17008</v>
      </c>
      <c r="D697" t="s">
        <v>264</v>
      </c>
      <c r="F697" s="64" t="s">
        <v>22701</v>
      </c>
    </row>
    <row r="698" spans="1:6" x14ac:dyDescent="0.25">
      <c r="A698">
        <v>2020</v>
      </c>
      <c r="B698">
        <v>6</v>
      </c>
      <c r="C698" t="s">
        <v>17008</v>
      </c>
      <c r="D698" t="s">
        <v>266</v>
      </c>
      <c r="E698" s="64" t="s">
        <v>18874</v>
      </c>
      <c r="F698" s="64" t="s">
        <v>21076</v>
      </c>
    </row>
    <row r="699" spans="1:6" x14ac:dyDescent="0.25">
      <c r="A699">
        <v>2020</v>
      </c>
      <c r="B699">
        <v>6</v>
      </c>
      <c r="C699" t="s">
        <v>17008</v>
      </c>
      <c r="D699" t="s">
        <v>263</v>
      </c>
      <c r="E699" s="64" t="s">
        <v>21054</v>
      </c>
      <c r="F699" s="64" t="s">
        <v>22702</v>
      </c>
    </row>
    <row r="700" spans="1:6" x14ac:dyDescent="0.25">
      <c r="A700">
        <v>2020</v>
      </c>
      <c r="B700">
        <v>6</v>
      </c>
      <c r="C700" t="s">
        <v>17008</v>
      </c>
      <c r="D700" t="s">
        <v>263</v>
      </c>
      <c r="E700" s="64" t="s">
        <v>21074</v>
      </c>
      <c r="F700" s="64" t="s">
        <v>17081</v>
      </c>
    </row>
    <row r="701" spans="1:6" x14ac:dyDescent="0.25">
      <c r="A701">
        <v>2020</v>
      </c>
      <c r="B701">
        <v>6</v>
      </c>
      <c r="C701" t="s">
        <v>17008</v>
      </c>
      <c r="D701" t="s">
        <v>15832</v>
      </c>
      <c r="E701" s="64" t="s">
        <v>17076</v>
      </c>
      <c r="F701" s="64" t="s">
        <v>22659</v>
      </c>
    </row>
    <row r="702" spans="1:6" x14ac:dyDescent="0.25">
      <c r="A702">
        <v>2020</v>
      </c>
      <c r="B702">
        <v>6</v>
      </c>
      <c r="C702" t="s">
        <v>17008</v>
      </c>
      <c r="D702" t="s">
        <v>15832</v>
      </c>
      <c r="F702" s="64" t="s">
        <v>21077</v>
      </c>
    </row>
    <row r="703" spans="1:6" x14ac:dyDescent="0.25">
      <c r="A703">
        <v>2020</v>
      </c>
      <c r="B703">
        <v>6</v>
      </c>
      <c r="C703" t="s">
        <v>17008</v>
      </c>
      <c r="D703" t="s">
        <v>261</v>
      </c>
      <c r="E703" s="64" t="s">
        <v>17078</v>
      </c>
      <c r="F703" s="64" t="s">
        <v>22703</v>
      </c>
    </row>
    <row r="704" spans="1:6" x14ac:dyDescent="0.25">
      <c r="A704">
        <v>2020</v>
      </c>
      <c r="B704">
        <v>7</v>
      </c>
      <c r="C704" t="s">
        <v>16971</v>
      </c>
      <c r="D704" t="s">
        <v>265</v>
      </c>
      <c r="E704" s="64" t="s">
        <v>22698</v>
      </c>
      <c r="F704" s="64" t="s">
        <v>20990</v>
      </c>
    </row>
    <row r="705" spans="1:6" x14ac:dyDescent="0.25">
      <c r="A705">
        <v>2020</v>
      </c>
      <c r="B705">
        <v>7</v>
      </c>
      <c r="C705" t="s">
        <v>16971</v>
      </c>
      <c r="D705" t="s">
        <v>265</v>
      </c>
      <c r="F705" s="64" t="s">
        <v>17082</v>
      </c>
    </row>
    <row r="706" spans="1:6" x14ac:dyDescent="0.25">
      <c r="A706">
        <v>2020</v>
      </c>
      <c r="B706">
        <v>7</v>
      </c>
      <c r="C706" t="s">
        <v>16971</v>
      </c>
      <c r="D706" t="s">
        <v>15832</v>
      </c>
      <c r="E706" s="64" t="s">
        <v>18873</v>
      </c>
    </row>
    <row r="707" spans="1:6" x14ac:dyDescent="0.25">
      <c r="A707">
        <v>2020</v>
      </c>
      <c r="B707">
        <v>7</v>
      </c>
      <c r="C707" t="s">
        <v>16971</v>
      </c>
      <c r="D707" t="s">
        <v>15832</v>
      </c>
      <c r="E707" s="64" t="s">
        <v>17072</v>
      </c>
    </row>
    <row r="708" spans="1:6" x14ac:dyDescent="0.25">
      <c r="A708">
        <v>2020</v>
      </c>
      <c r="B708">
        <v>7</v>
      </c>
      <c r="C708" t="s">
        <v>16971</v>
      </c>
      <c r="D708" t="s">
        <v>262</v>
      </c>
      <c r="E708" s="64" t="s">
        <v>22689</v>
      </c>
    </row>
    <row r="709" spans="1:6" x14ac:dyDescent="0.25">
      <c r="A709">
        <v>2020</v>
      </c>
      <c r="B709">
        <v>7</v>
      </c>
      <c r="C709" t="s">
        <v>16971</v>
      </c>
      <c r="D709" t="s">
        <v>262</v>
      </c>
      <c r="E709" s="64" t="s">
        <v>22593</v>
      </c>
    </row>
    <row r="710" spans="1:6" x14ac:dyDescent="0.25">
      <c r="A710">
        <v>2020</v>
      </c>
      <c r="B710">
        <v>7</v>
      </c>
      <c r="C710" t="s">
        <v>17008</v>
      </c>
      <c r="D710" t="s">
        <v>266</v>
      </c>
      <c r="E710" s="64" t="s">
        <v>21065</v>
      </c>
      <c r="F710" s="64" t="s">
        <v>17083</v>
      </c>
    </row>
    <row r="711" spans="1:6" x14ac:dyDescent="0.25">
      <c r="A711">
        <v>2020</v>
      </c>
      <c r="B711">
        <v>7</v>
      </c>
      <c r="C711" t="s">
        <v>16971</v>
      </c>
      <c r="D711" t="s">
        <v>15832</v>
      </c>
      <c r="E711" s="64" t="s">
        <v>22682</v>
      </c>
      <c r="F711" s="64" t="s">
        <v>18879</v>
      </c>
    </row>
    <row r="712" spans="1:6" x14ac:dyDescent="0.25">
      <c r="A712">
        <v>2020</v>
      </c>
      <c r="B712">
        <v>7</v>
      </c>
      <c r="C712" t="s">
        <v>16971</v>
      </c>
      <c r="D712" t="s">
        <v>261</v>
      </c>
      <c r="E712" s="64" t="s">
        <v>22648</v>
      </c>
    </row>
    <row r="713" spans="1:6" x14ac:dyDescent="0.25">
      <c r="A713">
        <v>2020</v>
      </c>
      <c r="B713">
        <v>7</v>
      </c>
      <c r="C713" t="s">
        <v>16971</v>
      </c>
      <c r="D713" t="s">
        <v>268</v>
      </c>
      <c r="F713" s="64" t="s">
        <v>22571</v>
      </c>
    </row>
    <row r="714" spans="1:6" x14ac:dyDescent="0.25">
      <c r="A714">
        <v>2020</v>
      </c>
      <c r="B714">
        <v>7</v>
      </c>
      <c r="C714" t="s">
        <v>16971</v>
      </c>
      <c r="D714" t="s">
        <v>261</v>
      </c>
      <c r="E714" s="64" t="s">
        <v>22703</v>
      </c>
      <c r="F714" s="64" t="s">
        <v>21078</v>
      </c>
    </row>
    <row r="715" spans="1:6" x14ac:dyDescent="0.25">
      <c r="A715">
        <v>2020</v>
      </c>
      <c r="B715">
        <v>7</v>
      </c>
      <c r="C715" t="s">
        <v>16971</v>
      </c>
      <c r="D715" t="s">
        <v>262</v>
      </c>
      <c r="F715" s="64" t="s">
        <v>21079</v>
      </c>
    </row>
    <row r="716" spans="1:6" x14ac:dyDescent="0.25">
      <c r="A716">
        <v>2020</v>
      </c>
      <c r="B716">
        <v>7</v>
      </c>
      <c r="C716" t="s">
        <v>16971</v>
      </c>
      <c r="D716" t="s">
        <v>264</v>
      </c>
      <c r="F716" s="64" t="s">
        <v>18880</v>
      </c>
    </row>
    <row r="717" spans="1:6" x14ac:dyDescent="0.25">
      <c r="A717">
        <v>2020</v>
      </c>
      <c r="B717">
        <v>7</v>
      </c>
      <c r="C717" t="s">
        <v>16971</v>
      </c>
      <c r="D717" t="s">
        <v>262</v>
      </c>
      <c r="F717" s="64" t="s">
        <v>22593</v>
      </c>
    </row>
    <row r="718" spans="1:6" x14ac:dyDescent="0.25">
      <c r="A718">
        <v>2020</v>
      </c>
      <c r="B718">
        <v>7</v>
      </c>
      <c r="C718" t="s">
        <v>16971</v>
      </c>
      <c r="D718" t="s">
        <v>263</v>
      </c>
      <c r="F718" s="64" t="s">
        <v>22608</v>
      </c>
    </row>
    <row r="719" spans="1:6" x14ac:dyDescent="0.25">
      <c r="A719">
        <v>2020</v>
      </c>
      <c r="B719">
        <v>7</v>
      </c>
      <c r="C719" t="s">
        <v>16971</v>
      </c>
      <c r="D719" t="s">
        <v>262</v>
      </c>
      <c r="E719" s="64" t="s">
        <v>22700</v>
      </c>
      <c r="F719" s="64" t="s">
        <v>22704</v>
      </c>
    </row>
    <row r="720" spans="1:6" x14ac:dyDescent="0.25">
      <c r="A720">
        <v>2020</v>
      </c>
      <c r="B720">
        <v>7</v>
      </c>
      <c r="C720" t="s">
        <v>16971</v>
      </c>
      <c r="D720" t="s">
        <v>15832</v>
      </c>
      <c r="F720" s="64" t="s">
        <v>21080</v>
      </c>
    </row>
    <row r="721" spans="1:6" x14ac:dyDescent="0.25">
      <c r="A721">
        <v>2020</v>
      </c>
      <c r="B721">
        <v>7</v>
      </c>
      <c r="C721" t="s">
        <v>16971</v>
      </c>
      <c r="D721" t="s">
        <v>20903</v>
      </c>
      <c r="E721" s="64" t="s">
        <v>22691</v>
      </c>
    </row>
    <row r="722" spans="1:6" x14ac:dyDescent="0.25">
      <c r="A722">
        <v>2020</v>
      </c>
      <c r="B722">
        <v>7</v>
      </c>
      <c r="C722" t="s">
        <v>16971</v>
      </c>
      <c r="D722" t="s">
        <v>262</v>
      </c>
      <c r="E722" s="64" t="s">
        <v>22704</v>
      </c>
    </row>
    <row r="723" spans="1:6" x14ac:dyDescent="0.25">
      <c r="A723">
        <v>2020</v>
      </c>
      <c r="B723">
        <v>7</v>
      </c>
      <c r="C723" t="s">
        <v>17008</v>
      </c>
      <c r="D723" t="s">
        <v>15832</v>
      </c>
      <c r="F723" s="64" t="s">
        <v>18881</v>
      </c>
    </row>
    <row r="724" spans="1:6" x14ac:dyDescent="0.25">
      <c r="A724">
        <v>2020</v>
      </c>
      <c r="B724">
        <v>7</v>
      </c>
      <c r="C724" t="s">
        <v>17008</v>
      </c>
      <c r="D724" t="s">
        <v>264</v>
      </c>
      <c r="E724" s="64" t="s">
        <v>18880</v>
      </c>
      <c r="F724" s="64" t="s">
        <v>22705</v>
      </c>
    </row>
    <row r="725" spans="1:6" x14ac:dyDescent="0.25">
      <c r="A725">
        <v>2020</v>
      </c>
      <c r="B725">
        <v>7</v>
      </c>
      <c r="C725" t="s">
        <v>17008</v>
      </c>
      <c r="D725" t="s">
        <v>20903</v>
      </c>
      <c r="F725" s="64" t="s">
        <v>22706</v>
      </c>
    </row>
    <row r="726" spans="1:6" x14ac:dyDescent="0.25">
      <c r="A726">
        <v>2020</v>
      </c>
      <c r="B726">
        <v>8</v>
      </c>
      <c r="C726" t="s">
        <v>16971</v>
      </c>
      <c r="D726" t="s">
        <v>265</v>
      </c>
      <c r="E726" s="64" t="s">
        <v>17082</v>
      </c>
    </row>
    <row r="727" spans="1:6" x14ac:dyDescent="0.25">
      <c r="A727">
        <v>2020</v>
      </c>
      <c r="B727">
        <v>8</v>
      </c>
      <c r="C727" t="s">
        <v>16971</v>
      </c>
      <c r="D727" t="s">
        <v>265</v>
      </c>
      <c r="E727" s="64" t="s">
        <v>17080</v>
      </c>
      <c r="F727" s="64" t="s">
        <v>21081</v>
      </c>
    </row>
    <row r="728" spans="1:6" x14ac:dyDescent="0.25">
      <c r="A728">
        <v>2020</v>
      </c>
      <c r="B728">
        <v>8</v>
      </c>
      <c r="C728" t="s">
        <v>16971</v>
      </c>
      <c r="D728" t="s">
        <v>265</v>
      </c>
      <c r="E728" s="64" t="s">
        <v>21072</v>
      </c>
      <c r="F728" s="64" t="s">
        <v>18882</v>
      </c>
    </row>
    <row r="729" spans="1:6" x14ac:dyDescent="0.25">
      <c r="A729">
        <v>2020</v>
      </c>
      <c r="B729">
        <v>7</v>
      </c>
      <c r="C729" t="s">
        <v>17008</v>
      </c>
      <c r="D729" t="s">
        <v>263</v>
      </c>
      <c r="E729" s="64" t="s">
        <v>22608</v>
      </c>
      <c r="F729" s="64" t="s">
        <v>22707</v>
      </c>
    </row>
    <row r="730" spans="1:6" x14ac:dyDescent="0.25">
      <c r="A730">
        <v>2020</v>
      </c>
      <c r="B730">
        <v>8</v>
      </c>
      <c r="C730" t="s">
        <v>16971</v>
      </c>
      <c r="D730" t="s">
        <v>263</v>
      </c>
      <c r="E730" s="64" t="s">
        <v>18868</v>
      </c>
    </row>
    <row r="731" spans="1:6" x14ac:dyDescent="0.25">
      <c r="A731">
        <v>2020</v>
      </c>
      <c r="B731">
        <v>8</v>
      </c>
      <c r="C731" t="s">
        <v>16971</v>
      </c>
      <c r="D731" t="s">
        <v>263</v>
      </c>
      <c r="E731" s="64" t="s">
        <v>21070</v>
      </c>
    </row>
    <row r="732" spans="1:6" x14ac:dyDescent="0.25">
      <c r="A732">
        <v>2020</v>
      </c>
      <c r="B732">
        <v>8</v>
      </c>
      <c r="C732" t="s">
        <v>16971</v>
      </c>
      <c r="D732" t="s">
        <v>261</v>
      </c>
      <c r="E732" s="64" t="s">
        <v>21078</v>
      </c>
      <c r="F732" s="64" t="s">
        <v>22708</v>
      </c>
    </row>
    <row r="733" spans="1:6" x14ac:dyDescent="0.25">
      <c r="A733">
        <v>2020</v>
      </c>
      <c r="B733">
        <v>8</v>
      </c>
      <c r="C733" t="s">
        <v>16971</v>
      </c>
      <c r="D733" t="s">
        <v>15832</v>
      </c>
      <c r="E733" s="64" t="s">
        <v>22696</v>
      </c>
      <c r="F733" s="64" t="s">
        <v>22709</v>
      </c>
    </row>
    <row r="734" spans="1:6" x14ac:dyDescent="0.25">
      <c r="A734">
        <v>2020</v>
      </c>
      <c r="B734">
        <v>8</v>
      </c>
      <c r="C734" t="s">
        <v>16971</v>
      </c>
      <c r="D734" t="s">
        <v>263</v>
      </c>
      <c r="E734" s="64" t="s">
        <v>18854</v>
      </c>
    </row>
    <row r="735" spans="1:6" x14ac:dyDescent="0.25">
      <c r="A735">
        <v>2020</v>
      </c>
      <c r="B735">
        <v>8</v>
      </c>
      <c r="C735" t="s">
        <v>16971</v>
      </c>
      <c r="D735" t="s">
        <v>263</v>
      </c>
      <c r="F735" s="64" t="s">
        <v>18883</v>
      </c>
    </row>
    <row r="736" spans="1:6" x14ac:dyDescent="0.25">
      <c r="A736">
        <v>2020</v>
      </c>
      <c r="B736">
        <v>8</v>
      </c>
      <c r="C736" t="s">
        <v>16971</v>
      </c>
      <c r="D736" t="s">
        <v>267</v>
      </c>
      <c r="F736" s="64" t="s">
        <v>21082</v>
      </c>
    </row>
    <row r="737" spans="1:6" x14ac:dyDescent="0.25">
      <c r="A737">
        <v>2020</v>
      </c>
      <c r="B737">
        <v>8</v>
      </c>
      <c r="C737" t="s">
        <v>16971</v>
      </c>
      <c r="D737" t="s">
        <v>261</v>
      </c>
      <c r="F737" s="64" t="s">
        <v>22710</v>
      </c>
    </row>
    <row r="738" spans="1:6" x14ac:dyDescent="0.25">
      <c r="A738">
        <v>2020</v>
      </c>
      <c r="B738">
        <v>8</v>
      </c>
      <c r="C738" t="s">
        <v>16971</v>
      </c>
      <c r="D738" t="s">
        <v>261</v>
      </c>
      <c r="F738" s="64" t="s">
        <v>20991</v>
      </c>
    </row>
    <row r="739" spans="1:6" x14ac:dyDescent="0.25">
      <c r="A739">
        <v>2020</v>
      </c>
      <c r="B739">
        <v>8</v>
      </c>
      <c r="C739" t="s">
        <v>16971</v>
      </c>
      <c r="D739" t="s">
        <v>263</v>
      </c>
      <c r="F739" s="64" t="s">
        <v>21083</v>
      </c>
    </row>
    <row r="740" spans="1:6" x14ac:dyDescent="0.25">
      <c r="A740">
        <v>2020</v>
      </c>
      <c r="B740">
        <v>8</v>
      </c>
      <c r="C740" t="s">
        <v>16971</v>
      </c>
      <c r="D740" t="s">
        <v>265</v>
      </c>
      <c r="F740" s="64" t="s">
        <v>21061</v>
      </c>
    </row>
    <row r="741" spans="1:6" x14ac:dyDescent="0.25">
      <c r="A741">
        <v>2020</v>
      </c>
      <c r="B741">
        <v>8</v>
      </c>
      <c r="C741" t="s">
        <v>16971</v>
      </c>
      <c r="D741" t="s">
        <v>15832</v>
      </c>
      <c r="E741" s="64" t="s">
        <v>22709</v>
      </c>
    </row>
    <row r="742" spans="1:6" x14ac:dyDescent="0.25">
      <c r="A742">
        <v>2020</v>
      </c>
      <c r="B742">
        <v>8</v>
      </c>
      <c r="C742" t="s">
        <v>16971</v>
      </c>
      <c r="D742" t="s">
        <v>15832</v>
      </c>
      <c r="F742" s="64" t="s">
        <v>17084</v>
      </c>
    </row>
    <row r="743" spans="1:6" x14ac:dyDescent="0.25">
      <c r="A743">
        <v>2020</v>
      </c>
      <c r="B743">
        <v>8</v>
      </c>
      <c r="C743" t="s">
        <v>16971</v>
      </c>
      <c r="D743" t="s">
        <v>15832</v>
      </c>
      <c r="F743" s="64" t="s">
        <v>22711</v>
      </c>
    </row>
    <row r="744" spans="1:6" x14ac:dyDescent="0.25">
      <c r="A744">
        <v>2020</v>
      </c>
      <c r="B744">
        <v>8</v>
      </c>
      <c r="C744" t="s">
        <v>16971</v>
      </c>
      <c r="D744" t="s">
        <v>266</v>
      </c>
      <c r="E744" s="64" t="s">
        <v>22712</v>
      </c>
    </row>
    <row r="745" spans="1:6" x14ac:dyDescent="0.25">
      <c r="A745">
        <v>2020</v>
      </c>
      <c r="B745">
        <v>8</v>
      </c>
      <c r="C745" t="s">
        <v>16971</v>
      </c>
      <c r="D745" t="s">
        <v>266</v>
      </c>
      <c r="E745" s="64" t="s">
        <v>17083</v>
      </c>
    </row>
    <row r="746" spans="1:6" x14ac:dyDescent="0.25">
      <c r="A746">
        <v>2020</v>
      </c>
      <c r="B746">
        <v>8</v>
      </c>
      <c r="C746" t="s">
        <v>16971</v>
      </c>
      <c r="D746" t="s">
        <v>265</v>
      </c>
      <c r="E746" s="64" t="s">
        <v>21061</v>
      </c>
    </row>
    <row r="747" spans="1:6" x14ac:dyDescent="0.25">
      <c r="A747">
        <v>2020</v>
      </c>
      <c r="B747">
        <v>8</v>
      </c>
      <c r="C747" t="s">
        <v>17008</v>
      </c>
      <c r="D747" t="s">
        <v>267</v>
      </c>
      <c r="F747" s="64" t="s">
        <v>22713</v>
      </c>
    </row>
    <row r="748" spans="1:6" x14ac:dyDescent="0.25">
      <c r="A748">
        <v>2020</v>
      </c>
      <c r="B748">
        <v>8</v>
      </c>
      <c r="C748" t="s">
        <v>17008</v>
      </c>
      <c r="D748" t="s">
        <v>266</v>
      </c>
      <c r="F748" s="64" t="s">
        <v>18884</v>
      </c>
    </row>
    <row r="749" spans="1:6" x14ac:dyDescent="0.25">
      <c r="A749">
        <v>2020</v>
      </c>
      <c r="B749">
        <v>8</v>
      </c>
      <c r="C749" t="s">
        <v>17008</v>
      </c>
      <c r="D749" t="s">
        <v>266</v>
      </c>
      <c r="F749" s="64" t="s">
        <v>21084</v>
      </c>
    </row>
    <row r="750" spans="1:6" x14ac:dyDescent="0.25">
      <c r="A750">
        <v>2020</v>
      </c>
      <c r="B750">
        <v>8</v>
      </c>
      <c r="C750" t="s">
        <v>17008</v>
      </c>
      <c r="D750" t="s">
        <v>265</v>
      </c>
      <c r="F750" s="64" t="s">
        <v>18885</v>
      </c>
    </row>
    <row r="751" spans="1:6" x14ac:dyDescent="0.25">
      <c r="A751">
        <v>2020</v>
      </c>
      <c r="B751">
        <v>8</v>
      </c>
      <c r="C751" t="s">
        <v>17008</v>
      </c>
      <c r="D751" t="s">
        <v>263</v>
      </c>
      <c r="E751" s="64" t="s">
        <v>22707</v>
      </c>
      <c r="F751" s="64" t="s">
        <v>21086</v>
      </c>
    </row>
    <row r="752" spans="1:6" x14ac:dyDescent="0.25">
      <c r="A752">
        <v>2020</v>
      </c>
      <c r="B752">
        <v>8</v>
      </c>
      <c r="C752" t="s">
        <v>17008</v>
      </c>
      <c r="D752" t="s">
        <v>263</v>
      </c>
      <c r="E752" s="64" t="s">
        <v>21083</v>
      </c>
      <c r="F752" s="64" t="s">
        <v>21085</v>
      </c>
    </row>
    <row r="753" spans="1:6" x14ac:dyDescent="0.25">
      <c r="A753">
        <v>2020</v>
      </c>
      <c r="B753">
        <v>8</v>
      </c>
      <c r="C753" t="s">
        <v>17008</v>
      </c>
      <c r="D753" t="s">
        <v>261</v>
      </c>
      <c r="F753" s="64" t="s">
        <v>22714</v>
      </c>
    </row>
    <row r="754" spans="1:6" x14ac:dyDescent="0.25">
      <c r="A754">
        <v>2020</v>
      </c>
      <c r="B754">
        <v>9</v>
      </c>
      <c r="C754" t="s">
        <v>16971</v>
      </c>
      <c r="D754" t="s">
        <v>265</v>
      </c>
      <c r="E754" s="64" t="s">
        <v>21066</v>
      </c>
    </row>
    <row r="755" spans="1:6" x14ac:dyDescent="0.25">
      <c r="A755">
        <v>2020</v>
      </c>
      <c r="B755">
        <v>9</v>
      </c>
      <c r="C755" t="s">
        <v>16971</v>
      </c>
      <c r="D755" t="s">
        <v>266</v>
      </c>
      <c r="E755" s="64" t="s">
        <v>21084</v>
      </c>
      <c r="F755" s="64" t="s">
        <v>18886</v>
      </c>
    </row>
    <row r="756" spans="1:6" x14ac:dyDescent="0.25">
      <c r="A756">
        <v>2020</v>
      </c>
      <c r="B756">
        <v>9</v>
      </c>
      <c r="C756" t="s">
        <v>16971</v>
      </c>
      <c r="D756" t="s">
        <v>15832</v>
      </c>
      <c r="E756" s="64" t="s">
        <v>21077</v>
      </c>
    </row>
    <row r="757" spans="1:6" x14ac:dyDescent="0.25">
      <c r="A757">
        <v>2020</v>
      </c>
      <c r="B757">
        <v>9</v>
      </c>
      <c r="C757" t="s">
        <v>16971</v>
      </c>
      <c r="D757" t="s">
        <v>15832</v>
      </c>
      <c r="E757" s="64" t="s">
        <v>22711</v>
      </c>
      <c r="F757" s="64" t="s">
        <v>18863</v>
      </c>
    </row>
    <row r="758" spans="1:6" x14ac:dyDescent="0.25">
      <c r="A758">
        <v>2020</v>
      </c>
      <c r="B758">
        <v>9</v>
      </c>
      <c r="C758" t="s">
        <v>16971</v>
      </c>
      <c r="D758" t="s">
        <v>15832</v>
      </c>
      <c r="F758" s="64" t="s">
        <v>22715</v>
      </c>
    </row>
    <row r="759" spans="1:6" x14ac:dyDescent="0.25">
      <c r="A759">
        <v>2020</v>
      </c>
      <c r="B759">
        <v>9</v>
      </c>
      <c r="C759" t="s">
        <v>16971</v>
      </c>
      <c r="D759" t="s">
        <v>263</v>
      </c>
      <c r="E759" s="64" t="s">
        <v>22702</v>
      </c>
    </row>
    <row r="760" spans="1:6" x14ac:dyDescent="0.25">
      <c r="A760">
        <v>2020</v>
      </c>
      <c r="B760">
        <v>9</v>
      </c>
      <c r="C760" t="s">
        <v>16971</v>
      </c>
      <c r="D760" t="s">
        <v>265</v>
      </c>
      <c r="E760" s="64" t="s">
        <v>22674</v>
      </c>
      <c r="F760" s="64" t="s">
        <v>22716</v>
      </c>
    </row>
    <row r="761" spans="1:6" x14ac:dyDescent="0.25">
      <c r="A761">
        <v>2020</v>
      </c>
      <c r="B761">
        <v>9</v>
      </c>
      <c r="C761" t="s">
        <v>16971</v>
      </c>
      <c r="D761" t="s">
        <v>15832</v>
      </c>
      <c r="F761" s="64" t="s">
        <v>21087</v>
      </c>
    </row>
    <row r="762" spans="1:6" x14ac:dyDescent="0.25">
      <c r="A762">
        <v>2020</v>
      </c>
      <c r="B762">
        <v>9</v>
      </c>
      <c r="C762" t="s">
        <v>16971</v>
      </c>
      <c r="D762" t="s">
        <v>265</v>
      </c>
      <c r="F762" s="64" t="s">
        <v>21088</v>
      </c>
    </row>
    <row r="763" spans="1:6" x14ac:dyDescent="0.25">
      <c r="A763">
        <v>2020</v>
      </c>
      <c r="B763">
        <v>9</v>
      </c>
      <c r="C763" t="s">
        <v>16971</v>
      </c>
      <c r="D763" t="s">
        <v>265</v>
      </c>
      <c r="F763" s="64" t="s">
        <v>21061</v>
      </c>
    </row>
    <row r="764" spans="1:6" x14ac:dyDescent="0.25">
      <c r="A764">
        <v>2020</v>
      </c>
      <c r="B764">
        <v>9</v>
      </c>
      <c r="C764" t="s">
        <v>16971</v>
      </c>
      <c r="D764" t="s">
        <v>263</v>
      </c>
      <c r="F764" s="64" t="s">
        <v>22620</v>
      </c>
    </row>
    <row r="765" spans="1:6" x14ac:dyDescent="0.25">
      <c r="A765">
        <v>2020</v>
      </c>
      <c r="B765">
        <v>9</v>
      </c>
      <c r="C765" t="s">
        <v>16971</v>
      </c>
      <c r="D765" t="s">
        <v>263</v>
      </c>
      <c r="F765" s="64" t="s">
        <v>21052</v>
      </c>
    </row>
    <row r="766" spans="1:6" x14ac:dyDescent="0.25">
      <c r="A766">
        <v>2020</v>
      </c>
      <c r="B766">
        <v>9</v>
      </c>
      <c r="C766" t="s">
        <v>16971</v>
      </c>
      <c r="D766" t="s">
        <v>261</v>
      </c>
      <c r="E766" s="64" t="s">
        <v>22708</v>
      </c>
    </row>
    <row r="767" spans="1:6" x14ac:dyDescent="0.25">
      <c r="A767">
        <v>2020</v>
      </c>
      <c r="B767">
        <v>9</v>
      </c>
      <c r="C767" t="s">
        <v>16971</v>
      </c>
      <c r="D767" t="s">
        <v>262</v>
      </c>
      <c r="E767" s="64" t="s">
        <v>18877</v>
      </c>
    </row>
    <row r="768" spans="1:6" x14ac:dyDescent="0.25">
      <c r="A768">
        <v>2020</v>
      </c>
      <c r="B768">
        <v>9</v>
      </c>
      <c r="C768" t="s">
        <v>17008</v>
      </c>
      <c r="D768" t="s">
        <v>263</v>
      </c>
      <c r="E768" s="64" t="s">
        <v>21085</v>
      </c>
      <c r="F768" s="64" t="s">
        <v>18826</v>
      </c>
    </row>
    <row r="769" spans="1:6" x14ac:dyDescent="0.25">
      <c r="A769">
        <v>2020</v>
      </c>
      <c r="B769">
        <v>9</v>
      </c>
      <c r="C769" t="s">
        <v>17008</v>
      </c>
      <c r="D769" t="s">
        <v>261</v>
      </c>
      <c r="F769" s="64" t="s">
        <v>18887</v>
      </c>
    </row>
    <row r="770" spans="1:6" x14ac:dyDescent="0.25">
      <c r="A770">
        <v>2020</v>
      </c>
      <c r="B770">
        <v>9</v>
      </c>
      <c r="C770" t="s">
        <v>17008</v>
      </c>
      <c r="D770" t="s">
        <v>265</v>
      </c>
      <c r="E770" s="64" t="s">
        <v>21088</v>
      </c>
      <c r="F770" s="64" t="s">
        <v>17085</v>
      </c>
    </row>
    <row r="771" spans="1:6" x14ac:dyDescent="0.25">
      <c r="A771">
        <v>2020</v>
      </c>
      <c r="B771">
        <v>9</v>
      </c>
      <c r="C771" t="s">
        <v>17008</v>
      </c>
      <c r="D771" t="s">
        <v>263</v>
      </c>
      <c r="E771" s="64" t="s">
        <v>21086</v>
      </c>
      <c r="F771" s="64" t="s">
        <v>17086</v>
      </c>
    </row>
    <row r="772" spans="1:6" x14ac:dyDescent="0.25">
      <c r="A772">
        <v>2020</v>
      </c>
      <c r="B772">
        <v>9</v>
      </c>
      <c r="C772" t="s">
        <v>17008</v>
      </c>
      <c r="D772" t="s">
        <v>261</v>
      </c>
      <c r="F772" s="64" t="s">
        <v>18888</v>
      </c>
    </row>
    <row r="773" spans="1:6" x14ac:dyDescent="0.25">
      <c r="A773">
        <v>2020</v>
      </c>
      <c r="B773">
        <v>9</v>
      </c>
      <c r="C773" t="s">
        <v>17008</v>
      </c>
      <c r="D773" t="s">
        <v>15832</v>
      </c>
      <c r="E773" s="64" t="s">
        <v>22715</v>
      </c>
      <c r="F773" s="64" t="s">
        <v>22682</v>
      </c>
    </row>
    <row r="774" spans="1:6" x14ac:dyDescent="0.25">
      <c r="A774">
        <v>2020</v>
      </c>
      <c r="B774">
        <v>9</v>
      </c>
      <c r="C774" t="s">
        <v>17008</v>
      </c>
      <c r="D774" t="s">
        <v>15832</v>
      </c>
      <c r="E774" s="64" t="s">
        <v>22659</v>
      </c>
      <c r="F774" s="64" t="s">
        <v>21089</v>
      </c>
    </row>
    <row r="775" spans="1:6" x14ac:dyDescent="0.25">
      <c r="A775">
        <v>2020</v>
      </c>
      <c r="B775">
        <v>9</v>
      </c>
      <c r="C775" t="s">
        <v>17008</v>
      </c>
      <c r="D775" t="s">
        <v>266</v>
      </c>
      <c r="E775" s="64" t="s">
        <v>18884</v>
      </c>
      <c r="F775" s="64" t="s">
        <v>17087</v>
      </c>
    </row>
    <row r="776" spans="1:6" x14ac:dyDescent="0.25">
      <c r="A776">
        <v>2020</v>
      </c>
      <c r="B776">
        <v>9</v>
      </c>
      <c r="C776" t="s">
        <v>17008</v>
      </c>
      <c r="D776" t="s">
        <v>264</v>
      </c>
      <c r="F776" s="64" t="s">
        <v>18889</v>
      </c>
    </row>
    <row r="777" spans="1:6" x14ac:dyDescent="0.25">
      <c r="A777">
        <v>2020</v>
      </c>
      <c r="B777">
        <v>10</v>
      </c>
      <c r="C777" t="s">
        <v>16971</v>
      </c>
      <c r="D777" t="s">
        <v>265</v>
      </c>
      <c r="E777" s="64" t="s">
        <v>21061</v>
      </c>
    </row>
    <row r="778" spans="1:6" x14ac:dyDescent="0.25">
      <c r="A778">
        <v>2020</v>
      </c>
      <c r="B778">
        <v>10</v>
      </c>
      <c r="C778" t="s">
        <v>16971</v>
      </c>
      <c r="D778" t="s">
        <v>265</v>
      </c>
      <c r="E778" s="64" t="s">
        <v>21029</v>
      </c>
    </row>
    <row r="779" spans="1:6" x14ac:dyDescent="0.25">
      <c r="A779">
        <v>2020</v>
      </c>
      <c r="B779">
        <v>10</v>
      </c>
      <c r="C779" t="s">
        <v>16971</v>
      </c>
      <c r="D779" t="s">
        <v>263</v>
      </c>
      <c r="E779" s="64" t="s">
        <v>18883</v>
      </c>
    </row>
    <row r="780" spans="1:6" x14ac:dyDescent="0.25">
      <c r="A780">
        <v>2020</v>
      </c>
      <c r="B780">
        <v>10</v>
      </c>
      <c r="C780" t="s">
        <v>16971</v>
      </c>
      <c r="D780" t="s">
        <v>264</v>
      </c>
      <c r="E780" s="64" t="s">
        <v>16968</v>
      </c>
    </row>
    <row r="781" spans="1:6" x14ac:dyDescent="0.25">
      <c r="A781">
        <v>2020</v>
      </c>
      <c r="B781">
        <v>10</v>
      </c>
      <c r="C781" t="s">
        <v>16971</v>
      </c>
      <c r="D781" t="s">
        <v>20903</v>
      </c>
      <c r="E781" s="64" t="s">
        <v>22676</v>
      </c>
    </row>
    <row r="782" spans="1:6" x14ac:dyDescent="0.25">
      <c r="A782">
        <v>2020</v>
      </c>
      <c r="B782">
        <v>10</v>
      </c>
      <c r="C782" t="s">
        <v>16971</v>
      </c>
      <c r="D782" t="s">
        <v>263</v>
      </c>
      <c r="E782" s="64" t="s">
        <v>21052</v>
      </c>
    </row>
    <row r="783" spans="1:6" x14ac:dyDescent="0.25">
      <c r="A783">
        <v>2020</v>
      </c>
      <c r="B783">
        <v>10</v>
      </c>
      <c r="C783" t="s">
        <v>16971</v>
      </c>
      <c r="D783" t="s">
        <v>15832</v>
      </c>
      <c r="E783" s="64" t="s">
        <v>18863</v>
      </c>
    </row>
    <row r="784" spans="1:6" x14ac:dyDescent="0.25">
      <c r="A784">
        <v>2020</v>
      </c>
      <c r="B784">
        <v>10</v>
      </c>
      <c r="C784" t="s">
        <v>16971</v>
      </c>
      <c r="D784" t="s">
        <v>15832</v>
      </c>
      <c r="E784" s="64" t="s">
        <v>18881</v>
      </c>
    </row>
    <row r="785" spans="1:6" x14ac:dyDescent="0.25">
      <c r="A785">
        <v>2020</v>
      </c>
      <c r="B785">
        <v>10</v>
      </c>
      <c r="C785" t="s">
        <v>16971</v>
      </c>
      <c r="D785" t="s">
        <v>263</v>
      </c>
      <c r="F785" s="64" t="s">
        <v>22717</v>
      </c>
    </row>
    <row r="786" spans="1:6" x14ac:dyDescent="0.25">
      <c r="A786">
        <v>2020</v>
      </c>
      <c r="B786">
        <v>10</v>
      </c>
      <c r="C786" t="s">
        <v>16971</v>
      </c>
      <c r="D786" t="s">
        <v>265</v>
      </c>
      <c r="F786" s="64" t="s">
        <v>18890</v>
      </c>
    </row>
    <row r="787" spans="1:6" x14ac:dyDescent="0.25">
      <c r="A787">
        <v>2020</v>
      </c>
      <c r="B787">
        <v>10</v>
      </c>
      <c r="C787" t="s">
        <v>16971</v>
      </c>
      <c r="D787" t="s">
        <v>15832</v>
      </c>
      <c r="F787" s="64" t="s">
        <v>22715</v>
      </c>
    </row>
    <row r="788" spans="1:6" x14ac:dyDescent="0.25">
      <c r="A788">
        <v>2020</v>
      </c>
      <c r="B788">
        <v>10</v>
      </c>
      <c r="C788" t="s">
        <v>16971</v>
      </c>
      <c r="D788" t="s">
        <v>262</v>
      </c>
      <c r="E788" s="64" t="s">
        <v>18859</v>
      </c>
      <c r="F788" s="64" t="s">
        <v>21090</v>
      </c>
    </row>
    <row r="789" spans="1:6" x14ac:dyDescent="0.25">
      <c r="A789">
        <v>2020</v>
      </c>
      <c r="B789">
        <v>10</v>
      </c>
      <c r="C789" t="s">
        <v>16971</v>
      </c>
      <c r="D789" t="s">
        <v>265</v>
      </c>
      <c r="F789" s="64" t="s">
        <v>22718</v>
      </c>
    </row>
    <row r="790" spans="1:6" x14ac:dyDescent="0.25">
      <c r="A790">
        <v>2020</v>
      </c>
      <c r="B790">
        <v>10</v>
      </c>
      <c r="C790" t="s">
        <v>16971</v>
      </c>
      <c r="D790" t="s">
        <v>263</v>
      </c>
      <c r="F790" s="64" t="s">
        <v>18891</v>
      </c>
    </row>
    <row r="791" spans="1:6" x14ac:dyDescent="0.25">
      <c r="A791">
        <v>2020</v>
      </c>
      <c r="B791">
        <v>10</v>
      </c>
      <c r="C791" t="s">
        <v>16971</v>
      </c>
      <c r="D791" t="s">
        <v>261</v>
      </c>
      <c r="E791" s="64" t="s">
        <v>18888</v>
      </c>
    </row>
    <row r="792" spans="1:6" x14ac:dyDescent="0.25">
      <c r="A792">
        <v>2020</v>
      </c>
      <c r="B792">
        <v>10</v>
      </c>
      <c r="C792" t="s">
        <v>16971</v>
      </c>
      <c r="D792" t="s">
        <v>261</v>
      </c>
      <c r="E792" s="64" t="s">
        <v>22595</v>
      </c>
    </row>
    <row r="793" spans="1:6" x14ac:dyDescent="0.25">
      <c r="A793">
        <v>2020</v>
      </c>
      <c r="B793">
        <v>10</v>
      </c>
      <c r="C793" t="s">
        <v>16971</v>
      </c>
      <c r="D793" t="s">
        <v>15832</v>
      </c>
      <c r="F793" s="64" t="s">
        <v>17088</v>
      </c>
    </row>
    <row r="794" spans="1:6" x14ac:dyDescent="0.25">
      <c r="A794">
        <v>2020</v>
      </c>
      <c r="B794">
        <v>10</v>
      </c>
      <c r="C794" t="s">
        <v>17008</v>
      </c>
      <c r="D794" t="s">
        <v>266</v>
      </c>
      <c r="E794" s="64" t="s">
        <v>18886</v>
      </c>
      <c r="F794" s="64" t="s">
        <v>18892</v>
      </c>
    </row>
    <row r="795" spans="1:6" x14ac:dyDescent="0.25">
      <c r="A795">
        <v>2020</v>
      </c>
      <c r="B795">
        <v>10</v>
      </c>
      <c r="C795" t="s">
        <v>17008</v>
      </c>
      <c r="D795" t="s">
        <v>261</v>
      </c>
      <c r="F795" s="64" t="s">
        <v>21092</v>
      </c>
    </row>
    <row r="796" spans="1:6" x14ac:dyDescent="0.25">
      <c r="A796">
        <v>2020</v>
      </c>
      <c r="B796">
        <v>10</v>
      </c>
      <c r="C796" t="s">
        <v>17008</v>
      </c>
      <c r="D796" t="s">
        <v>263</v>
      </c>
      <c r="E796" s="64" t="s">
        <v>21091</v>
      </c>
      <c r="F796" s="64" t="s">
        <v>18893</v>
      </c>
    </row>
    <row r="797" spans="1:6" x14ac:dyDescent="0.25">
      <c r="A797">
        <v>2020</v>
      </c>
      <c r="B797">
        <v>10</v>
      </c>
      <c r="C797" t="s">
        <v>17008</v>
      </c>
      <c r="D797" t="s">
        <v>265</v>
      </c>
      <c r="E797" s="64" t="s">
        <v>18890</v>
      </c>
      <c r="F797" s="64" t="s">
        <v>18835</v>
      </c>
    </row>
    <row r="798" spans="1:6" x14ac:dyDescent="0.25">
      <c r="A798">
        <v>2020</v>
      </c>
      <c r="B798">
        <v>11</v>
      </c>
      <c r="C798" t="s">
        <v>16971</v>
      </c>
      <c r="D798" t="s">
        <v>265</v>
      </c>
      <c r="E798" s="64" t="s">
        <v>18876</v>
      </c>
    </row>
    <row r="799" spans="1:6" x14ac:dyDescent="0.25">
      <c r="A799">
        <v>2020</v>
      </c>
      <c r="B799">
        <v>11</v>
      </c>
      <c r="C799" t="s">
        <v>16971</v>
      </c>
      <c r="D799" t="s">
        <v>265</v>
      </c>
      <c r="E799" s="64" t="s">
        <v>21081</v>
      </c>
    </row>
    <row r="800" spans="1:6" x14ac:dyDescent="0.25">
      <c r="A800">
        <v>2020</v>
      </c>
      <c r="B800">
        <v>11</v>
      </c>
      <c r="C800" t="s">
        <v>16971</v>
      </c>
      <c r="D800" t="s">
        <v>263</v>
      </c>
      <c r="E800" s="64" t="s">
        <v>18891</v>
      </c>
    </row>
    <row r="801" spans="1:6" x14ac:dyDescent="0.25">
      <c r="A801">
        <v>2020</v>
      </c>
      <c r="B801">
        <v>11</v>
      </c>
      <c r="C801" t="s">
        <v>16971</v>
      </c>
      <c r="D801" t="s">
        <v>263</v>
      </c>
      <c r="E801" s="64" t="s">
        <v>22717</v>
      </c>
    </row>
    <row r="802" spans="1:6" x14ac:dyDescent="0.25">
      <c r="A802">
        <v>2020</v>
      </c>
      <c r="B802">
        <v>11</v>
      </c>
      <c r="C802" t="s">
        <v>16971</v>
      </c>
      <c r="D802" t="s">
        <v>265</v>
      </c>
      <c r="E802" s="64" t="s">
        <v>22716</v>
      </c>
      <c r="F802" s="64" t="s">
        <v>21093</v>
      </c>
    </row>
    <row r="803" spans="1:6" x14ac:dyDescent="0.25">
      <c r="A803">
        <v>2020</v>
      </c>
      <c r="B803">
        <v>11</v>
      </c>
      <c r="C803" t="s">
        <v>16971</v>
      </c>
      <c r="D803" t="s">
        <v>261</v>
      </c>
      <c r="E803" s="64" t="s">
        <v>22710</v>
      </c>
    </row>
    <row r="804" spans="1:6" x14ac:dyDescent="0.25">
      <c r="A804">
        <v>2020</v>
      </c>
      <c r="B804">
        <v>11</v>
      </c>
      <c r="C804" t="s">
        <v>16971</v>
      </c>
      <c r="D804" t="s">
        <v>261</v>
      </c>
      <c r="E804" s="64" t="s">
        <v>22714</v>
      </c>
    </row>
    <row r="805" spans="1:6" x14ac:dyDescent="0.25">
      <c r="A805">
        <v>2020</v>
      </c>
      <c r="B805">
        <v>11</v>
      </c>
      <c r="C805" t="s">
        <v>16971</v>
      </c>
      <c r="D805" t="s">
        <v>265</v>
      </c>
      <c r="F805" s="64" t="s">
        <v>18894</v>
      </c>
    </row>
    <row r="806" spans="1:6" x14ac:dyDescent="0.25">
      <c r="A806">
        <v>2020</v>
      </c>
      <c r="B806">
        <v>11</v>
      </c>
      <c r="C806" t="s">
        <v>16971</v>
      </c>
      <c r="D806" t="s">
        <v>267</v>
      </c>
      <c r="E806" s="64" t="s">
        <v>21047</v>
      </c>
    </row>
    <row r="807" spans="1:6" x14ac:dyDescent="0.25">
      <c r="A807">
        <v>2020</v>
      </c>
      <c r="B807">
        <v>11</v>
      </c>
      <c r="C807" t="s">
        <v>16971</v>
      </c>
      <c r="D807" t="s">
        <v>15832</v>
      </c>
      <c r="E807" s="64" t="s">
        <v>17084</v>
      </c>
    </row>
    <row r="808" spans="1:6" x14ac:dyDescent="0.25">
      <c r="A808">
        <v>2020</v>
      </c>
      <c r="B808">
        <v>11</v>
      </c>
      <c r="C808" t="s">
        <v>16971</v>
      </c>
      <c r="D808" t="s">
        <v>266</v>
      </c>
      <c r="E808" s="64" t="s">
        <v>17087</v>
      </c>
      <c r="F808" s="64" t="s">
        <v>22719</v>
      </c>
    </row>
    <row r="809" spans="1:6" x14ac:dyDescent="0.25">
      <c r="A809">
        <v>2020</v>
      </c>
      <c r="B809">
        <v>11</v>
      </c>
      <c r="C809" t="s">
        <v>16971</v>
      </c>
      <c r="D809" t="s">
        <v>15832</v>
      </c>
      <c r="F809" s="64" t="s">
        <v>22720</v>
      </c>
    </row>
    <row r="810" spans="1:6" x14ac:dyDescent="0.25">
      <c r="A810">
        <v>2020</v>
      </c>
      <c r="B810">
        <v>11</v>
      </c>
      <c r="C810" t="s">
        <v>16971</v>
      </c>
      <c r="D810" t="s">
        <v>15832</v>
      </c>
      <c r="E810" s="64" t="s">
        <v>21057</v>
      </c>
    </row>
    <row r="811" spans="1:6" x14ac:dyDescent="0.25">
      <c r="A811">
        <v>2020</v>
      </c>
      <c r="B811">
        <v>11</v>
      </c>
      <c r="C811" t="s">
        <v>17008</v>
      </c>
      <c r="D811" t="s">
        <v>263</v>
      </c>
      <c r="F811" s="64" t="s">
        <v>20954</v>
      </c>
    </row>
    <row r="812" spans="1:6" x14ac:dyDescent="0.25">
      <c r="A812">
        <v>2020</v>
      </c>
      <c r="B812">
        <v>11</v>
      </c>
      <c r="C812" t="s">
        <v>17008</v>
      </c>
      <c r="D812" t="s">
        <v>263</v>
      </c>
      <c r="F812" s="64" t="s">
        <v>22721</v>
      </c>
    </row>
    <row r="813" spans="1:6" x14ac:dyDescent="0.25">
      <c r="A813">
        <v>2020</v>
      </c>
      <c r="B813">
        <v>11</v>
      </c>
      <c r="C813" t="s">
        <v>17008</v>
      </c>
      <c r="D813" t="s">
        <v>261</v>
      </c>
      <c r="F813" s="64" t="s">
        <v>17089</v>
      </c>
    </row>
    <row r="814" spans="1:6" x14ac:dyDescent="0.25">
      <c r="A814">
        <v>2020</v>
      </c>
      <c r="B814">
        <v>11</v>
      </c>
      <c r="C814" t="s">
        <v>17008</v>
      </c>
      <c r="D814" t="s">
        <v>265</v>
      </c>
      <c r="E814" s="64" t="s">
        <v>18885</v>
      </c>
      <c r="F814" s="64" t="s">
        <v>22722</v>
      </c>
    </row>
    <row r="815" spans="1:6" x14ac:dyDescent="0.25">
      <c r="A815">
        <v>2020</v>
      </c>
      <c r="B815">
        <v>12</v>
      </c>
      <c r="C815" t="s">
        <v>16971</v>
      </c>
      <c r="D815" t="s">
        <v>265</v>
      </c>
      <c r="E815" s="64" t="s">
        <v>18895</v>
      </c>
    </row>
    <row r="816" spans="1:6" x14ac:dyDescent="0.25">
      <c r="A816">
        <v>2020</v>
      </c>
      <c r="B816">
        <v>12</v>
      </c>
      <c r="C816" t="s">
        <v>16971</v>
      </c>
      <c r="D816" t="s">
        <v>263</v>
      </c>
      <c r="E816" s="64" t="s">
        <v>22721</v>
      </c>
    </row>
    <row r="817" spans="1:6" x14ac:dyDescent="0.25">
      <c r="A817">
        <v>2020</v>
      </c>
      <c r="B817">
        <v>12</v>
      </c>
      <c r="C817" t="s">
        <v>16971</v>
      </c>
      <c r="D817" t="s">
        <v>265</v>
      </c>
      <c r="E817" s="64" t="s">
        <v>21093</v>
      </c>
      <c r="F817" s="64" t="s">
        <v>22674</v>
      </c>
    </row>
    <row r="818" spans="1:6" x14ac:dyDescent="0.25">
      <c r="A818">
        <v>2020</v>
      </c>
      <c r="B818">
        <v>12</v>
      </c>
      <c r="C818" t="s">
        <v>16971</v>
      </c>
      <c r="D818" t="s">
        <v>263</v>
      </c>
      <c r="F818" s="64" t="s">
        <v>22702</v>
      </c>
    </row>
    <row r="819" spans="1:6" x14ac:dyDescent="0.25">
      <c r="A819">
        <v>2020</v>
      </c>
      <c r="B819">
        <v>12</v>
      </c>
      <c r="C819" t="s">
        <v>17008</v>
      </c>
      <c r="D819" t="s">
        <v>262</v>
      </c>
      <c r="E819" s="64" t="s">
        <v>21090</v>
      </c>
      <c r="F819" s="64" t="s">
        <v>18896</v>
      </c>
    </row>
    <row r="820" spans="1:6" x14ac:dyDescent="0.25">
      <c r="A820">
        <v>2020</v>
      </c>
      <c r="B820">
        <v>12</v>
      </c>
      <c r="C820" t="s">
        <v>16971</v>
      </c>
      <c r="D820" t="s">
        <v>261</v>
      </c>
      <c r="E820" s="64" t="s">
        <v>18887</v>
      </c>
    </row>
    <row r="821" spans="1:6" x14ac:dyDescent="0.25">
      <c r="A821">
        <v>2020</v>
      </c>
      <c r="B821">
        <v>12</v>
      </c>
      <c r="C821" t="s">
        <v>17008</v>
      </c>
      <c r="D821" t="s">
        <v>261</v>
      </c>
      <c r="E821" s="64" t="s">
        <v>17089</v>
      </c>
      <c r="F821" s="64" t="s">
        <v>22723</v>
      </c>
    </row>
    <row r="822" spans="1:6" x14ac:dyDescent="0.25">
      <c r="A822">
        <v>2020</v>
      </c>
      <c r="B822">
        <v>12</v>
      </c>
      <c r="C822" t="s">
        <v>16971</v>
      </c>
      <c r="D822" t="s">
        <v>20903</v>
      </c>
      <c r="F822" s="64" t="s">
        <v>22724</v>
      </c>
    </row>
    <row r="823" spans="1:6" x14ac:dyDescent="0.25">
      <c r="A823">
        <v>2020</v>
      </c>
      <c r="B823">
        <v>12</v>
      </c>
      <c r="C823" t="s">
        <v>16971</v>
      </c>
      <c r="D823" t="s">
        <v>266</v>
      </c>
      <c r="E823" s="64" t="s">
        <v>18892</v>
      </c>
      <c r="F823" s="64" t="s">
        <v>18841</v>
      </c>
    </row>
    <row r="824" spans="1:6" x14ac:dyDescent="0.25">
      <c r="A824">
        <v>2020</v>
      </c>
      <c r="B824">
        <v>12</v>
      </c>
      <c r="C824" t="s">
        <v>16971</v>
      </c>
      <c r="D824" t="s">
        <v>265</v>
      </c>
      <c r="F824" s="64" t="s">
        <v>18790</v>
      </c>
    </row>
    <row r="825" spans="1:6" x14ac:dyDescent="0.25">
      <c r="A825">
        <v>2020</v>
      </c>
      <c r="B825">
        <v>12</v>
      </c>
      <c r="C825" t="s">
        <v>16971</v>
      </c>
      <c r="D825" t="s">
        <v>265</v>
      </c>
      <c r="F825" s="64" t="s">
        <v>22522</v>
      </c>
    </row>
    <row r="826" spans="1:6" x14ac:dyDescent="0.25">
      <c r="A826">
        <v>2020</v>
      </c>
      <c r="B826">
        <v>12</v>
      </c>
      <c r="C826" t="s">
        <v>16971</v>
      </c>
      <c r="D826" t="s">
        <v>262</v>
      </c>
      <c r="F826" s="64" t="s">
        <v>21094</v>
      </c>
    </row>
    <row r="827" spans="1:6" x14ac:dyDescent="0.25">
      <c r="A827">
        <v>2020</v>
      </c>
      <c r="B827">
        <v>12</v>
      </c>
      <c r="C827" t="s">
        <v>16971</v>
      </c>
      <c r="D827" t="s">
        <v>262</v>
      </c>
      <c r="E827" s="64" t="s">
        <v>22593</v>
      </c>
      <c r="F827" s="64" t="s">
        <v>21095</v>
      </c>
    </row>
    <row r="828" spans="1:6" x14ac:dyDescent="0.25">
      <c r="A828">
        <v>2020</v>
      </c>
      <c r="B828">
        <v>12</v>
      </c>
      <c r="C828" t="s">
        <v>16971</v>
      </c>
      <c r="D828" t="s">
        <v>263</v>
      </c>
      <c r="E828" s="64" t="s">
        <v>22702</v>
      </c>
      <c r="F828" s="64" t="s">
        <v>22699</v>
      </c>
    </row>
    <row r="829" spans="1:6" x14ac:dyDescent="0.25">
      <c r="A829">
        <v>2020</v>
      </c>
      <c r="B829">
        <v>12</v>
      </c>
      <c r="C829" t="s">
        <v>16971</v>
      </c>
      <c r="D829" t="s">
        <v>262</v>
      </c>
      <c r="E829" s="64" t="s">
        <v>18897</v>
      </c>
      <c r="F829" s="64" t="s">
        <v>22725</v>
      </c>
    </row>
    <row r="830" spans="1:6" x14ac:dyDescent="0.25">
      <c r="A830">
        <v>2020</v>
      </c>
      <c r="B830">
        <v>12</v>
      </c>
      <c r="C830" t="s">
        <v>16971</v>
      </c>
      <c r="D830" t="s">
        <v>261</v>
      </c>
      <c r="F830" s="64" t="s">
        <v>21377</v>
      </c>
    </row>
    <row r="831" spans="1:6" x14ac:dyDescent="0.25">
      <c r="A831">
        <v>2020</v>
      </c>
      <c r="B831">
        <v>12</v>
      </c>
      <c r="C831" t="s">
        <v>17008</v>
      </c>
      <c r="D831" t="s">
        <v>261</v>
      </c>
      <c r="F831" s="64" t="s">
        <v>18898</v>
      </c>
    </row>
    <row r="832" spans="1:6" x14ac:dyDescent="0.25">
      <c r="A832">
        <v>2020</v>
      </c>
      <c r="B832">
        <v>12</v>
      </c>
      <c r="C832" t="s">
        <v>17008</v>
      </c>
      <c r="D832" t="s">
        <v>261</v>
      </c>
      <c r="E832" s="64" t="s">
        <v>21377</v>
      </c>
      <c r="F832" s="64" t="s">
        <v>18769</v>
      </c>
    </row>
    <row r="833" spans="1:6" x14ac:dyDescent="0.25">
      <c r="A833">
        <v>2020</v>
      </c>
      <c r="B833">
        <v>13</v>
      </c>
      <c r="C833" t="s">
        <v>16971</v>
      </c>
      <c r="D833" t="s">
        <v>15832</v>
      </c>
      <c r="F833" s="64" t="s">
        <v>18899</v>
      </c>
    </row>
    <row r="834" spans="1:6" x14ac:dyDescent="0.25">
      <c r="A834">
        <v>2020</v>
      </c>
      <c r="B834">
        <v>13</v>
      </c>
      <c r="C834" t="s">
        <v>16971</v>
      </c>
      <c r="D834" t="s">
        <v>263</v>
      </c>
      <c r="E834" s="64" t="s">
        <v>20954</v>
      </c>
    </row>
    <row r="835" spans="1:6" x14ac:dyDescent="0.25">
      <c r="A835">
        <v>2020</v>
      </c>
      <c r="B835">
        <v>13</v>
      </c>
      <c r="C835" t="s">
        <v>16971</v>
      </c>
      <c r="D835" t="s">
        <v>263</v>
      </c>
      <c r="E835" s="64" t="s">
        <v>22699</v>
      </c>
    </row>
    <row r="836" spans="1:6" x14ac:dyDescent="0.25">
      <c r="A836">
        <v>2020</v>
      </c>
      <c r="B836">
        <v>13</v>
      </c>
      <c r="C836" t="s">
        <v>16971</v>
      </c>
      <c r="D836" t="s">
        <v>263</v>
      </c>
      <c r="E836" s="64" t="s">
        <v>22549</v>
      </c>
      <c r="F836" s="64" t="s">
        <v>22726</v>
      </c>
    </row>
    <row r="837" spans="1:6" x14ac:dyDescent="0.25">
      <c r="A837">
        <v>2020</v>
      </c>
      <c r="B837">
        <v>13</v>
      </c>
      <c r="C837" t="s">
        <v>16971</v>
      </c>
      <c r="D837" t="s">
        <v>265</v>
      </c>
      <c r="E837" s="64" t="s">
        <v>22722</v>
      </c>
    </row>
    <row r="838" spans="1:6" x14ac:dyDescent="0.25">
      <c r="A838">
        <v>2020</v>
      </c>
      <c r="B838">
        <v>13</v>
      </c>
      <c r="C838" t="s">
        <v>16971</v>
      </c>
      <c r="D838" t="s">
        <v>265</v>
      </c>
      <c r="E838" s="64" t="s">
        <v>22522</v>
      </c>
    </row>
    <row r="839" spans="1:6" x14ac:dyDescent="0.25">
      <c r="A839">
        <v>2020</v>
      </c>
      <c r="B839">
        <v>13</v>
      </c>
      <c r="C839" t="s">
        <v>16971</v>
      </c>
      <c r="D839" t="s">
        <v>265</v>
      </c>
      <c r="E839" s="64" t="s">
        <v>20964</v>
      </c>
    </row>
    <row r="840" spans="1:6" x14ac:dyDescent="0.25">
      <c r="A840">
        <v>2020</v>
      </c>
      <c r="B840">
        <v>13</v>
      </c>
      <c r="C840" t="s">
        <v>16971</v>
      </c>
      <c r="D840" t="s">
        <v>265</v>
      </c>
      <c r="E840" s="64" t="s">
        <v>22718</v>
      </c>
      <c r="F840" s="64" t="s">
        <v>22727</v>
      </c>
    </row>
    <row r="841" spans="1:6" x14ac:dyDescent="0.25">
      <c r="A841">
        <v>2020</v>
      </c>
      <c r="B841">
        <v>13</v>
      </c>
      <c r="C841" t="s">
        <v>16971</v>
      </c>
      <c r="D841" t="s">
        <v>266</v>
      </c>
      <c r="E841" s="64" t="s">
        <v>22719</v>
      </c>
    </row>
    <row r="842" spans="1:6" x14ac:dyDescent="0.25">
      <c r="A842">
        <v>2020</v>
      </c>
      <c r="B842">
        <v>13</v>
      </c>
      <c r="C842" t="s">
        <v>16971</v>
      </c>
      <c r="D842" t="s">
        <v>266</v>
      </c>
      <c r="F842" s="64" t="s">
        <v>22617</v>
      </c>
    </row>
    <row r="843" spans="1:6" x14ac:dyDescent="0.25">
      <c r="A843">
        <v>2020</v>
      </c>
      <c r="B843">
        <v>13</v>
      </c>
      <c r="C843" t="s">
        <v>16971</v>
      </c>
      <c r="D843" t="s">
        <v>263</v>
      </c>
      <c r="E843" s="64" t="s">
        <v>22693</v>
      </c>
      <c r="F843" s="64" t="s">
        <v>21096</v>
      </c>
    </row>
    <row r="844" spans="1:6" x14ac:dyDescent="0.25">
      <c r="A844">
        <v>2020</v>
      </c>
      <c r="B844">
        <v>13</v>
      </c>
      <c r="C844" t="s">
        <v>16971</v>
      </c>
      <c r="D844" t="s">
        <v>262</v>
      </c>
      <c r="E844" s="64" t="s">
        <v>21095</v>
      </c>
    </row>
    <row r="845" spans="1:6" x14ac:dyDescent="0.25">
      <c r="A845">
        <v>2020</v>
      </c>
      <c r="B845">
        <v>13</v>
      </c>
      <c r="C845" t="s">
        <v>16971</v>
      </c>
      <c r="D845" t="s">
        <v>262</v>
      </c>
      <c r="E845" s="64" t="s">
        <v>22725</v>
      </c>
    </row>
    <row r="846" spans="1:6" x14ac:dyDescent="0.25">
      <c r="A846">
        <v>2020</v>
      </c>
      <c r="B846">
        <v>13</v>
      </c>
      <c r="C846" t="s">
        <v>16971</v>
      </c>
      <c r="D846" t="s">
        <v>262</v>
      </c>
      <c r="F846" s="64" t="s">
        <v>18900</v>
      </c>
    </row>
    <row r="847" spans="1:6" x14ac:dyDescent="0.25">
      <c r="A847">
        <v>2020</v>
      </c>
      <c r="B847">
        <v>13</v>
      </c>
      <c r="C847" t="s">
        <v>17008</v>
      </c>
      <c r="D847" t="s">
        <v>266</v>
      </c>
      <c r="E847" s="64" t="s">
        <v>22617</v>
      </c>
      <c r="F847" s="64" t="s">
        <v>22450</v>
      </c>
    </row>
    <row r="848" spans="1:6" x14ac:dyDescent="0.25">
      <c r="A848">
        <v>2020</v>
      </c>
      <c r="B848">
        <v>13</v>
      </c>
      <c r="C848" t="s">
        <v>16971</v>
      </c>
      <c r="D848" t="s">
        <v>263</v>
      </c>
      <c r="F848" s="64" t="s">
        <v>18901</v>
      </c>
    </row>
    <row r="849" spans="1:6" x14ac:dyDescent="0.25">
      <c r="A849">
        <v>2020</v>
      </c>
      <c r="B849">
        <v>13</v>
      </c>
      <c r="C849" t="s">
        <v>16971</v>
      </c>
      <c r="D849" t="s">
        <v>266</v>
      </c>
      <c r="E849" s="64" t="s">
        <v>18841</v>
      </c>
    </row>
    <row r="850" spans="1:6" x14ac:dyDescent="0.25">
      <c r="A850">
        <v>2020</v>
      </c>
      <c r="B850">
        <v>13</v>
      </c>
      <c r="C850" t="s">
        <v>17008</v>
      </c>
      <c r="D850" t="s">
        <v>266</v>
      </c>
      <c r="F850" s="64" t="s">
        <v>22617</v>
      </c>
    </row>
    <row r="851" spans="1:6" x14ac:dyDescent="0.25">
      <c r="A851">
        <v>2020</v>
      </c>
      <c r="B851">
        <v>13</v>
      </c>
      <c r="C851" t="s">
        <v>16971</v>
      </c>
      <c r="D851" t="s">
        <v>15832</v>
      </c>
      <c r="E851" s="64" t="s">
        <v>22720</v>
      </c>
      <c r="F851" s="64" t="s">
        <v>17090</v>
      </c>
    </row>
    <row r="852" spans="1:6" x14ac:dyDescent="0.25">
      <c r="A852">
        <v>2020</v>
      </c>
      <c r="B852">
        <v>13</v>
      </c>
      <c r="C852" t="s">
        <v>16971</v>
      </c>
      <c r="D852" t="s">
        <v>261</v>
      </c>
      <c r="E852" s="64" t="s">
        <v>21092</v>
      </c>
    </row>
    <row r="853" spans="1:6" x14ac:dyDescent="0.25">
      <c r="A853">
        <v>2020</v>
      </c>
      <c r="B853">
        <v>13</v>
      </c>
      <c r="C853" t="s">
        <v>16971</v>
      </c>
      <c r="D853" t="s">
        <v>261</v>
      </c>
      <c r="E853" s="64" t="s">
        <v>21097</v>
      </c>
    </row>
    <row r="854" spans="1:6" x14ac:dyDescent="0.25">
      <c r="A854">
        <v>2020</v>
      </c>
      <c r="B854">
        <v>13</v>
      </c>
      <c r="C854" t="s">
        <v>16971</v>
      </c>
      <c r="D854" t="s">
        <v>261</v>
      </c>
      <c r="E854" s="64" t="s">
        <v>21045</v>
      </c>
    </row>
    <row r="855" spans="1:6" x14ac:dyDescent="0.25">
      <c r="A855">
        <v>2020</v>
      </c>
      <c r="B855">
        <v>13</v>
      </c>
      <c r="C855" t="s">
        <v>16971</v>
      </c>
      <c r="D855" t="s">
        <v>265</v>
      </c>
      <c r="E855" s="64" t="s">
        <v>22727</v>
      </c>
    </row>
    <row r="856" spans="1:6" x14ac:dyDescent="0.25">
      <c r="A856">
        <v>2020</v>
      </c>
      <c r="B856">
        <v>13</v>
      </c>
      <c r="C856" t="s">
        <v>16971</v>
      </c>
      <c r="D856" t="s">
        <v>265</v>
      </c>
      <c r="F856" s="64" t="s">
        <v>20964</v>
      </c>
    </row>
    <row r="857" spans="1:6" x14ac:dyDescent="0.25">
      <c r="A857">
        <v>2020</v>
      </c>
      <c r="B857">
        <v>13</v>
      </c>
      <c r="C857" t="s">
        <v>16971</v>
      </c>
      <c r="D857" t="s">
        <v>268</v>
      </c>
      <c r="F857" s="64" t="s">
        <v>18902</v>
      </c>
    </row>
    <row r="858" spans="1:6" x14ac:dyDescent="0.25">
      <c r="A858">
        <v>2020</v>
      </c>
      <c r="B858">
        <v>13</v>
      </c>
      <c r="C858" t="s">
        <v>16971</v>
      </c>
      <c r="D858" t="s">
        <v>15832</v>
      </c>
      <c r="E858" s="64" t="s">
        <v>18899</v>
      </c>
    </row>
    <row r="859" spans="1:6" x14ac:dyDescent="0.25">
      <c r="A859">
        <v>2020</v>
      </c>
      <c r="B859">
        <v>13</v>
      </c>
      <c r="C859" t="s">
        <v>17008</v>
      </c>
      <c r="D859" t="s">
        <v>261</v>
      </c>
      <c r="E859" s="64" t="s">
        <v>18898</v>
      </c>
      <c r="F859" s="64" t="s">
        <v>21377</v>
      </c>
    </row>
    <row r="860" spans="1:6" x14ac:dyDescent="0.25">
      <c r="A860">
        <v>2020</v>
      </c>
      <c r="B860">
        <v>13</v>
      </c>
      <c r="C860" t="s">
        <v>17008</v>
      </c>
      <c r="D860" t="s">
        <v>263</v>
      </c>
      <c r="E860" s="64" t="s">
        <v>18901</v>
      </c>
      <c r="F860" s="64" t="s">
        <v>22728</v>
      </c>
    </row>
    <row r="861" spans="1:6" x14ac:dyDescent="0.25">
      <c r="A861">
        <v>2020</v>
      </c>
      <c r="B861">
        <v>14</v>
      </c>
      <c r="C861" t="s">
        <v>16971</v>
      </c>
      <c r="D861" t="s">
        <v>265</v>
      </c>
      <c r="E861" s="64" t="s">
        <v>18790</v>
      </c>
    </row>
    <row r="862" spans="1:6" x14ac:dyDescent="0.25">
      <c r="A862">
        <v>2020</v>
      </c>
      <c r="B862">
        <v>14</v>
      </c>
      <c r="C862" t="s">
        <v>16971</v>
      </c>
      <c r="D862" t="s">
        <v>265</v>
      </c>
      <c r="E862" s="64" t="s">
        <v>22729</v>
      </c>
      <c r="F862" s="64" t="s">
        <v>18858</v>
      </c>
    </row>
    <row r="863" spans="1:6" x14ac:dyDescent="0.25">
      <c r="A863">
        <v>2020</v>
      </c>
      <c r="B863">
        <v>14</v>
      </c>
      <c r="C863" t="s">
        <v>16971</v>
      </c>
      <c r="D863" t="s">
        <v>265</v>
      </c>
      <c r="E863" s="64" t="s">
        <v>22730</v>
      </c>
      <c r="F863" s="64" t="s">
        <v>20990</v>
      </c>
    </row>
    <row r="864" spans="1:6" x14ac:dyDescent="0.25">
      <c r="A864">
        <v>2020</v>
      </c>
      <c r="B864">
        <v>14</v>
      </c>
      <c r="C864" t="s">
        <v>16971</v>
      </c>
      <c r="D864" t="s">
        <v>15832</v>
      </c>
      <c r="E864" s="64" t="s">
        <v>18879</v>
      </c>
      <c r="F864" s="64" t="s">
        <v>18903</v>
      </c>
    </row>
    <row r="865" spans="1:6" x14ac:dyDescent="0.25">
      <c r="A865">
        <v>2020</v>
      </c>
      <c r="B865">
        <v>14</v>
      </c>
      <c r="C865" t="s">
        <v>16971</v>
      </c>
      <c r="D865" t="s">
        <v>15832</v>
      </c>
      <c r="E865" s="64" t="s">
        <v>17090</v>
      </c>
      <c r="F865" s="64" t="s">
        <v>22731</v>
      </c>
    </row>
    <row r="866" spans="1:6" x14ac:dyDescent="0.25">
      <c r="A866">
        <v>2020</v>
      </c>
      <c r="B866">
        <v>14</v>
      </c>
      <c r="C866" t="s">
        <v>16971</v>
      </c>
      <c r="D866" t="s">
        <v>15832</v>
      </c>
      <c r="E866" s="64" t="s">
        <v>21080</v>
      </c>
      <c r="F866" s="64" t="s">
        <v>17091</v>
      </c>
    </row>
    <row r="867" spans="1:6" x14ac:dyDescent="0.25">
      <c r="A867">
        <v>2020</v>
      </c>
      <c r="B867">
        <v>14</v>
      </c>
      <c r="C867" t="s">
        <v>17008</v>
      </c>
      <c r="D867" t="s">
        <v>15832</v>
      </c>
      <c r="F867" s="64" t="s">
        <v>22647</v>
      </c>
    </row>
    <row r="868" spans="1:6" x14ac:dyDescent="0.25">
      <c r="A868">
        <v>2020</v>
      </c>
      <c r="B868">
        <v>14</v>
      </c>
      <c r="C868" t="s">
        <v>16971</v>
      </c>
      <c r="D868" t="s">
        <v>261</v>
      </c>
      <c r="F868" s="64" t="s">
        <v>22732</v>
      </c>
    </row>
    <row r="869" spans="1:6" x14ac:dyDescent="0.25">
      <c r="A869">
        <v>2020</v>
      </c>
      <c r="B869">
        <v>14</v>
      </c>
      <c r="C869" t="s">
        <v>16971</v>
      </c>
      <c r="D869" t="s">
        <v>265</v>
      </c>
      <c r="E869" s="64" t="s">
        <v>20964</v>
      </c>
      <c r="F869" s="64" t="s">
        <v>18904</v>
      </c>
    </row>
    <row r="870" spans="1:6" x14ac:dyDescent="0.25">
      <c r="A870">
        <v>2020</v>
      </c>
      <c r="B870">
        <v>14</v>
      </c>
      <c r="C870" t="s">
        <v>16971</v>
      </c>
      <c r="D870" t="s">
        <v>261</v>
      </c>
      <c r="F870" s="64" t="s">
        <v>21092</v>
      </c>
    </row>
    <row r="871" spans="1:6" x14ac:dyDescent="0.25">
      <c r="A871">
        <v>2020</v>
      </c>
      <c r="B871">
        <v>14</v>
      </c>
      <c r="C871" t="s">
        <v>16971</v>
      </c>
      <c r="D871" t="s">
        <v>265</v>
      </c>
      <c r="F871" s="64" t="s">
        <v>22733</v>
      </c>
    </row>
    <row r="872" spans="1:6" x14ac:dyDescent="0.25">
      <c r="A872">
        <v>2020</v>
      </c>
      <c r="B872">
        <v>14</v>
      </c>
      <c r="C872" t="s">
        <v>16971</v>
      </c>
      <c r="D872" t="s">
        <v>266</v>
      </c>
      <c r="E872" s="64" t="s">
        <v>21351</v>
      </c>
      <c r="F872" s="64" t="s">
        <v>18905</v>
      </c>
    </row>
    <row r="873" spans="1:6" x14ac:dyDescent="0.25">
      <c r="A873">
        <v>2020</v>
      </c>
      <c r="B873">
        <v>14</v>
      </c>
      <c r="C873" t="s">
        <v>16971</v>
      </c>
      <c r="D873" t="s">
        <v>267</v>
      </c>
      <c r="F873" s="64" t="s">
        <v>21098</v>
      </c>
    </row>
    <row r="874" spans="1:6" x14ac:dyDescent="0.25">
      <c r="A874">
        <v>2020</v>
      </c>
      <c r="B874">
        <v>14</v>
      </c>
      <c r="C874" t="s">
        <v>16971</v>
      </c>
      <c r="D874" t="s">
        <v>263</v>
      </c>
      <c r="E874" s="64" t="s">
        <v>21096</v>
      </c>
    </row>
    <row r="875" spans="1:6" x14ac:dyDescent="0.25">
      <c r="A875">
        <v>2020</v>
      </c>
      <c r="B875">
        <v>14</v>
      </c>
      <c r="C875" t="s">
        <v>16971</v>
      </c>
      <c r="D875" t="s">
        <v>263</v>
      </c>
      <c r="E875" s="64" t="s">
        <v>22620</v>
      </c>
    </row>
    <row r="876" spans="1:6" x14ac:dyDescent="0.25">
      <c r="A876">
        <v>2020</v>
      </c>
      <c r="B876">
        <v>14</v>
      </c>
      <c r="C876" t="s">
        <v>16971</v>
      </c>
      <c r="D876" t="s">
        <v>268</v>
      </c>
      <c r="E876" s="64" t="s">
        <v>18902</v>
      </c>
    </row>
    <row r="877" spans="1:6" x14ac:dyDescent="0.25">
      <c r="A877">
        <v>2020</v>
      </c>
      <c r="B877">
        <v>14</v>
      </c>
      <c r="C877" t="s">
        <v>16971</v>
      </c>
      <c r="D877" t="s">
        <v>265</v>
      </c>
      <c r="F877" s="64" t="s">
        <v>18906</v>
      </c>
    </row>
    <row r="878" spans="1:6" x14ac:dyDescent="0.25">
      <c r="A878">
        <v>2020</v>
      </c>
      <c r="B878">
        <v>14</v>
      </c>
      <c r="C878" t="s">
        <v>16971</v>
      </c>
      <c r="D878" t="s">
        <v>263</v>
      </c>
      <c r="F878" s="64" t="s">
        <v>17092</v>
      </c>
    </row>
    <row r="879" spans="1:6" x14ac:dyDescent="0.25">
      <c r="A879">
        <v>2020</v>
      </c>
      <c r="B879">
        <v>14</v>
      </c>
      <c r="C879" t="s">
        <v>17008</v>
      </c>
      <c r="D879" t="s">
        <v>15832</v>
      </c>
      <c r="E879" s="64" t="s">
        <v>22647</v>
      </c>
      <c r="F879" s="64" t="s">
        <v>22734</v>
      </c>
    </row>
    <row r="880" spans="1:6" x14ac:dyDescent="0.25">
      <c r="A880">
        <v>2020</v>
      </c>
      <c r="B880">
        <v>14</v>
      </c>
      <c r="C880" t="s">
        <v>17008</v>
      </c>
      <c r="D880" t="s">
        <v>262</v>
      </c>
      <c r="F880" s="64" t="s">
        <v>21099</v>
      </c>
    </row>
    <row r="881" spans="1:6" x14ac:dyDescent="0.25">
      <c r="A881">
        <v>2020</v>
      </c>
      <c r="B881">
        <v>14</v>
      </c>
      <c r="C881" t="s">
        <v>17008</v>
      </c>
      <c r="D881" t="s">
        <v>265</v>
      </c>
      <c r="E881" s="64" t="s">
        <v>18904</v>
      </c>
      <c r="F881" s="64" t="s">
        <v>17080</v>
      </c>
    </row>
    <row r="882" spans="1:6" x14ac:dyDescent="0.25">
      <c r="A882">
        <v>2020</v>
      </c>
      <c r="B882">
        <v>14</v>
      </c>
      <c r="C882" t="s">
        <v>17008</v>
      </c>
      <c r="D882" t="s">
        <v>261</v>
      </c>
      <c r="F882" s="64" t="s">
        <v>21100</v>
      </c>
    </row>
    <row r="883" spans="1:6" x14ac:dyDescent="0.25">
      <c r="A883">
        <v>2020</v>
      </c>
      <c r="B883">
        <v>14</v>
      </c>
      <c r="C883" t="s">
        <v>17008</v>
      </c>
      <c r="D883" t="s">
        <v>263</v>
      </c>
      <c r="F883" s="64" t="s">
        <v>22622</v>
      </c>
    </row>
    <row r="884" spans="1:6" x14ac:dyDescent="0.25">
      <c r="A884">
        <v>2020</v>
      </c>
      <c r="B884">
        <v>14</v>
      </c>
      <c r="C884" t="s">
        <v>17008</v>
      </c>
      <c r="D884" t="s">
        <v>20903</v>
      </c>
      <c r="F884" s="64" t="s">
        <v>22625</v>
      </c>
    </row>
    <row r="885" spans="1:6" x14ac:dyDescent="0.25">
      <c r="A885">
        <v>2020</v>
      </c>
      <c r="B885">
        <v>15</v>
      </c>
      <c r="C885" t="s">
        <v>16971</v>
      </c>
      <c r="D885" t="s">
        <v>265</v>
      </c>
      <c r="E885" s="64" t="s">
        <v>18906</v>
      </c>
    </row>
    <row r="886" spans="1:6" x14ac:dyDescent="0.25">
      <c r="A886">
        <v>2020</v>
      </c>
      <c r="B886">
        <v>15</v>
      </c>
      <c r="C886" t="s">
        <v>16971</v>
      </c>
      <c r="D886" t="s">
        <v>265</v>
      </c>
      <c r="E886" s="64" t="s">
        <v>18894</v>
      </c>
      <c r="F886" s="64" t="s">
        <v>18907</v>
      </c>
    </row>
    <row r="887" spans="1:6" x14ac:dyDescent="0.25">
      <c r="A887">
        <v>2020</v>
      </c>
      <c r="B887">
        <v>15</v>
      </c>
      <c r="C887" t="s">
        <v>16971</v>
      </c>
      <c r="D887" t="s">
        <v>20903</v>
      </c>
      <c r="E887" s="64" t="s">
        <v>22672</v>
      </c>
    </row>
    <row r="888" spans="1:6" x14ac:dyDescent="0.25">
      <c r="A888">
        <v>2020</v>
      </c>
      <c r="B888">
        <v>15</v>
      </c>
      <c r="C888" t="s">
        <v>16971</v>
      </c>
      <c r="D888" t="s">
        <v>265</v>
      </c>
      <c r="E888" s="64" t="s">
        <v>18907</v>
      </c>
      <c r="F888" s="64" t="s">
        <v>22735</v>
      </c>
    </row>
    <row r="889" spans="1:6" x14ac:dyDescent="0.25">
      <c r="A889">
        <v>2020</v>
      </c>
      <c r="B889">
        <v>15</v>
      </c>
      <c r="C889" t="s">
        <v>16971</v>
      </c>
      <c r="D889" t="s">
        <v>262</v>
      </c>
      <c r="E889" s="64" t="s">
        <v>17065</v>
      </c>
    </row>
    <row r="890" spans="1:6" x14ac:dyDescent="0.25">
      <c r="A890">
        <v>2020</v>
      </c>
      <c r="B890">
        <v>15</v>
      </c>
      <c r="C890" t="s">
        <v>16971</v>
      </c>
      <c r="D890" t="s">
        <v>266</v>
      </c>
      <c r="E890" s="64" t="s">
        <v>22601</v>
      </c>
      <c r="F890" s="64" t="s">
        <v>18764</v>
      </c>
    </row>
    <row r="891" spans="1:6" x14ac:dyDescent="0.25">
      <c r="A891">
        <v>2020</v>
      </c>
      <c r="B891">
        <v>15</v>
      </c>
      <c r="C891" t="s">
        <v>16971</v>
      </c>
      <c r="D891" t="s">
        <v>15832</v>
      </c>
      <c r="E891" s="64" t="s">
        <v>18827</v>
      </c>
    </row>
    <row r="892" spans="1:6" x14ac:dyDescent="0.25">
      <c r="A892">
        <v>2020</v>
      </c>
      <c r="B892">
        <v>15</v>
      </c>
      <c r="C892" t="s">
        <v>16971</v>
      </c>
      <c r="D892" t="s">
        <v>261</v>
      </c>
      <c r="E892" s="64" t="s">
        <v>21377</v>
      </c>
      <c r="F892" s="64" t="s">
        <v>18908</v>
      </c>
    </row>
    <row r="893" spans="1:6" x14ac:dyDescent="0.25">
      <c r="A893">
        <v>2020</v>
      </c>
      <c r="B893">
        <v>15</v>
      </c>
      <c r="C893" t="s">
        <v>16971</v>
      </c>
      <c r="D893" t="s">
        <v>15832</v>
      </c>
      <c r="F893" s="64" t="s">
        <v>22736</v>
      </c>
    </row>
    <row r="894" spans="1:6" x14ac:dyDescent="0.25">
      <c r="A894">
        <v>2020</v>
      </c>
      <c r="B894">
        <v>15</v>
      </c>
      <c r="C894" t="s">
        <v>16971</v>
      </c>
      <c r="D894" t="s">
        <v>263</v>
      </c>
      <c r="E894" s="64" t="s">
        <v>22728</v>
      </c>
    </row>
    <row r="895" spans="1:6" x14ac:dyDescent="0.25">
      <c r="A895">
        <v>2020</v>
      </c>
      <c r="B895">
        <v>15</v>
      </c>
      <c r="C895" t="s">
        <v>16971</v>
      </c>
      <c r="D895" t="s">
        <v>263</v>
      </c>
      <c r="E895" s="64" t="s">
        <v>22622</v>
      </c>
    </row>
    <row r="896" spans="1:6" x14ac:dyDescent="0.25">
      <c r="A896">
        <v>2020</v>
      </c>
      <c r="B896">
        <v>15</v>
      </c>
      <c r="C896" t="s">
        <v>17008</v>
      </c>
      <c r="D896" t="s">
        <v>262</v>
      </c>
      <c r="F896" s="64" t="s">
        <v>21378</v>
      </c>
    </row>
    <row r="897" spans="1:6" x14ac:dyDescent="0.25">
      <c r="A897">
        <v>2020</v>
      </c>
      <c r="B897">
        <v>15</v>
      </c>
      <c r="C897" t="s">
        <v>17008</v>
      </c>
      <c r="D897" t="s">
        <v>263</v>
      </c>
      <c r="F897" s="64" t="s">
        <v>22521</v>
      </c>
    </row>
    <row r="898" spans="1:6" x14ac:dyDescent="0.25">
      <c r="A898">
        <v>2020</v>
      </c>
      <c r="B898">
        <v>16</v>
      </c>
      <c r="C898" t="s">
        <v>16971</v>
      </c>
      <c r="D898" t="s">
        <v>263</v>
      </c>
      <c r="F898" s="64" t="s">
        <v>21101</v>
      </c>
    </row>
    <row r="899" spans="1:6" x14ac:dyDescent="0.25">
      <c r="A899">
        <v>2020</v>
      </c>
      <c r="B899">
        <v>16</v>
      </c>
      <c r="C899" t="s">
        <v>16971</v>
      </c>
      <c r="D899" t="s">
        <v>15832</v>
      </c>
      <c r="E899" s="64" t="s">
        <v>18903</v>
      </c>
    </row>
    <row r="900" spans="1:6" x14ac:dyDescent="0.25">
      <c r="A900">
        <v>2020</v>
      </c>
      <c r="B900">
        <v>16</v>
      </c>
      <c r="C900" t="s">
        <v>16971</v>
      </c>
      <c r="D900" t="s">
        <v>262</v>
      </c>
      <c r="F900" s="64" t="s">
        <v>18909</v>
      </c>
    </row>
    <row r="901" spans="1:6" x14ac:dyDescent="0.25">
      <c r="A901">
        <v>2020</v>
      </c>
      <c r="B901">
        <v>16</v>
      </c>
      <c r="C901" t="s">
        <v>16971</v>
      </c>
      <c r="D901" t="s">
        <v>266</v>
      </c>
      <c r="E901" s="64" t="s">
        <v>21055</v>
      </c>
    </row>
    <row r="902" spans="1:6" x14ac:dyDescent="0.25">
      <c r="A902">
        <v>2020</v>
      </c>
      <c r="B902">
        <v>16</v>
      </c>
      <c r="C902" t="s">
        <v>16971</v>
      </c>
      <c r="D902" t="s">
        <v>265</v>
      </c>
      <c r="E902" s="64" t="s">
        <v>18835</v>
      </c>
      <c r="F902" s="64" t="s">
        <v>20952</v>
      </c>
    </row>
    <row r="903" spans="1:6" x14ac:dyDescent="0.25">
      <c r="A903">
        <v>2020</v>
      </c>
      <c r="B903">
        <v>16</v>
      </c>
      <c r="C903" t="s">
        <v>16971</v>
      </c>
      <c r="D903" t="s">
        <v>263</v>
      </c>
      <c r="F903" s="64" t="s">
        <v>22622</v>
      </c>
    </row>
    <row r="904" spans="1:6" x14ac:dyDescent="0.25">
      <c r="A904">
        <v>2020</v>
      </c>
      <c r="B904">
        <v>16</v>
      </c>
      <c r="C904" t="s">
        <v>16971</v>
      </c>
      <c r="D904" t="s">
        <v>265</v>
      </c>
      <c r="E904" s="64" t="s">
        <v>22674</v>
      </c>
      <c r="F904" s="64" t="s">
        <v>17093</v>
      </c>
    </row>
    <row r="905" spans="1:6" x14ac:dyDescent="0.25">
      <c r="A905">
        <v>2020</v>
      </c>
      <c r="B905">
        <v>16</v>
      </c>
      <c r="C905" t="s">
        <v>16971</v>
      </c>
      <c r="D905" t="s">
        <v>267</v>
      </c>
      <c r="F905" s="64" t="s">
        <v>22737</v>
      </c>
    </row>
    <row r="906" spans="1:6" x14ac:dyDescent="0.25">
      <c r="A906">
        <v>2020</v>
      </c>
      <c r="B906">
        <v>16</v>
      </c>
      <c r="C906" t="s">
        <v>16971</v>
      </c>
      <c r="D906" t="s">
        <v>266</v>
      </c>
      <c r="E906" s="64" t="s">
        <v>18905</v>
      </c>
    </row>
    <row r="907" spans="1:6" x14ac:dyDescent="0.25">
      <c r="A907">
        <v>2020</v>
      </c>
      <c r="B907">
        <v>16</v>
      </c>
      <c r="C907" t="s">
        <v>16971</v>
      </c>
      <c r="D907" t="s">
        <v>263</v>
      </c>
      <c r="E907" s="64" t="s">
        <v>21102</v>
      </c>
    </row>
    <row r="908" spans="1:6" x14ac:dyDescent="0.25">
      <c r="A908">
        <v>2020</v>
      </c>
      <c r="B908">
        <v>16</v>
      </c>
      <c r="C908" t="s">
        <v>17008</v>
      </c>
      <c r="D908" t="s">
        <v>15832</v>
      </c>
      <c r="F908" s="64" t="s">
        <v>22738</v>
      </c>
    </row>
    <row r="909" spans="1:6" x14ac:dyDescent="0.25">
      <c r="A909">
        <v>2020</v>
      </c>
      <c r="B909">
        <v>16</v>
      </c>
      <c r="C909" t="s">
        <v>17008</v>
      </c>
      <c r="D909" t="s">
        <v>263</v>
      </c>
      <c r="F909" s="64" t="s">
        <v>22699</v>
      </c>
    </row>
    <row r="910" spans="1:6" x14ac:dyDescent="0.25">
      <c r="A910">
        <v>2020</v>
      </c>
      <c r="B910">
        <v>17</v>
      </c>
      <c r="C910" t="s">
        <v>16971</v>
      </c>
      <c r="D910" t="s">
        <v>266</v>
      </c>
      <c r="F910" s="64" t="s">
        <v>22739</v>
      </c>
    </row>
    <row r="911" spans="1:6" x14ac:dyDescent="0.25">
      <c r="A911">
        <v>2020</v>
      </c>
      <c r="B911">
        <v>17</v>
      </c>
      <c r="C911" t="s">
        <v>16971</v>
      </c>
      <c r="D911" t="s">
        <v>266</v>
      </c>
      <c r="F911" s="64" t="s">
        <v>18910</v>
      </c>
    </row>
    <row r="912" spans="1:6" x14ac:dyDescent="0.25">
      <c r="A912">
        <v>2020</v>
      </c>
      <c r="B912">
        <v>17</v>
      </c>
      <c r="C912" t="s">
        <v>16971</v>
      </c>
      <c r="D912" t="s">
        <v>263</v>
      </c>
      <c r="E912" s="64" t="s">
        <v>21103</v>
      </c>
    </row>
    <row r="913" spans="1:6" x14ac:dyDescent="0.25">
      <c r="A913">
        <v>2020</v>
      </c>
      <c r="B913">
        <v>17</v>
      </c>
      <c r="C913" t="s">
        <v>16971</v>
      </c>
      <c r="D913" t="s">
        <v>265</v>
      </c>
      <c r="E913" s="64" t="s">
        <v>18858</v>
      </c>
    </row>
    <row r="914" spans="1:6" x14ac:dyDescent="0.25">
      <c r="A914">
        <v>2020</v>
      </c>
      <c r="B914">
        <v>17</v>
      </c>
      <c r="C914" t="s">
        <v>16971</v>
      </c>
      <c r="D914" t="s">
        <v>265</v>
      </c>
      <c r="E914" s="64" t="s">
        <v>17080</v>
      </c>
    </row>
    <row r="915" spans="1:6" x14ac:dyDescent="0.25">
      <c r="A915">
        <v>2020</v>
      </c>
      <c r="B915">
        <v>17</v>
      </c>
      <c r="C915" t="s">
        <v>16971</v>
      </c>
      <c r="D915" t="s">
        <v>263</v>
      </c>
      <c r="E915" s="64" t="s">
        <v>22699</v>
      </c>
    </row>
    <row r="916" spans="1:6" x14ac:dyDescent="0.25">
      <c r="A916">
        <v>2020</v>
      </c>
      <c r="B916">
        <v>17</v>
      </c>
      <c r="C916" t="s">
        <v>16971</v>
      </c>
      <c r="D916" t="s">
        <v>15832</v>
      </c>
      <c r="E916" s="64" t="s">
        <v>21089</v>
      </c>
    </row>
    <row r="917" spans="1:6" x14ac:dyDescent="0.25">
      <c r="A917">
        <v>2020</v>
      </c>
      <c r="B917">
        <v>17</v>
      </c>
      <c r="C917" t="s">
        <v>16971</v>
      </c>
      <c r="D917" t="s">
        <v>262</v>
      </c>
      <c r="E917" s="64" t="s">
        <v>18909</v>
      </c>
      <c r="F917" s="64" t="s">
        <v>21104</v>
      </c>
    </row>
    <row r="918" spans="1:6" x14ac:dyDescent="0.25">
      <c r="A918">
        <v>2020</v>
      </c>
      <c r="B918">
        <v>17</v>
      </c>
      <c r="C918" t="s">
        <v>16971</v>
      </c>
      <c r="D918" t="s">
        <v>262</v>
      </c>
      <c r="E918" s="64" t="s">
        <v>21060</v>
      </c>
      <c r="F918" s="64" t="s">
        <v>21105</v>
      </c>
    </row>
    <row r="919" spans="1:6" x14ac:dyDescent="0.25">
      <c r="A919">
        <v>2020</v>
      </c>
      <c r="B919">
        <v>17</v>
      </c>
      <c r="C919" t="s">
        <v>16971</v>
      </c>
      <c r="D919" t="s">
        <v>265</v>
      </c>
      <c r="E919" s="64" t="s">
        <v>17093</v>
      </c>
      <c r="F919" s="64" t="s">
        <v>22740</v>
      </c>
    </row>
    <row r="920" spans="1:6" x14ac:dyDescent="0.25">
      <c r="A920">
        <v>2021</v>
      </c>
      <c r="B920">
        <v>1</v>
      </c>
      <c r="C920" t="s">
        <v>16971</v>
      </c>
      <c r="D920" t="s">
        <v>262</v>
      </c>
      <c r="E920" s="64" t="s">
        <v>21079</v>
      </c>
    </row>
    <row r="921" spans="1:6" x14ac:dyDescent="0.25">
      <c r="A921">
        <v>2021</v>
      </c>
      <c r="B921">
        <v>1</v>
      </c>
      <c r="C921" t="s">
        <v>16971</v>
      </c>
      <c r="D921" t="s">
        <v>262</v>
      </c>
      <c r="E921" s="64" t="s">
        <v>21094</v>
      </c>
    </row>
    <row r="922" spans="1:6" x14ac:dyDescent="0.25">
      <c r="A922">
        <v>2021</v>
      </c>
      <c r="B922">
        <v>1</v>
      </c>
      <c r="C922" t="s">
        <v>16971</v>
      </c>
      <c r="D922" t="s">
        <v>264</v>
      </c>
      <c r="E922" s="64" t="s">
        <v>21050</v>
      </c>
    </row>
    <row r="923" spans="1:6" x14ac:dyDescent="0.25">
      <c r="A923">
        <v>2021</v>
      </c>
      <c r="B923">
        <v>1</v>
      </c>
      <c r="C923" t="s">
        <v>16971</v>
      </c>
      <c r="D923" t="s">
        <v>264</v>
      </c>
      <c r="E923" s="64" t="s">
        <v>18889</v>
      </c>
    </row>
    <row r="924" spans="1:6" x14ac:dyDescent="0.25">
      <c r="A924">
        <v>2021</v>
      </c>
      <c r="B924">
        <v>1</v>
      </c>
      <c r="C924" t="s">
        <v>16971</v>
      </c>
      <c r="D924" t="s">
        <v>264</v>
      </c>
      <c r="E924" s="64" t="s">
        <v>22741</v>
      </c>
    </row>
    <row r="925" spans="1:6" x14ac:dyDescent="0.25">
      <c r="A925">
        <v>2021</v>
      </c>
      <c r="B925">
        <v>1</v>
      </c>
      <c r="C925" t="s">
        <v>16971</v>
      </c>
      <c r="D925" t="s">
        <v>263</v>
      </c>
      <c r="E925" s="64" t="s">
        <v>22521</v>
      </c>
    </row>
    <row r="926" spans="1:6" x14ac:dyDescent="0.25">
      <c r="A926">
        <v>2021</v>
      </c>
      <c r="B926">
        <v>1</v>
      </c>
      <c r="C926" t="s">
        <v>16971</v>
      </c>
      <c r="D926" t="s">
        <v>263</v>
      </c>
      <c r="E926" s="64" t="s">
        <v>17086</v>
      </c>
    </row>
    <row r="927" spans="1:6" x14ac:dyDescent="0.25">
      <c r="A927">
        <v>2021</v>
      </c>
      <c r="B927">
        <v>1</v>
      </c>
      <c r="C927" t="s">
        <v>16971</v>
      </c>
      <c r="D927" t="s">
        <v>263</v>
      </c>
      <c r="F927" s="64" t="s">
        <v>17094</v>
      </c>
    </row>
    <row r="928" spans="1:6" x14ac:dyDescent="0.25">
      <c r="A928">
        <v>2021</v>
      </c>
      <c r="B928">
        <v>1</v>
      </c>
      <c r="C928" t="s">
        <v>16971</v>
      </c>
      <c r="D928" t="s">
        <v>266</v>
      </c>
      <c r="E928" s="64" t="s">
        <v>18910</v>
      </c>
    </row>
    <row r="929" spans="1:6" x14ac:dyDescent="0.25">
      <c r="A929">
        <v>2021</v>
      </c>
      <c r="B929">
        <v>1</v>
      </c>
      <c r="C929" t="s">
        <v>16971</v>
      </c>
      <c r="D929" t="s">
        <v>266</v>
      </c>
      <c r="E929" s="64" t="s">
        <v>22739</v>
      </c>
    </row>
    <row r="930" spans="1:6" x14ac:dyDescent="0.25">
      <c r="A930">
        <v>2021</v>
      </c>
      <c r="B930">
        <v>1</v>
      </c>
      <c r="C930" t="s">
        <v>16971</v>
      </c>
      <c r="D930" t="s">
        <v>264</v>
      </c>
      <c r="E930" s="64" t="s">
        <v>17079</v>
      </c>
    </row>
    <row r="931" spans="1:6" x14ac:dyDescent="0.25">
      <c r="A931">
        <v>2021</v>
      </c>
      <c r="B931">
        <v>1</v>
      </c>
      <c r="C931" t="s">
        <v>16971</v>
      </c>
      <c r="D931" t="s">
        <v>265</v>
      </c>
      <c r="E931" s="64" t="s">
        <v>17095</v>
      </c>
      <c r="F931" s="64" t="s">
        <v>18911</v>
      </c>
    </row>
    <row r="932" spans="1:6" x14ac:dyDescent="0.25">
      <c r="A932">
        <v>2021</v>
      </c>
      <c r="B932">
        <v>1</v>
      </c>
      <c r="C932" t="s">
        <v>16971</v>
      </c>
      <c r="D932" t="s">
        <v>15832</v>
      </c>
      <c r="E932" s="64" t="s">
        <v>17031</v>
      </c>
    </row>
    <row r="933" spans="1:6" x14ac:dyDescent="0.25">
      <c r="A933">
        <v>2021</v>
      </c>
      <c r="B933">
        <v>1</v>
      </c>
      <c r="C933" t="s">
        <v>16971</v>
      </c>
      <c r="D933" t="s">
        <v>15832</v>
      </c>
      <c r="E933" s="64" t="s">
        <v>18912</v>
      </c>
    </row>
    <row r="934" spans="1:6" x14ac:dyDescent="0.25">
      <c r="A934">
        <v>2021</v>
      </c>
      <c r="B934">
        <v>1</v>
      </c>
      <c r="C934" t="s">
        <v>16971</v>
      </c>
      <c r="D934" t="s">
        <v>15832</v>
      </c>
      <c r="E934" s="64" t="s">
        <v>21106</v>
      </c>
      <c r="F934" s="64" t="s">
        <v>21355</v>
      </c>
    </row>
    <row r="935" spans="1:6" x14ac:dyDescent="0.25">
      <c r="A935">
        <v>2021</v>
      </c>
      <c r="B935">
        <v>1</v>
      </c>
      <c r="C935" t="s">
        <v>16971</v>
      </c>
      <c r="D935" t="s">
        <v>15832</v>
      </c>
      <c r="F935" s="64" t="s">
        <v>18913</v>
      </c>
    </row>
    <row r="936" spans="1:6" x14ac:dyDescent="0.25">
      <c r="A936">
        <v>2021</v>
      </c>
      <c r="B936">
        <v>1</v>
      </c>
      <c r="C936" t="s">
        <v>16971</v>
      </c>
      <c r="D936" t="s">
        <v>15832</v>
      </c>
      <c r="F936" s="64" t="s">
        <v>20969</v>
      </c>
    </row>
    <row r="937" spans="1:6" x14ac:dyDescent="0.25">
      <c r="A937">
        <v>2021</v>
      </c>
      <c r="B937">
        <v>1</v>
      </c>
      <c r="C937" t="s">
        <v>16971</v>
      </c>
      <c r="D937" t="s">
        <v>15832</v>
      </c>
      <c r="F937" s="64" t="s">
        <v>17071</v>
      </c>
    </row>
    <row r="938" spans="1:6" x14ac:dyDescent="0.25">
      <c r="A938">
        <v>2021</v>
      </c>
      <c r="B938">
        <v>1</v>
      </c>
      <c r="C938" t="s">
        <v>16971</v>
      </c>
      <c r="D938" t="s">
        <v>15832</v>
      </c>
      <c r="E938" s="64" t="s">
        <v>18914</v>
      </c>
    </row>
    <row r="939" spans="1:6" x14ac:dyDescent="0.25">
      <c r="A939">
        <v>2021</v>
      </c>
      <c r="B939">
        <v>1</v>
      </c>
      <c r="C939" t="s">
        <v>16971</v>
      </c>
      <c r="D939" t="s">
        <v>15832</v>
      </c>
      <c r="E939" s="64" t="s">
        <v>22586</v>
      </c>
    </row>
    <row r="940" spans="1:6" x14ac:dyDescent="0.25">
      <c r="A940">
        <v>2021</v>
      </c>
      <c r="B940">
        <v>1</v>
      </c>
      <c r="C940" t="s">
        <v>16971</v>
      </c>
      <c r="D940" t="s">
        <v>15832</v>
      </c>
      <c r="E940" s="64" t="s">
        <v>17071</v>
      </c>
    </row>
    <row r="941" spans="1:6" x14ac:dyDescent="0.25">
      <c r="A941">
        <v>2021</v>
      </c>
      <c r="B941">
        <v>1</v>
      </c>
      <c r="C941" t="s">
        <v>16971</v>
      </c>
      <c r="D941" t="s">
        <v>263</v>
      </c>
      <c r="E941" s="64" t="s">
        <v>17094</v>
      </c>
    </row>
    <row r="942" spans="1:6" x14ac:dyDescent="0.25">
      <c r="A942">
        <v>2021</v>
      </c>
      <c r="B942">
        <v>1</v>
      </c>
      <c r="C942" t="s">
        <v>16971</v>
      </c>
      <c r="D942" t="s">
        <v>263</v>
      </c>
      <c r="E942" s="64" t="s">
        <v>21101</v>
      </c>
    </row>
    <row r="943" spans="1:6" x14ac:dyDescent="0.25">
      <c r="A943">
        <v>2021</v>
      </c>
      <c r="B943">
        <v>1</v>
      </c>
      <c r="C943" t="s">
        <v>16971</v>
      </c>
      <c r="D943" t="s">
        <v>265</v>
      </c>
      <c r="E943" s="64" t="s">
        <v>20952</v>
      </c>
    </row>
    <row r="944" spans="1:6" x14ac:dyDescent="0.25">
      <c r="A944">
        <v>2021</v>
      </c>
      <c r="B944">
        <v>1</v>
      </c>
      <c r="C944" t="s">
        <v>16971</v>
      </c>
      <c r="D944" t="s">
        <v>265</v>
      </c>
      <c r="E944" s="64" t="s">
        <v>22733</v>
      </c>
    </row>
    <row r="945" spans="1:5" x14ac:dyDescent="0.25">
      <c r="A945">
        <v>2021</v>
      </c>
      <c r="B945">
        <v>1</v>
      </c>
      <c r="C945" t="s">
        <v>16971</v>
      </c>
      <c r="D945" t="s">
        <v>265</v>
      </c>
      <c r="E945" s="64" t="s">
        <v>18911</v>
      </c>
    </row>
    <row r="946" spans="1:5" x14ac:dyDescent="0.25">
      <c r="A946">
        <v>2021</v>
      </c>
      <c r="B946">
        <v>1</v>
      </c>
      <c r="C946" t="s">
        <v>16971</v>
      </c>
      <c r="D946" t="s">
        <v>265</v>
      </c>
      <c r="E946" s="64" t="s">
        <v>22740</v>
      </c>
    </row>
    <row r="947" spans="1:5" x14ac:dyDescent="0.25">
      <c r="A947">
        <v>2021</v>
      </c>
      <c r="B947">
        <v>1</v>
      </c>
      <c r="C947" t="s">
        <v>16971</v>
      </c>
      <c r="D947" t="s">
        <v>265</v>
      </c>
      <c r="E947" s="64" t="s">
        <v>22735</v>
      </c>
    </row>
    <row r="948" spans="1:5" x14ac:dyDescent="0.25">
      <c r="A948">
        <v>2021</v>
      </c>
      <c r="B948">
        <v>1</v>
      </c>
      <c r="C948" t="s">
        <v>16971</v>
      </c>
      <c r="D948" t="s">
        <v>265</v>
      </c>
      <c r="E948" s="64" t="s">
        <v>17085</v>
      </c>
    </row>
    <row r="949" spans="1:5" x14ac:dyDescent="0.25">
      <c r="A949">
        <v>2021</v>
      </c>
      <c r="B949">
        <v>1</v>
      </c>
      <c r="C949" t="s">
        <v>16971</v>
      </c>
      <c r="D949" t="s">
        <v>265</v>
      </c>
      <c r="E949" s="64" t="s">
        <v>18882</v>
      </c>
    </row>
    <row r="950" spans="1:5" x14ac:dyDescent="0.25">
      <c r="A950">
        <v>2021</v>
      </c>
      <c r="B950">
        <v>1</v>
      </c>
      <c r="C950" t="s">
        <v>16971</v>
      </c>
      <c r="D950" t="s">
        <v>265</v>
      </c>
      <c r="E950" s="64" t="s">
        <v>22612</v>
      </c>
    </row>
    <row r="951" spans="1:5" x14ac:dyDescent="0.25">
      <c r="A951">
        <v>2021</v>
      </c>
      <c r="B951">
        <v>1</v>
      </c>
      <c r="C951" t="s">
        <v>16971</v>
      </c>
      <c r="D951" t="s">
        <v>265</v>
      </c>
      <c r="E951" s="64" t="s">
        <v>22742</v>
      </c>
    </row>
    <row r="952" spans="1:5" x14ac:dyDescent="0.25">
      <c r="A952">
        <v>2021</v>
      </c>
      <c r="B952">
        <v>1</v>
      </c>
      <c r="C952" t="s">
        <v>16971</v>
      </c>
      <c r="D952" t="s">
        <v>265</v>
      </c>
      <c r="E952" s="64" t="s">
        <v>21356</v>
      </c>
    </row>
    <row r="953" spans="1:5" x14ac:dyDescent="0.25">
      <c r="A953">
        <v>2021</v>
      </c>
      <c r="B953">
        <v>1</v>
      </c>
      <c r="C953" t="s">
        <v>16971</v>
      </c>
      <c r="D953" t="s">
        <v>15832</v>
      </c>
      <c r="E953" s="64" t="s">
        <v>18915</v>
      </c>
    </row>
    <row r="954" spans="1:5" x14ac:dyDescent="0.25">
      <c r="A954">
        <v>2021</v>
      </c>
      <c r="B954">
        <v>1</v>
      </c>
      <c r="C954" t="s">
        <v>16971</v>
      </c>
      <c r="D954" t="s">
        <v>263</v>
      </c>
      <c r="E954" s="64" t="s">
        <v>18826</v>
      </c>
    </row>
    <row r="955" spans="1:5" x14ac:dyDescent="0.25">
      <c r="A955">
        <v>2021</v>
      </c>
      <c r="B955">
        <v>1</v>
      </c>
      <c r="C955" t="s">
        <v>16971</v>
      </c>
      <c r="D955" t="s">
        <v>261</v>
      </c>
      <c r="E955" s="64" t="s">
        <v>21092</v>
      </c>
    </row>
    <row r="956" spans="1:5" x14ac:dyDescent="0.25">
      <c r="A956">
        <v>2021</v>
      </c>
      <c r="B956">
        <v>1</v>
      </c>
      <c r="C956" t="s">
        <v>16971</v>
      </c>
      <c r="D956" t="s">
        <v>261</v>
      </c>
      <c r="E956" s="64" t="s">
        <v>18908</v>
      </c>
    </row>
    <row r="957" spans="1:5" x14ac:dyDescent="0.25">
      <c r="A957">
        <v>2021</v>
      </c>
      <c r="B957">
        <v>1</v>
      </c>
      <c r="C957" t="s">
        <v>16971</v>
      </c>
      <c r="D957" t="s">
        <v>261</v>
      </c>
      <c r="E957" s="64" t="s">
        <v>22732</v>
      </c>
    </row>
    <row r="958" spans="1:5" x14ac:dyDescent="0.25">
      <c r="A958">
        <v>2021</v>
      </c>
      <c r="B958">
        <v>1</v>
      </c>
      <c r="C958" t="s">
        <v>16971</v>
      </c>
      <c r="D958" t="s">
        <v>261</v>
      </c>
      <c r="E958" s="64" t="s">
        <v>22525</v>
      </c>
    </row>
    <row r="959" spans="1:5" x14ac:dyDescent="0.25">
      <c r="A959">
        <v>2021</v>
      </c>
      <c r="B959">
        <v>1</v>
      </c>
      <c r="C959" t="s">
        <v>16971</v>
      </c>
      <c r="D959" t="s">
        <v>261</v>
      </c>
      <c r="E959" s="64" t="s">
        <v>18769</v>
      </c>
    </row>
    <row r="960" spans="1:5" x14ac:dyDescent="0.25">
      <c r="A960">
        <v>2021</v>
      </c>
      <c r="B960">
        <v>1</v>
      </c>
      <c r="C960" t="s">
        <v>16971</v>
      </c>
      <c r="D960" t="s">
        <v>266</v>
      </c>
      <c r="E960" s="64" t="s">
        <v>22617</v>
      </c>
    </row>
    <row r="961" spans="1:5" x14ac:dyDescent="0.25">
      <c r="A961">
        <v>2021</v>
      </c>
      <c r="B961">
        <v>1</v>
      </c>
      <c r="C961" t="s">
        <v>16971</v>
      </c>
      <c r="D961" t="s">
        <v>266</v>
      </c>
      <c r="E961" s="64" t="s">
        <v>18916</v>
      </c>
    </row>
    <row r="962" spans="1:5" x14ac:dyDescent="0.25">
      <c r="A962">
        <v>2021</v>
      </c>
      <c r="B962">
        <v>1</v>
      </c>
      <c r="C962" t="s">
        <v>16971</v>
      </c>
      <c r="D962" t="s">
        <v>266</v>
      </c>
      <c r="E962" s="64" t="s">
        <v>22743</v>
      </c>
    </row>
    <row r="963" spans="1:5" x14ac:dyDescent="0.25">
      <c r="A963">
        <v>2021</v>
      </c>
      <c r="B963">
        <v>1</v>
      </c>
      <c r="C963" t="s">
        <v>16971</v>
      </c>
      <c r="D963" t="s">
        <v>20903</v>
      </c>
      <c r="E963" s="64" t="s">
        <v>22668</v>
      </c>
    </row>
    <row r="964" spans="1:5" x14ac:dyDescent="0.25">
      <c r="A964">
        <v>2021</v>
      </c>
      <c r="B964">
        <v>1</v>
      </c>
      <c r="C964" t="s">
        <v>16971</v>
      </c>
      <c r="D964" t="s">
        <v>20903</v>
      </c>
      <c r="E964" s="64" t="s">
        <v>22706</v>
      </c>
    </row>
    <row r="965" spans="1:5" x14ac:dyDescent="0.25">
      <c r="A965">
        <v>2021</v>
      </c>
      <c r="B965">
        <v>1</v>
      </c>
      <c r="C965" t="s">
        <v>16971</v>
      </c>
      <c r="D965" t="s">
        <v>266</v>
      </c>
      <c r="E965" s="64" t="s">
        <v>22692</v>
      </c>
    </row>
    <row r="966" spans="1:5" x14ac:dyDescent="0.25">
      <c r="A966">
        <v>2021</v>
      </c>
      <c r="B966">
        <v>1</v>
      </c>
      <c r="C966" t="s">
        <v>16971</v>
      </c>
      <c r="D966" t="s">
        <v>263</v>
      </c>
      <c r="E966" s="64" t="s">
        <v>18849</v>
      </c>
    </row>
    <row r="967" spans="1:5" x14ac:dyDescent="0.25">
      <c r="A967">
        <v>2021</v>
      </c>
      <c r="B967">
        <v>1</v>
      </c>
      <c r="C967" t="s">
        <v>16971</v>
      </c>
      <c r="D967" t="s">
        <v>15832</v>
      </c>
      <c r="E967" s="64" t="s">
        <v>20969</v>
      </c>
    </row>
    <row r="968" spans="1:5" x14ac:dyDescent="0.25">
      <c r="A968">
        <v>2021</v>
      </c>
      <c r="B968">
        <v>1</v>
      </c>
      <c r="C968" t="s">
        <v>16971</v>
      </c>
      <c r="D968" t="s">
        <v>262</v>
      </c>
      <c r="E968" s="64" t="s">
        <v>17096</v>
      </c>
    </row>
    <row r="969" spans="1:5" x14ac:dyDescent="0.25">
      <c r="A969">
        <v>2021</v>
      </c>
      <c r="B969">
        <v>1</v>
      </c>
      <c r="C969" t="s">
        <v>16971</v>
      </c>
      <c r="D969" t="s">
        <v>266</v>
      </c>
      <c r="E969" s="64" t="s">
        <v>17042</v>
      </c>
    </row>
    <row r="970" spans="1:5" x14ac:dyDescent="0.25">
      <c r="A970">
        <v>2021</v>
      </c>
      <c r="B970">
        <v>1</v>
      </c>
      <c r="C970" t="s">
        <v>16971</v>
      </c>
      <c r="D970" t="s">
        <v>15832</v>
      </c>
      <c r="E970" s="64" t="s">
        <v>21087</v>
      </c>
    </row>
    <row r="971" spans="1:5" x14ac:dyDescent="0.25">
      <c r="A971">
        <v>2021</v>
      </c>
      <c r="B971">
        <v>1</v>
      </c>
      <c r="C971" t="s">
        <v>16971</v>
      </c>
      <c r="D971" t="s">
        <v>264</v>
      </c>
      <c r="E971" s="64" t="s">
        <v>17035</v>
      </c>
    </row>
    <row r="972" spans="1:5" x14ac:dyDescent="0.25">
      <c r="A972">
        <v>2021</v>
      </c>
      <c r="B972">
        <v>1</v>
      </c>
      <c r="C972" t="s">
        <v>16971</v>
      </c>
      <c r="D972" t="s">
        <v>262</v>
      </c>
      <c r="E972" s="64" t="s">
        <v>18900</v>
      </c>
    </row>
    <row r="973" spans="1:5" x14ac:dyDescent="0.25">
      <c r="A973">
        <v>2021</v>
      </c>
      <c r="B973">
        <v>1</v>
      </c>
      <c r="C973" t="s">
        <v>16971</v>
      </c>
      <c r="D973" t="s">
        <v>15832</v>
      </c>
      <c r="E973" s="64" t="s">
        <v>22744</v>
      </c>
    </row>
    <row r="974" spans="1:5" x14ac:dyDescent="0.25">
      <c r="A974">
        <v>2021</v>
      </c>
      <c r="B974">
        <v>1</v>
      </c>
      <c r="C974" t="s">
        <v>16971</v>
      </c>
      <c r="D974" t="s">
        <v>15832</v>
      </c>
      <c r="E974" s="64" t="s">
        <v>22736</v>
      </c>
    </row>
    <row r="975" spans="1:5" x14ac:dyDescent="0.25">
      <c r="A975">
        <v>2021</v>
      </c>
      <c r="B975">
        <v>1</v>
      </c>
      <c r="C975" t="s">
        <v>16971</v>
      </c>
      <c r="D975" t="s">
        <v>15832</v>
      </c>
      <c r="E975" s="64" t="s">
        <v>18917</v>
      </c>
    </row>
    <row r="976" spans="1:5" x14ac:dyDescent="0.25">
      <c r="A976">
        <v>2021</v>
      </c>
      <c r="B976">
        <v>1</v>
      </c>
      <c r="C976" t="s">
        <v>16971</v>
      </c>
      <c r="D976" t="s">
        <v>268</v>
      </c>
      <c r="E976" s="64" t="s">
        <v>22571</v>
      </c>
    </row>
    <row r="977" spans="1:5" x14ac:dyDescent="0.25">
      <c r="A977">
        <v>2021</v>
      </c>
      <c r="B977">
        <v>1</v>
      </c>
      <c r="C977" t="s">
        <v>16971</v>
      </c>
      <c r="D977" t="s">
        <v>268</v>
      </c>
      <c r="E977" s="64" t="s">
        <v>22688</v>
      </c>
    </row>
    <row r="978" spans="1:5" x14ac:dyDescent="0.25">
      <c r="A978">
        <v>2021</v>
      </c>
      <c r="B978">
        <v>1</v>
      </c>
      <c r="C978" t="s">
        <v>16971</v>
      </c>
      <c r="D978" t="s">
        <v>15832</v>
      </c>
      <c r="E978" s="64" t="s">
        <v>17088</v>
      </c>
    </row>
    <row r="979" spans="1:5" x14ac:dyDescent="0.25">
      <c r="A979">
        <v>2021</v>
      </c>
      <c r="B979">
        <v>1</v>
      </c>
      <c r="C979" t="s">
        <v>16971</v>
      </c>
      <c r="D979" t="s">
        <v>15832</v>
      </c>
      <c r="E979" s="64" t="s">
        <v>22745</v>
      </c>
    </row>
    <row r="980" spans="1:5" x14ac:dyDescent="0.25">
      <c r="A980">
        <v>2021</v>
      </c>
      <c r="B980">
        <v>1</v>
      </c>
      <c r="C980" t="s">
        <v>16971</v>
      </c>
      <c r="D980" t="s">
        <v>20903</v>
      </c>
      <c r="E980" s="64" t="s">
        <v>22625</v>
      </c>
    </row>
    <row r="981" spans="1:5" x14ac:dyDescent="0.25">
      <c r="A981">
        <v>2021</v>
      </c>
      <c r="B981">
        <v>1</v>
      </c>
      <c r="C981" t="s">
        <v>16971</v>
      </c>
      <c r="D981" t="s">
        <v>263</v>
      </c>
      <c r="E981" s="64" t="s">
        <v>21107</v>
      </c>
    </row>
    <row r="982" spans="1:5" x14ac:dyDescent="0.25">
      <c r="A982">
        <v>2021</v>
      </c>
      <c r="B982">
        <v>1</v>
      </c>
      <c r="C982" t="s">
        <v>16971</v>
      </c>
      <c r="D982" t="s">
        <v>263</v>
      </c>
      <c r="E982" s="64" t="s">
        <v>22622</v>
      </c>
    </row>
    <row r="983" spans="1:5" x14ac:dyDescent="0.25">
      <c r="A983">
        <v>2021</v>
      </c>
      <c r="B983">
        <v>1</v>
      </c>
      <c r="C983" t="s">
        <v>16971</v>
      </c>
      <c r="D983" t="s">
        <v>263</v>
      </c>
      <c r="E983" s="64" t="s">
        <v>17092</v>
      </c>
    </row>
    <row r="984" spans="1:5" x14ac:dyDescent="0.25">
      <c r="A984">
        <v>2021</v>
      </c>
      <c r="B984">
        <v>1</v>
      </c>
      <c r="C984" t="s">
        <v>16971</v>
      </c>
      <c r="D984" t="s">
        <v>267</v>
      </c>
      <c r="E984" s="64" t="s">
        <v>18918</v>
      </c>
    </row>
    <row r="985" spans="1:5" x14ac:dyDescent="0.25">
      <c r="A985">
        <v>2021</v>
      </c>
      <c r="B985">
        <v>1</v>
      </c>
      <c r="C985" t="s">
        <v>16971</v>
      </c>
      <c r="D985" t="s">
        <v>267</v>
      </c>
      <c r="E985" s="64" t="s">
        <v>18771</v>
      </c>
    </row>
    <row r="986" spans="1:5" x14ac:dyDescent="0.25">
      <c r="A986">
        <v>2021</v>
      </c>
      <c r="B986">
        <v>1</v>
      </c>
      <c r="C986" t="s">
        <v>16971</v>
      </c>
      <c r="D986" t="s">
        <v>267</v>
      </c>
      <c r="E986" s="64" t="s">
        <v>22618</v>
      </c>
    </row>
    <row r="987" spans="1:5" x14ac:dyDescent="0.25">
      <c r="A987">
        <v>2021</v>
      </c>
      <c r="B987">
        <v>1</v>
      </c>
      <c r="C987" t="s">
        <v>16971</v>
      </c>
      <c r="D987" t="s">
        <v>267</v>
      </c>
      <c r="E987" s="64" t="s">
        <v>21098</v>
      </c>
    </row>
    <row r="988" spans="1:5" x14ac:dyDescent="0.25">
      <c r="A988">
        <v>2021</v>
      </c>
      <c r="B988">
        <v>1</v>
      </c>
      <c r="C988" t="s">
        <v>16971</v>
      </c>
      <c r="D988" t="s">
        <v>267</v>
      </c>
      <c r="E988" s="64" t="s">
        <v>22737</v>
      </c>
    </row>
    <row r="989" spans="1:5" x14ac:dyDescent="0.25">
      <c r="A989">
        <v>2021</v>
      </c>
      <c r="B989">
        <v>1</v>
      </c>
      <c r="C989" t="s">
        <v>16971</v>
      </c>
      <c r="D989" t="s">
        <v>265</v>
      </c>
      <c r="E989" s="64" t="s">
        <v>20990</v>
      </c>
    </row>
    <row r="990" spans="1:5" x14ac:dyDescent="0.25">
      <c r="A990">
        <v>2021</v>
      </c>
      <c r="B990">
        <v>1</v>
      </c>
      <c r="C990" t="s">
        <v>16971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16971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16971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16971</v>
      </c>
      <c r="D993" t="s">
        <v>15832</v>
      </c>
      <c r="E993" s="64" t="s">
        <v>294</v>
      </c>
    </row>
    <row r="994" spans="1:5" x14ac:dyDescent="0.25">
      <c r="A994">
        <v>2021</v>
      </c>
      <c r="B994">
        <v>1</v>
      </c>
      <c r="C994" t="s">
        <v>16971</v>
      </c>
      <c r="D994" t="s">
        <v>15832</v>
      </c>
      <c r="E994" s="64" t="s">
        <v>294</v>
      </c>
    </row>
    <row r="995" spans="1:5" x14ac:dyDescent="0.25">
      <c r="A995">
        <v>2021</v>
      </c>
      <c r="B995">
        <v>1</v>
      </c>
      <c r="C995" t="s">
        <v>16971</v>
      </c>
      <c r="D995" t="s">
        <v>15832</v>
      </c>
      <c r="E995" s="64" t="s">
        <v>294</v>
      </c>
    </row>
    <row r="996" spans="1:5" x14ac:dyDescent="0.25">
      <c r="A996">
        <v>2021</v>
      </c>
      <c r="B996">
        <v>1</v>
      </c>
      <c r="C996" t="s">
        <v>16971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16971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16971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16971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16971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16975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16975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16975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16975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16975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16975</v>
      </c>
      <c r="D1006" t="s">
        <v>20903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16975</v>
      </c>
      <c r="D1007" t="s">
        <v>20903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16975</v>
      </c>
      <c r="D1008" t="s">
        <v>20903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16975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16975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16975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16975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16975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16975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16975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16971</v>
      </c>
      <c r="D1016" t="s">
        <v>266</v>
      </c>
      <c r="E1016" s="64" t="s">
        <v>21076</v>
      </c>
    </row>
    <row r="1017" spans="1:5" x14ac:dyDescent="0.25">
      <c r="A1017">
        <v>2021</v>
      </c>
      <c r="B1017">
        <v>1</v>
      </c>
      <c r="C1017" t="s">
        <v>16971</v>
      </c>
      <c r="D1017" t="s">
        <v>266</v>
      </c>
      <c r="E1017" s="64" t="s">
        <v>18764</v>
      </c>
    </row>
    <row r="1018" spans="1:5" x14ac:dyDescent="0.25">
      <c r="A1018">
        <v>2021</v>
      </c>
      <c r="B1018">
        <v>1</v>
      </c>
      <c r="C1018" t="s">
        <v>16971</v>
      </c>
      <c r="D1018" t="s">
        <v>266</v>
      </c>
      <c r="E1018" s="64" t="s">
        <v>17074</v>
      </c>
    </row>
    <row r="1019" spans="1:5" x14ac:dyDescent="0.25">
      <c r="A1019">
        <v>2021</v>
      </c>
      <c r="B1019">
        <v>1</v>
      </c>
      <c r="C1019" t="s">
        <v>16971</v>
      </c>
      <c r="D1019" t="s">
        <v>20903</v>
      </c>
      <c r="E1019" s="64" t="s">
        <v>22746</v>
      </c>
    </row>
    <row r="1020" spans="1:5" x14ac:dyDescent="0.25">
      <c r="A1020">
        <v>2021</v>
      </c>
      <c r="B1020">
        <v>1</v>
      </c>
      <c r="C1020" t="s">
        <v>16971</v>
      </c>
      <c r="D1020" t="s">
        <v>20903</v>
      </c>
      <c r="E1020" s="64" t="s">
        <v>22667</v>
      </c>
    </row>
    <row r="1021" spans="1:5" x14ac:dyDescent="0.25">
      <c r="A1021">
        <v>2021</v>
      </c>
      <c r="B1021">
        <v>1</v>
      </c>
      <c r="C1021" t="s">
        <v>16971</v>
      </c>
      <c r="D1021" t="s">
        <v>263</v>
      </c>
      <c r="E1021" s="64" t="s">
        <v>18919</v>
      </c>
    </row>
    <row r="1022" spans="1:5" x14ac:dyDescent="0.25">
      <c r="A1022">
        <v>2021</v>
      </c>
      <c r="B1022">
        <v>1</v>
      </c>
      <c r="C1022" t="s">
        <v>16971</v>
      </c>
      <c r="D1022" t="s">
        <v>261</v>
      </c>
      <c r="E1022" s="64" t="s">
        <v>21044</v>
      </c>
    </row>
    <row r="1023" spans="1:5" x14ac:dyDescent="0.25">
      <c r="A1023">
        <v>2021</v>
      </c>
      <c r="B1023">
        <v>1</v>
      </c>
      <c r="C1023" t="s">
        <v>16971</v>
      </c>
      <c r="D1023" t="s">
        <v>261</v>
      </c>
      <c r="E1023" s="64" t="s">
        <v>18920</v>
      </c>
    </row>
    <row r="1024" spans="1:5" x14ac:dyDescent="0.25">
      <c r="A1024">
        <v>2021</v>
      </c>
      <c r="B1024">
        <v>1</v>
      </c>
      <c r="C1024" t="s">
        <v>16971</v>
      </c>
      <c r="D1024" t="s">
        <v>261</v>
      </c>
      <c r="E1024" s="64" t="s">
        <v>22723</v>
      </c>
    </row>
    <row r="1025" spans="1:5" x14ac:dyDescent="0.25">
      <c r="A1025">
        <v>2021</v>
      </c>
      <c r="B1025">
        <v>1</v>
      </c>
      <c r="C1025" t="s">
        <v>16971</v>
      </c>
      <c r="D1025" t="s">
        <v>261</v>
      </c>
      <c r="E1025" s="64" t="s">
        <v>21100</v>
      </c>
    </row>
    <row r="1026" spans="1:5" x14ac:dyDescent="0.25">
      <c r="A1026">
        <v>2021</v>
      </c>
      <c r="B1026">
        <v>1</v>
      </c>
      <c r="C1026" t="s">
        <v>16971</v>
      </c>
      <c r="D1026" t="s">
        <v>261</v>
      </c>
      <c r="E1026" s="64" t="s">
        <v>22747</v>
      </c>
    </row>
    <row r="1027" spans="1:5" x14ac:dyDescent="0.25">
      <c r="A1027">
        <v>2021</v>
      </c>
      <c r="B1027">
        <v>1</v>
      </c>
      <c r="C1027" t="s">
        <v>16971</v>
      </c>
      <c r="D1027" t="s">
        <v>261</v>
      </c>
      <c r="E1027" s="64" t="s">
        <v>22680</v>
      </c>
    </row>
    <row r="1028" spans="1:5" x14ac:dyDescent="0.25">
      <c r="A1028">
        <v>2021</v>
      </c>
      <c r="B1028">
        <v>1</v>
      </c>
      <c r="C1028" t="s">
        <v>16971</v>
      </c>
      <c r="D1028" t="s">
        <v>264</v>
      </c>
      <c r="E1028" s="64" t="s">
        <v>22748</v>
      </c>
    </row>
    <row r="1029" spans="1:5" x14ac:dyDescent="0.25">
      <c r="A1029">
        <v>2021</v>
      </c>
      <c r="B1029">
        <v>1</v>
      </c>
      <c r="C1029" t="s">
        <v>16971</v>
      </c>
      <c r="D1029" t="s">
        <v>264</v>
      </c>
      <c r="E1029" s="64" t="s">
        <v>22701</v>
      </c>
    </row>
    <row r="1030" spans="1:5" x14ac:dyDescent="0.25">
      <c r="A1030">
        <v>2021</v>
      </c>
      <c r="B1030">
        <v>1</v>
      </c>
      <c r="C1030" t="s">
        <v>16971</v>
      </c>
      <c r="D1030" t="s">
        <v>267</v>
      </c>
      <c r="E1030" s="64" t="s">
        <v>22749</v>
      </c>
    </row>
    <row r="1031" spans="1:5" x14ac:dyDescent="0.25">
      <c r="A1031">
        <v>2021</v>
      </c>
      <c r="B1031">
        <v>1</v>
      </c>
      <c r="C1031" t="s">
        <v>16971</v>
      </c>
      <c r="D1031" t="s">
        <v>267</v>
      </c>
      <c r="E1031" s="64" t="s">
        <v>22663</v>
      </c>
    </row>
    <row r="1032" spans="1:5" x14ac:dyDescent="0.25">
      <c r="A1032">
        <v>2021</v>
      </c>
      <c r="B1032">
        <v>1</v>
      </c>
      <c r="C1032" t="s">
        <v>16971</v>
      </c>
      <c r="D1032" t="s">
        <v>267</v>
      </c>
      <c r="E1032" s="64" t="s">
        <v>18921</v>
      </c>
    </row>
    <row r="1033" spans="1:5" x14ac:dyDescent="0.25">
      <c r="A1033">
        <v>2021</v>
      </c>
      <c r="B1033">
        <v>1</v>
      </c>
      <c r="C1033" t="s">
        <v>16971</v>
      </c>
      <c r="D1033" t="s">
        <v>15832</v>
      </c>
      <c r="E1033" s="64" t="s">
        <v>22682</v>
      </c>
    </row>
    <row r="1034" spans="1:5" x14ac:dyDescent="0.25">
      <c r="A1034">
        <v>2021</v>
      </c>
      <c r="B1034">
        <v>1</v>
      </c>
      <c r="C1034" t="s">
        <v>16971</v>
      </c>
      <c r="D1034" t="s">
        <v>15832</v>
      </c>
      <c r="E1034" s="64" t="s">
        <v>17091</v>
      </c>
    </row>
    <row r="1035" spans="1:5" x14ac:dyDescent="0.25">
      <c r="A1035">
        <v>2021</v>
      </c>
      <c r="B1035">
        <v>1</v>
      </c>
      <c r="C1035" t="s">
        <v>16971</v>
      </c>
      <c r="D1035" t="s">
        <v>15832</v>
      </c>
      <c r="E1035" s="64" t="s">
        <v>18913</v>
      </c>
    </row>
    <row r="1036" spans="1:5" x14ac:dyDescent="0.25">
      <c r="A1036">
        <v>2021</v>
      </c>
      <c r="B1036">
        <v>1</v>
      </c>
      <c r="C1036" t="s">
        <v>16971</v>
      </c>
      <c r="D1036" t="s">
        <v>15832</v>
      </c>
      <c r="E1036" s="64" t="s">
        <v>18817</v>
      </c>
    </row>
    <row r="1037" spans="1:5" x14ac:dyDescent="0.25">
      <c r="A1037">
        <v>2021</v>
      </c>
      <c r="B1037">
        <v>1</v>
      </c>
      <c r="C1037" t="s">
        <v>16971</v>
      </c>
      <c r="D1037" t="s">
        <v>262</v>
      </c>
      <c r="E1037" s="64" t="s">
        <v>21099</v>
      </c>
    </row>
    <row r="1038" spans="1:5" x14ac:dyDescent="0.25">
      <c r="A1038">
        <v>2021</v>
      </c>
      <c r="B1038">
        <v>1</v>
      </c>
      <c r="C1038" t="s">
        <v>16971</v>
      </c>
      <c r="D1038" t="s">
        <v>15832</v>
      </c>
      <c r="E1038" s="64" t="s">
        <v>22750</v>
      </c>
    </row>
    <row r="1039" spans="1:5" x14ac:dyDescent="0.25">
      <c r="A1039">
        <v>2021</v>
      </c>
      <c r="B1039">
        <v>1</v>
      </c>
      <c r="C1039" t="s">
        <v>16971</v>
      </c>
      <c r="D1039" t="s">
        <v>15832</v>
      </c>
      <c r="E1039" s="64" t="s">
        <v>18743</v>
      </c>
    </row>
    <row r="1040" spans="1:5" x14ac:dyDescent="0.25">
      <c r="A1040">
        <v>2021</v>
      </c>
      <c r="B1040">
        <v>1</v>
      </c>
      <c r="C1040" t="s">
        <v>16971</v>
      </c>
      <c r="D1040" t="s">
        <v>262</v>
      </c>
      <c r="E1040" s="64" t="s">
        <v>18844</v>
      </c>
    </row>
    <row r="1041" spans="1:5" x14ac:dyDescent="0.25">
      <c r="A1041">
        <v>2021</v>
      </c>
      <c r="B1041">
        <v>1</v>
      </c>
      <c r="C1041" t="s">
        <v>16971</v>
      </c>
      <c r="D1041" t="s">
        <v>262</v>
      </c>
      <c r="E1041" s="64" t="s">
        <v>21104</v>
      </c>
    </row>
    <row r="1042" spans="1:5" x14ac:dyDescent="0.25">
      <c r="A1042">
        <v>2021</v>
      </c>
      <c r="B1042">
        <v>1</v>
      </c>
      <c r="C1042" t="s">
        <v>16971</v>
      </c>
      <c r="D1042" t="s">
        <v>262</v>
      </c>
      <c r="E1042" s="64" t="s">
        <v>21105</v>
      </c>
    </row>
    <row r="1043" spans="1:5" x14ac:dyDescent="0.25">
      <c r="A1043">
        <v>2021</v>
      </c>
      <c r="B1043">
        <v>1</v>
      </c>
      <c r="C1043" t="s">
        <v>16971</v>
      </c>
      <c r="D1043" t="s">
        <v>262</v>
      </c>
      <c r="E1043" s="64" t="s">
        <v>22697</v>
      </c>
    </row>
    <row r="1044" spans="1:5" x14ac:dyDescent="0.25">
      <c r="A1044">
        <v>2021</v>
      </c>
      <c r="B1044">
        <v>1</v>
      </c>
      <c r="C1044" t="s">
        <v>16971</v>
      </c>
      <c r="D1044" t="s">
        <v>263</v>
      </c>
      <c r="E1044" s="64" t="s">
        <v>18922</v>
      </c>
    </row>
    <row r="1045" spans="1:5" x14ac:dyDescent="0.25">
      <c r="A1045">
        <v>2021</v>
      </c>
      <c r="B1045">
        <v>1</v>
      </c>
      <c r="C1045" t="s">
        <v>16971</v>
      </c>
      <c r="D1045" t="s">
        <v>263</v>
      </c>
      <c r="E1045" s="64" t="s">
        <v>21058</v>
      </c>
    </row>
    <row r="1046" spans="1:5" x14ac:dyDescent="0.25">
      <c r="A1046">
        <v>2021</v>
      </c>
      <c r="B1046">
        <v>1</v>
      </c>
      <c r="C1046" t="s">
        <v>16971</v>
      </c>
      <c r="D1046" t="s">
        <v>267</v>
      </c>
      <c r="E1046" s="64" t="s">
        <v>21357</v>
      </c>
    </row>
    <row r="1047" spans="1:5" x14ac:dyDescent="0.25">
      <c r="A1047">
        <v>2021</v>
      </c>
      <c r="B1047">
        <v>1</v>
      </c>
      <c r="C1047" t="s">
        <v>16971</v>
      </c>
      <c r="D1047" t="s">
        <v>267</v>
      </c>
      <c r="E1047" s="64" t="s">
        <v>18923</v>
      </c>
    </row>
    <row r="1048" spans="1:5" x14ac:dyDescent="0.25">
      <c r="A1048">
        <v>2021</v>
      </c>
      <c r="B1048">
        <v>1</v>
      </c>
      <c r="C1048" t="s">
        <v>16971</v>
      </c>
      <c r="D1048" t="s">
        <v>267</v>
      </c>
      <c r="E1048" s="64" t="s">
        <v>18924</v>
      </c>
    </row>
    <row r="1049" spans="1:5" x14ac:dyDescent="0.25">
      <c r="A1049">
        <v>2021</v>
      </c>
      <c r="B1049">
        <v>1</v>
      </c>
      <c r="C1049" t="s">
        <v>16971</v>
      </c>
      <c r="D1049" t="s">
        <v>267</v>
      </c>
      <c r="E1049" s="64" t="s">
        <v>17015</v>
      </c>
    </row>
    <row r="1050" spans="1:5" x14ac:dyDescent="0.25">
      <c r="A1050">
        <v>2021</v>
      </c>
      <c r="B1050">
        <v>1</v>
      </c>
      <c r="C1050" t="s">
        <v>16971</v>
      </c>
      <c r="D1050" t="s">
        <v>267</v>
      </c>
      <c r="E1050" s="64" t="s">
        <v>21001</v>
      </c>
    </row>
    <row r="1051" spans="1:5" x14ac:dyDescent="0.25">
      <c r="A1051">
        <v>2021</v>
      </c>
      <c r="B1051">
        <v>1</v>
      </c>
      <c r="C1051" t="s">
        <v>16971</v>
      </c>
      <c r="D1051" t="s">
        <v>262</v>
      </c>
      <c r="E1051" s="64" t="s">
        <v>21108</v>
      </c>
    </row>
    <row r="1052" spans="1:5" x14ac:dyDescent="0.25">
      <c r="A1052">
        <v>2021</v>
      </c>
      <c r="B1052">
        <v>1</v>
      </c>
      <c r="C1052" t="s">
        <v>16971</v>
      </c>
      <c r="D1052" t="s">
        <v>262</v>
      </c>
      <c r="E1052" s="64" t="s">
        <v>21378</v>
      </c>
    </row>
    <row r="1053" spans="1:5" x14ac:dyDescent="0.25">
      <c r="A1053">
        <v>2021</v>
      </c>
      <c r="B1053">
        <v>1</v>
      </c>
      <c r="C1053" t="s">
        <v>16971</v>
      </c>
      <c r="D1053" t="s">
        <v>266</v>
      </c>
      <c r="E1053" s="64" t="s">
        <v>21042</v>
      </c>
    </row>
    <row r="1054" spans="1:5" x14ac:dyDescent="0.25">
      <c r="A1054">
        <v>2021</v>
      </c>
      <c r="B1054">
        <v>1</v>
      </c>
      <c r="C1054" t="s">
        <v>16971</v>
      </c>
      <c r="D1054" t="s">
        <v>264</v>
      </c>
      <c r="E1054" s="64" t="s">
        <v>22627</v>
      </c>
    </row>
    <row r="1055" spans="1:5" x14ac:dyDescent="0.25">
      <c r="A1055">
        <v>2021</v>
      </c>
      <c r="B1055">
        <v>1</v>
      </c>
      <c r="C1055" t="s">
        <v>16971</v>
      </c>
      <c r="D1055" t="s">
        <v>268</v>
      </c>
      <c r="E1055" s="64" t="s">
        <v>22751</v>
      </c>
    </row>
    <row r="1056" spans="1:5" x14ac:dyDescent="0.25">
      <c r="A1056">
        <v>2021</v>
      </c>
      <c r="B1056">
        <v>1</v>
      </c>
      <c r="C1056" t="s">
        <v>16971</v>
      </c>
      <c r="D1056" t="s">
        <v>268</v>
      </c>
      <c r="E1056" s="64" t="s">
        <v>21358</v>
      </c>
    </row>
    <row r="1057" spans="1:5" x14ac:dyDescent="0.25">
      <c r="A1057">
        <v>2021</v>
      </c>
      <c r="B1057">
        <v>1</v>
      </c>
      <c r="C1057" t="s">
        <v>16971</v>
      </c>
      <c r="D1057" t="s">
        <v>268</v>
      </c>
      <c r="E1057" s="64" t="s">
        <v>22752</v>
      </c>
    </row>
    <row r="1058" spans="1:5" x14ac:dyDescent="0.25">
      <c r="A1058">
        <v>2021</v>
      </c>
      <c r="B1058">
        <v>1</v>
      </c>
      <c r="C1058" t="s">
        <v>16971</v>
      </c>
      <c r="D1058" t="s">
        <v>268</v>
      </c>
      <c r="E1058" s="64" t="s">
        <v>22543</v>
      </c>
    </row>
    <row r="1059" spans="1:5" x14ac:dyDescent="0.25">
      <c r="A1059">
        <v>2021</v>
      </c>
      <c r="B1059">
        <v>1</v>
      </c>
      <c r="C1059" t="s">
        <v>16971</v>
      </c>
      <c r="D1059" t="s">
        <v>268</v>
      </c>
      <c r="E1059" s="64" t="s">
        <v>21359</v>
      </c>
    </row>
    <row r="1060" spans="1:5" x14ac:dyDescent="0.25">
      <c r="A1060">
        <v>2021</v>
      </c>
      <c r="B1060">
        <v>1</v>
      </c>
      <c r="C1060" t="s">
        <v>16971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16971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16971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16971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16971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16971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16971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16971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16971</v>
      </c>
      <c r="D1068" t="s">
        <v>15832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16971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16971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16971</v>
      </c>
      <c r="D1071" t="s">
        <v>263</v>
      </c>
      <c r="E1071" s="64" t="s">
        <v>18925</v>
      </c>
    </row>
    <row r="1072" spans="1:5" x14ac:dyDescent="0.25">
      <c r="A1072">
        <v>2021</v>
      </c>
      <c r="B1072">
        <v>1</v>
      </c>
      <c r="C1072" t="s">
        <v>16971</v>
      </c>
      <c r="D1072" t="s">
        <v>15832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16971</v>
      </c>
      <c r="D1073" t="s">
        <v>263</v>
      </c>
      <c r="E1073" s="64" t="s">
        <v>18926</v>
      </c>
    </row>
    <row r="1074" spans="1:6" x14ac:dyDescent="0.25">
      <c r="A1074">
        <v>2021</v>
      </c>
      <c r="B1074">
        <v>1</v>
      </c>
      <c r="C1074" t="s">
        <v>16971</v>
      </c>
      <c r="D1074" t="s">
        <v>263</v>
      </c>
      <c r="E1074" s="64" t="s">
        <v>18893</v>
      </c>
    </row>
    <row r="1075" spans="1:6" x14ac:dyDescent="0.25">
      <c r="A1075">
        <v>2021</v>
      </c>
      <c r="B1075">
        <v>1</v>
      </c>
      <c r="C1075" t="s">
        <v>16971</v>
      </c>
      <c r="D1075" t="s">
        <v>263</v>
      </c>
      <c r="E1075" s="64" t="s">
        <v>22726</v>
      </c>
    </row>
    <row r="1076" spans="1:6" x14ac:dyDescent="0.25">
      <c r="A1076">
        <v>2021</v>
      </c>
      <c r="B1076">
        <v>1</v>
      </c>
      <c r="C1076" t="s">
        <v>16971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16971</v>
      </c>
      <c r="D1077" t="s">
        <v>15832</v>
      </c>
      <c r="F1077" s="64" t="s">
        <v>18913</v>
      </c>
    </row>
    <row r="1078" spans="1:6" x14ac:dyDescent="0.25">
      <c r="A1078">
        <v>2021</v>
      </c>
      <c r="B1078">
        <v>1</v>
      </c>
      <c r="C1078" t="s">
        <v>16971</v>
      </c>
      <c r="D1078" t="s">
        <v>262</v>
      </c>
      <c r="F1078" s="64" t="s">
        <v>21378</v>
      </c>
    </row>
    <row r="1079" spans="1:6" x14ac:dyDescent="0.25">
      <c r="A1079">
        <v>2021</v>
      </c>
      <c r="B1079">
        <v>1</v>
      </c>
      <c r="C1079" t="s">
        <v>16971</v>
      </c>
      <c r="D1079" t="s">
        <v>267</v>
      </c>
      <c r="F1079" s="64" t="s">
        <v>22753</v>
      </c>
    </row>
    <row r="1080" spans="1:6" x14ac:dyDescent="0.25">
      <c r="A1080">
        <v>2021</v>
      </c>
      <c r="B1080">
        <v>1</v>
      </c>
      <c r="C1080" t="s">
        <v>16971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16971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16971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16971</v>
      </c>
      <c r="D1083" t="s">
        <v>262</v>
      </c>
      <c r="F1083" s="64" t="s">
        <v>18927</v>
      </c>
    </row>
    <row r="1084" spans="1:6" x14ac:dyDescent="0.25">
      <c r="A1084">
        <v>2021</v>
      </c>
      <c r="B1084">
        <v>1</v>
      </c>
      <c r="C1084" t="s">
        <v>16971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16971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16971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16971</v>
      </c>
      <c r="D1087" t="s">
        <v>267</v>
      </c>
      <c r="F1087" s="64" t="s">
        <v>18928</v>
      </c>
    </row>
    <row r="1088" spans="1:6" x14ac:dyDescent="0.25">
      <c r="A1088">
        <v>2021</v>
      </c>
      <c r="B1088">
        <v>1</v>
      </c>
      <c r="C1088" t="s">
        <v>16971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16971</v>
      </c>
      <c r="D1089" t="s">
        <v>263</v>
      </c>
      <c r="F1089" s="64" t="s">
        <v>22702</v>
      </c>
    </row>
    <row r="1090" spans="1:6" x14ac:dyDescent="0.25">
      <c r="A1090">
        <v>2021</v>
      </c>
      <c r="B1090">
        <v>1</v>
      </c>
      <c r="C1090" t="s">
        <v>16971</v>
      </c>
      <c r="D1090" t="s">
        <v>267</v>
      </c>
      <c r="F1090" s="64" t="s">
        <v>22754</v>
      </c>
    </row>
    <row r="1091" spans="1:6" x14ac:dyDescent="0.25">
      <c r="A1091">
        <v>2021</v>
      </c>
      <c r="B1091">
        <v>1</v>
      </c>
      <c r="C1091" t="s">
        <v>16971</v>
      </c>
      <c r="D1091" t="s">
        <v>261</v>
      </c>
      <c r="F1091" s="64" t="s">
        <v>22755</v>
      </c>
    </row>
    <row r="1092" spans="1:6" x14ac:dyDescent="0.25">
      <c r="A1092">
        <v>2021</v>
      </c>
      <c r="B1092">
        <v>1</v>
      </c>
      <c r="C1092" t="s">
        <v>16971</v>
      </c>
      <c r="D1092" t="s">
        <v>263</v>
      </c>
      <c r="F1092" s="64" t="s">
        <v>21103</v>
      </c>
    </row>
    <row r="1093" spans="1:6" x14ac:dyDescent="0.25">
      <c r="A1093">
        <v>2021</v>
      </c>
      <c r="B1093">
        <v>1</v>
      </c>
      <c r="C1093" t="s">
        <v>16971</v>
      </c>
      <c r="D1093" t="s">
        <v>267</v>
      </c>
      <c r="F1093" s="64" t="s">
        <v>22756</v>
      </c>
    </row>
    <row r="1094" spans="1:6" x14ac:dyDescent="0.25">
      <c r="A1094">
        <v>2021</v>
      </c>
      <c r="B1094">
        <v>1</v>
      </c>
      <c r="C1094" t="s">
        <v>16971</v>
      </c>
      <c r="D1094" t="s">
        <v>263</v>
      </c>
      <c r="F1094" s="64" t="s">
        <v>18929</v>
      </c>
    </row>
    <row r="1095" spans="1:6" x14ac:dyDescent="0.25">
      <c r="A1095">
        <v>2021</v>
      </c>
      <c r="B1095">
        <v>1</v>
      </c>
      <c r="C1095" t="s">
        <v>16971</v>
      </c>
      <c r="D1095" t="s">
        <v>267</v>
      </c>
      <c r="F1095" s="64" t="s">
        <v>21357</v>
      </c>
    </row>
    <row r="1096" spans="1:6" x14ac:dyDescent="0.25">
      <c r="A1096">
        <v>2021</v>
      </c>
      <c r="B1096">
        <v>1</v>
      </c>
      <c r="C1096" t="s">
        <v>16971</v>
      </c>
      <c r="D1096" t="s">
        <v>263</v>
      </c>
      <c r="F1096" s="64" t="s">
        <v>22757</v>
      </c>
    </row>
    <row r="1097" spans="1:6" x14ac:dyDescent="0.25">
      <c r="A1097">
        <v>2021</v>
      </c>
      <c r="B1097">
        <v>1</v>
      </c>
      <c r="C1097" t="s">
        <v>16975</v>
      </c>
      <c r="D1097" t="s">
        <v>20903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16971</v>
      </c>
      <c r="D1098" t="s">
        <v>267</v>
      </c>
      <c r="F1098" s="64" t="s">
        <v>21109</v>
      </c>
    </row>
    <row r="1099" spans="1:6" x14ac:dyDescent="0.25">
      <c r="A1099">
        <v>2021</v>
      </c>
      <c r="B1099">
        <v>1</v>
      </c>
      <c r="C1099" t="s">
        <v>16975</v>
      </c>
      <c r="D1099" t="s">
        <v>20903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16975</v>
      </c>
      <c r="D1100" t="s">
        <v>20903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16975</v>
      </c>
      <c r="D1101" t="s">
        <v>20903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16975</v>
      </c>
      <c r="D1102" t="s">
        <v>20903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16971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16971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16971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16971</v>
      </c>
      <c r="D1106" t="s">
        <v>262</v>
      </c>
      <c r="E1106" s="64" t="s">
        <v>18927</v>
      </c>
    </row>
    <row r="1107" spans="1:6" x14ac:dyDescent="0.25">
      <c r="A1107">
        <v>2021</v>
      </c>
      <c r="B1107">
        <v>1</v>
      </c>
      <c r="C1107" t="s">
        <v>16971</v>
      </c>
      <c r="D1107" t="s">
        <v>265</v>
      </c>
      <c r="E1107" s="64" t="s">
        <v>22758</v>
      </c>
    </row>
    <row r="1108" spans="1:6" x14ac:dyDescent="0.25">
      <c r="A1108">
        <v>2021</v>
      </c>
      <c r="B1108">
        <v>1</v>
      </c>
      <c r="C1108" t="s">
        <v>16971</v>
      </c>
      <c r="D1108" t="s">
        <v>265</v>
      </c>
      <c r="F1108" s="64" t="s">
        <v>18930</v>
      </c>
    </row>
    <row r="1109" spans="1:6" x14ac:dyDescent="0.25">
      <c r="A1109">
        <v>2021</v>
      </c>
      <c r="B1109">
        <v>1</v>
      </c>
      <c r="C1109" t="s">
        <v>16971</v>
      </c>
      <c r="D1109" t="s">
        <v>266</v>
      </c>
      <c r="E1109" s="64" t="s">
        <v>21071</v>
      </c>
      <c r="F1109" s="64" t="s">
        <v>22759</v>
      </c>
    </row>
    <row r="1110" spans="1:6" x14ac:dyDescent="0.25">
      <c r="A1110">
        <v>2021</v>
      </c>
      <c r="B1110">
        <v>1</v>
      </c>
      <c r="C1110" t="s">
        <v>16971</v>
      </c>
      <c r="D1110" t="s">
        <v>266</v>
      </c>
      <c r="E1110" s="64" t="s">
        <v>18931</v>
      </c>
      <c r="F1110" s="64" t="s">
        <v>22760</v>
      </c>
    </row>
    <row r="1111" spans="1:6" x14ac:dyDescent="0.25">
      <c r="A1111">
        <v>2021</v>
      </c>
      <c r="B1111">
        <v>1</v>
      </c>
      <c r="C1111" t="s">
        <v>16971</v>
      </c>
      <c r="D1111" t="s">
        <v>266</v>
      </c>
      <c r="E1111" s="64" t="s">
        <v>22761</v>
      </c>
      <c r="F1111" s="64" t="s">
        <v>22762</v>
      </c>
    </row>
    <row r="1112" spans="1:6" x14ac:dyDescent="0.25">
      <c r="A1112">
        <v>2021</v>
      </c>
      <c r="B1112">
        <v>1</v>
      </c>
      <c r="C1112" t="s">
        <v>16971</v>
      </c>
      <c r="D1112" t="s">
        <v>266</v>
      </c>
      <c r="F1112" s="64" t="s">
        <v>21053</v>
      </c>
    </row>
    <row r="1113" spans="1:6" x14ac:dyDescent="0.25">
      <c r="A1113">
        <v>2021</v>
      </c>
      <c r="B1113">
        <v>1</v>
      </c>
      <c r="C1113" t="s">
        <v>16971</v>
      </c>
      <c r="D1113" t="s">
        <v>266</v>
      </c>
      <c r="F1113" s="64" t="s">
        <v>20975</v>
      </c>
    </row>
    <row r="1114" spans="1:6" x14ac:dyDescent="0.25">
      <c r="A1114">
        <v>2021</v>
      </c>
      <c r="B1114">
        <v>1</v>
      </c>
      <c r="C1114" t="s">
        <v>16971</v>
      </c>
      <c r="D1114" t="s">
        <v>266</v>
      </c>
      <c r="F1114" s="64" t="s">
        <v>21076</v>
      </c>
    </row>
    <row r="1115" spans="1:6" x14ac:dyDescent="0.25">
      <c r="A1115">
        <v>2021</v>
      </c>
      <c r="B1115">
        <v>1</v>
      </c>
      <c r="C1115" t="s">
        <v>16971</v>
      </c>
      <c r="D1115" t="s">
        <v>265</v>
      </c>
      <c r="E1115" s="64" t="s">
        <v>18932</v>
      </c>
      <c r="F1115" s="64" t="s">
        <v>18933</v>
      </c>
    </row>
    <row r="1116" spans="1:6" x14ac:dyDescent="0.25">
      <c r="A1116">
        <v>2021</v>
      </c>
      <c r="B1116">
        <v>1</v>
      </c>
      <c r="C1116" t="s">
        <v>16971</v>
      </c>
      <c r="D1116" t="s">
        <v>261</v>
      </c>
      <c r="E1116" s="64" t="s">
        <v>21110</v>
      </c>
      <c r="F1116" s="64" t="s">
        <v>21111</v>
      </c>
    </row>
    <row r="1117" spans="1:6" x14ac:dyDescent="0.25">
      <c r="A1117">
        <v>2021</v>
      </c>
      <c r="B1117">
        <v>1</v>
      </c>
      <c r="C1117" t="s">
        <v>16971</v>
      </c>
      <c r="D1117" t="s">
        <v>263</v>
      </c>
      <c r="E1117" s="64" t="s">
        <v>18929</v>
      </c>
      <c r="F1117" s="64" t="s">
        <v>17092</v>
      </c>
    </row>
    <row r="1118" spans="1:6" x14ac:dyDescent="0.25">
      <c r="A1118">
        <v>2021</v>
      </c>
      <c r="B1118">
        <v>1</v>
      </c>
      <c r="C1118" t="s">
        <v>16971</v>
      </c>
      <c r="D1118" t="s">
        <v>263</v>
      </c>
      <c r="F1118" s="64" t="s">
        <v>22763</v>
      </c>
    </row>
    <row r="1119" spans="1:6" x14ac:dyDescent="0.25">
      <c r="A1119">
        <v>2021</v>
      </c>
      <c r="B1119">
        <v>1</v>
      </c>
      <c r="C1119" t="s">
        <v>16971</v>
      </c>
      <c r="D1119" t="s">
        <v>266</v>
      </c>
      <c r="E1119" s="64" t="s">
        <v>21076</v>
      </c>
      <c r="F1119" s="64" t="s">
        <v>18794</v>
      </c>
    </row>
    <row r="1120" spans="1:6" x14ac:dyDescent="0.25">
      <c r="A1120">
        <v>2021</v>
      </c>
      <c r="B1120">
        <v>1</v>
      </c>
      <c r="C1120" t="s">
        <v>16971</v>
      </c>
      <c r="D1120" t="s">
        <v>267</v>
      </c>
      <c r="E1120" s="64" t="s">
        <v>22754</v>
      </c>
    </row>
    <row r="1121" spans="1:6" x14ac:dyDescent="0.25">
      <c r="A1121">
        <v>2021</v>
      </c>
      <c r="B1121">
        <v>1</v>
      </c>
      <c r="C1121" t="s">
        <v>16971</v>
      </c>
      <c r="D1121" t="s">
        <v>263</v>
      </c>
      <c r="E1121" s="64" t="s">
        <v>22763</v>
      </c>
      <c r="F1121" s="64" t="s">
        <v>22699</v>
      </c>
    </row>
    <row r="1122" spans="1:6" x14ac:dyDescent="0.25">
      <c r="A1122">
        <v>2021</v>
      </c>
      <c r="B1122">
        <v>1</v>
      </c>
      <c r="C1122" t="s">
        <v>16971</v>
      </c>
      <c r="D1122" t="s">
        <v>266</v>
      </c>
      <c r="F1122" s="64" t="s">
        <v>22764</v>
      </c>
    </row>
    <row r="1123" spans="1:6" x14ac:dyDescent="0.25">
      <c r="A1123">
        <v>2021</v>
      </c>
      <c r="B1123">
        <v>1</v>
      </c>
      <c r="C1123" t="s">
        <v>16971</v>
      </c>
      <c r="D1123" t="s">
        <v>265</v>
      </c>
      <c r="E1123" s="64" t="s">
        <v>18930</v>
      </c>
      <c r="F1123" s="64" t="s">
        <v>18934</v>
      </c>
    </row>
    <row r="1124" spans="1:6" x14ac:dyDescent="0.25">
      <c r="A1124">
        <v>2021</v>
      </c>
      <c r="B1124">
        <v>1</v>
      </c>
      <c r="C1124" t="s">
        <v>16971</v>
      </c>
      <c r="D1124" t="s">
        <v>261</v>
      </c>
      <c r="E1124" s="64" t="s">
        <v>22755</v>
      </c>
      <c r="F1124" s="64" t="s">
        <v>21360</v>
      </c>
    </row>
    <row r="1125" spans="1:6" x14ac:dyDescent="0.25">
      <c r="A1125">
        <v>2021</v>
      </c>
      <c r="B1125">
        <v>1</v>
      </c>
      <c r="C1125" t="s">
        <v>16971</v>
      </c>
      <c r="D1125" t="s">
        <v>15832</v>
      </c>
      <c r="F1125" s="64" t="s">
        <v>21112</v>
      </c>
    </row>
    <row r="1126" spans="1:6" x14ac:dyDescent="0.25">
      <c r="A1126">
        <v>2021</v>
      </c>
      <c r="B1126">
        <v>1</v>
      </c>
      <c r="C1126" t="s">
        <v>16971</v>
      </c>
      <c r="D1126" t="s">
        <v>263</v>
      </c>
      <c r="E1126" s="64" t="s">
        <v>21103</v>
      </c>
      <c r="F1126" s="64" t="s">
        <v>21107</v>
      </c>
    </row>
    <row r="1127" spans="1:6" x14ac:dyDescent="0.25">
      <c r="A1127">
        <v>2021</v>
      </c>
      <c r="B1127">
        <v>1</v>
      </c>
      <c r="C1127" t="s">
        <v>16971</v>
      </c>
      <c r="D1127" t="s">
        <v>262</v>
      </c>
      <c r="E1127" s="64" t="s">
        <v>22765</v>
      </c>
      <c r="F1127" s="64" t="s">
        <v>18935</v>
      </c>
    </row>
    <row r="1128" spans="1:6" x14ac:dyDescent="0.25">
      <c r="A1128">
        <v>2021</v>
      </c>
      <c r="B1128">
        <v>1</v>
      </c>
      <c r="C1128" t="s">
        <v>16971</v>
      </c>
      <c r="D1128" t="s">
        <v>265</v>
      </c>
      <c r="E1128" s="64" t="s">
        <v>22730</v>
      </c>
      <c r="F1128" s="64" t="s">
        <v>18861</v>
      </c>
    </row>
    <row r="1129" spans="1:6" x14ac:dyDescent="0.25">
      <c r="A1129">
        <v>2021</v>
      </c>
      <c r="B1129">
        <v>1</v>
      </c>
      <c r="C1129" t="s">
        <v>16971</v>
      </c>
      <c r="D1129" t="s">
        <v>15832</v>
      </c>
      <c r="E1129" s="64" t="s">
        <v>22715</v>
      </c>
      <c r="F1129" s="64" t="s">
        <v>21113</v>
      </c>
    </row>
    <row r="1130" spans="1:6" x14ac:dyDescent="0.25">
      <c r="A1130">
        <v>2021</v>
      </c>
      <c r="B1130">
        <v>1</v>
      </c>
      <c r="C1130" t="s">
        <v>16971</v>
      </c>
      <c r="D1130" t="s">
        <v>15832</v>
      </c>
      <c r="F1130" s="64" t="s">
        <v>18936</v>
      </c>
    </row>
    <row r="1131" spans="1:6" x14ac:dyDescent="0.25">
      <c r="A1131">
        <v>2021</v>
      </c>
      <c r="B1131">
        <v>1</v>
      </c>
      <c r="C1131" t="s">
        <v>16971</v>
      </c>
      <c r="D1131" t="s">
        <v>261</v>
      </c>
      <c r="F1131" s="64" t="s">
        <v>18937</v>
      </c>
    </row>
    <row r="1132" spans="1:6" x14ac:dyDescent="0.25">
      <c r="A1132">
        <v>2021</v>
      </c>
      <c r="B1132">
        <v>1</v>
      </c>
      <c r="C1132" t="s">
        <v>16971</v>
      </c>
      <c r="D1132" t="s">
        <v>265</v>
      </c>
      <c r="E1132" s="64" t="s">
        <v>18934</v>
      </c>
      <c r="F1132" s="64" t="s">
        <v>22665</v>
      </c>
    </row>
    <row r="1133" spans="1:6" x14ac:dyDescent="0.25">
      <c r="A1133">
        <v>2021</v>
      </c>
      <c r="B1133">
        <v>1</v>
      </c>
      <c r="C1133" t="s">
        <v>16971</v>
      </c>
      <c r="D1133" t="s">
        <v>263</v>
      </c>
      <c r="F1133" s="64" t="s">
        <v>21103</v>
      </c>
    </row>
    <row r="1134" spans="1:6" x14ac:dyDescent="0.25">
      <c r="A1134">
        <v>2021</v>
      </c>
      <c r="B1134">
        <v>1</v>
      </c>
      <c r="C1134" t="s">
        <v>16971</v>
      </c>
      <c r="D1134" t="s">
        <v>262</v>
      </c>
      <c r="F1134" s="64" t="s">
        <v>18897</v>
      </c>
    </row>
    <row r="1135" spans="1:6" x14ac:dyDescent="0.25">
      <c r="A1135">
        <v>2021</v>
      </c>
      <c r="B1135">
        <v>1</v>
      </c>
      <c r="C1135" t="s">
        <v>16971</v>
      </c>
      <c r="D1135" t="s">
        <v>264</v>
      </c>
      <c r="F1135" s="64" t="s">
        <v>18938</v>
      </c>
    </row>
    <row r="1136" spans="1:6" x14ac:dyDescent="0.25">
      <c r="A1136">
        <v>2021</v>
      </c>
      <c r="B1136">
        <v>1</v>
      </c>
      <c r="C1136" t="s">
        <v>16971</v>
      </c>
      <c r="D1136" t="s">
        <v>265</v>
      </c>
      <c r="E1136" s="64" t="s">
        <v>21114</v>
      </c>
      <c r="F1136" s="64" t="s">
        <v>18885</v>
      </c>
    </row>
    <row r="1137" spans="1:6" x14ac:dyDescent="0.25">
      <c r="A1137">
        <v>2021</v>
      </c>
      <c r="B1137">
        <v>1</v>
      </c>
      <c r="C1137" t="s">
        <v>16971</v>
      </c>
      <c r="D1137" t="s">
        <v>15832</v>
      </c>
      <c r="F1137" s="64" t="s">
        <v>21080</v>
      </c>
    </row>
    <row r="1138" spans="1:6" x14ac:dyDescent="0.25">
      <c r="A1138">
        <v>2021</v>
      </c>
      <c r="B1138">
        <v>1</v>
      </c>
      <c r="C1138" t="s">
        <v>16971</v>
      </c>
      <c r="D1138" t="s">
        <v>262</v>
      </c>
      <c r="E1138" s="64" t="s">
        <v>18935</v>
      </c>
    </row>
    <row r="1139" spans="1:6" x14ac:dyDescent="0.25">
      <c r="A1139">
        <v>2021</v>
      </c>
      <c r="B1139">
        <v>1</v>
      </c>
      <c r="C1139" t="s">
        <v>17008</v>
      </c>
      <c r="D1139" t="s">
        <v>262</v>
      </c>
      <c r="F1139" s="64" t="s">
        <v>21115</v>
      </c>
    </row>
    <row r="1140" spans="1:6" x14ac:dyDescent="0.25">
      <c r="A1140">
        <v>2021</v>
      </c>
      <c r="B1140">
        <v>1</v>
      </c>
      <c r="C1140" t="s">
        <v>17008</v>
      </c>
      <c r="D1140" t="s">
        <v>262</v>
      </c>
      <c r="F1140" s="64" t="s">
        <v>21116</v>
      </c>
    </row>
    <row r="1141" spans="1:6" x14ac:dyDescent="0.25">
      <c r="A1141">
        <v>2021</v>
      </c>
      <c r="B1141">
        <v>1</v>
      </c>
      <c r="C1141" t="s">
        <v>17008</v>
      </c>
      <c r="D1141" t="s">
        <v>262</v>
      </c>
      <c r="F1141" s="64" t="s">
        <v>22766</v>
      </c>
    </row>
    <row r="1142" spans="1:6" x14ac:dyDescent="0.25">
      <c r="A1142">
        <v>2021</v>
      </c>
      <c r="B1142">
        <v>1</v>
      </c>
      <c r="C1142" t="s">
        <v>17008</v>
      </c>
      <c r="D1142" t="s">
        <v>268</v>
      </c>
      <c r="F1142" s="64" t="s">
        <v>21117</v>
      </c>
    </row>
    <row r="1143" spans="1:6" x14ac:dyDescent="0.25">
      <c r="A1143">
        <v>2021</v>
      </c>
      <c r="B1143">
        <v>1</v>
      </c>
      <c r="C1143" t="s">
        <v>17008</v>
      </c>
      <c r="D1143" t="s">
        <v>268</v>
      </c>
      <c r="F1143" s="64" t="s">
        <v>22767</v>
      </c>
    </row>
    <row r="1144" spans="1:6" x14ac:dyDescent="0.25">
      <c r="A1144">
        <v>2021</v>
      </c>
      <c r="B1144">
        <v>1</v>
      </c>
      <c r="C1144" t="s">
        <v>17008</v>
      </c>
      <c r="D1144" t="s">
        <v>263</v>
      </c>
      <c r="F1144" s="64" t="s">
        <v>21118</v>
      </c>
    </row>
    <row r="1145" spans="1:6" x14ac:dyDescent="0.25">
      <c r="A1145">
        <v>2021</v>
      </c>
      <c r="B1145">
        <v>1</v>
      </c>
      <c r="C1145" t="s">
        <v>17008</v>
      </c>
      <c r="D1145" t="s">
        <v>268</v>
      </c>
      <c r="F1145" s="64" t="s">
        <v>22768</v>
      </c>
    </row>
    <row r="1146" spans="1:6" x14ac:dyDescent="0.25">
      <c r="A1146">
        <v>2021</v>
      </c>
      <c r="B1146">
        <v>1</v>
      </c>
      <c r="C1146" t="s">
        <v>17008</v>
      </c>
      <c r="D1146" t="s">
        <v>265</v>
      </c>
      <c r="E1146" s="64" t="s">
        <v>18885</v>
      </c>
      <c r="F1146" s="64" t="s">
        <v>18939</v>
      </c>
    </row>
    <row r="1147" spans="1:6" x14ac:dyDescent="0.25">
      <c r="A1147">
        <v>2021</v>
      </c>
      <c r="B1147">
        <v>1</v>
      </c>
      <c r="C1147" t="s">
        <v>17008</v>
      </c>
      <c r="D1147" t="s">
        <v>15832</v>
      </c>
      <c r="F1147" s="64" t="s">
        <v>22769</v>
      </c>
    </row>
    <row r="1148" spans="1:6" x14ac:dyDescent="0.25">
      <c r="A1148">
        <v>2021</v>
      </c>
      <c r="B1148">
        <v>1</v>
      </c>
      <c r="C1148" t="s">
        <v>17008</v>
      </c>
      <c r="D1148" t="s">
        <v>266</v>
      </c>
      <c r="E1148" s="64" t="s">
        <v>20906</v>
      </c>
      <c r="F1148" s="64" t="s">
        <v>17074</v>
      </c>
    </row>
    <row r="1149" spans="1:6" x14ac:dyDescent="0.25">
      <c r="A1149">
        <v>2021</v>
      </c>
      <c r="B1149">
        <v>1</v>
      </c>
      <c r="C1149" t="s">
        <v>17008</v>
      </c>
      <c r="D1149" t="s">
        <v>265</v>
      </c>
      <c r="E1149" s="64" t="s">
        <v>18861</v>
      </c>
      <c r="F1149" s="64" t="s">
        <v>22770</v>
      </c>
    </row>
    <row r="1150" spans="1:6" x14ac:dyDescent="0.25">
      <c r="A1150">
        <v>2021</v>
      </c>
      <c r="B1150">
        <v>1</v>
      </c>
      <c r="C1150" t="s">
        <v>17008</v>
      </c>
      <c r="D1150" t="s">
        <v>261</v>
      </c>
      <c r="E1150" s="64" t="s">
        <v>18769</v>
      </c>
      <c r="F1150" s="64" t="s">
        <v>22771</v>
      </c>
    </row>
    <row r="1151" spans="1:6" x14ac:dyDescent="0.25">
      <c r="A1151">
        <v>2021</v>
      </c>
      <c r="B1151">
        <v>1</v>
      </c>
      <c r="C1151" t="s">
        <v>17008</v>
      </c>
      <c r="D1151" t="s">
        <v>261</v>
      </c>
      <c r="F1151" s="64" t="s">
        <v>18920</v>
      </c>
    </row>
    <row r="1152" spans="1:6" x14ac:dyDescent="0.25">
      <c r="A1152">
        <v>2021</v>
      </c>
      <c r="B1152">
        <v>1</v>
      </c>
      <c r="C1152" t="s">
        <v>17008</v>
      </c>
      <c r="D1152" t="s">
        <v>264</v>
      </c>
      <c r="F1152" s="64" t="s">
        <v>22701</v>
      </c>
    </row>
    <row r="1153" spans="1:6" x14ac:dyDescent="0.25">
      <c r="A1153">
        <v>2021</v>
      </c>
      <c r="B1153">
        <v>2</v>
      </c>
      <c r="C1153" t="s">
        <v>16971</v>
      </c>
      <c r="D1153" t="s">
        <v>263</v>
      </c>
      <c r="E1153" s="64" t="s">
        <v>21107</v>
      </c>
    </row>
    <row r="1154" spans="1:6" x14ac:dyDescent="0.25">
      <c r="A1154">
        <v>2021</v>
      </c>
      <c r="B1154">
        <v>2</v>
      </c>
      <c r="C1154" t="s">
        <v>16971</v>
      </c>
      <c r="D1154" t="s">
        <v>263</v>
      </c>
      <c r="E1154" s="64" t="s">
        <v>21103</v>
      </c>
    </row>
    <row r="1155" spans="1:6" x14ac:dyDescent="0.25">
      <c r="A1155">
        <v>2021</v>
      </c>
      <c r="B1155">
        <v>2</v>
      </c>
      <c r="C1155" t="s">
        <v>16971</v>
      </c>
      <c r="D1155" t="s">
        <v>266</v>
      </c>
      <c r="E1155" s="64" t="s">
        <v>18794</v>
      </c>
    </row>
    <row r="1156" spans="1:6" x14ac:dyDescent="0.25">
      <c r="A1156">
        <v>2021</v>
      </c>
      <c r="B1156">
        <v>2</v>
      </c>
      <c r="C1156" t="s">
        <v>16971</v>
      </c>
      <c r="D1156" t="s">
        <v>263</v>
      </c>
      <c r="F1156" s="64" t="s">
        <v>20954</v>
      </c>
    </row>
    <row r="1157" spans="1:6" x14ac:dyDescent="0.25">
      <c r="A1157">
        <v>2021</v>
      </c>
      <c r="B1157">
        <v>2</v>
      </c>
      <c r="C1157" t="s">
        <v>16971</v>
      </c>
      <c r="D1157" t="s">
        <v>266</v>
      </c>
      <c r="E1157" s="64" t="s">
        <v>20975</v>
      </c>
    </row>
    <row r="1158" spans="1:6" x14ac:dyDescent="0.25">
      <c r="A1158">
        <v>2021</v>
      </c>
      <c r="B1158">
        <v>2</v>
      </c>
      <c r="C1158" t="s">
        <v>16971</v>
      </c>
      <c r="D1158" t="s">
        <v>15832</v>
      </c>
      <c r="E1158" s="64" t="s">
        <v>21080</v>
      </c>
    </row>
    <row r="1159" spans="1:6" x14ac:dyDescent="0.25">
      <c r="A1159">
        <v>2021</v>
      </c>
      <c r="B1159">
        <v>2</v>
      </c>
      <c r="C1159" t="s">
        <v>16971</v>
      </c>
      <c r="D1159" t="s">
        <v>15832</v>
      </c>
      <c r="E1159" s="64" t="s">
        <v>21119</v>
      </c>
      <c r="F1159" s="64" t="s">
        <v>22715</v>
      </c>
    </row>
    <row r="1160" spans="1:6" x14ac:dyDescent="0.25">
      <c r="A1160">
        <v>2021</v>
      </c>
      <c r="B1160">
        <v>2</v>
      </c>
      <c r="C1160" t="s">
        <v>16971</v>
      </c>
      <c r="D1160" t="s">
        <v>261</v>
      </c>
      <c r="F1160" s="64" t="s">
        <v>18940</v>
      </c>
    </row>
    <row r="1161" spans="1:6" x14ac:dyDescent="0.25">
      <c r="A1161">
        <v>2021</v>
      </c>
      <c r="B1161">
        <v>2</v>
      </c>
      <c r="C1161" t="s">
        <v>16971</v>
      </c>
      <c r="D1161" t="s">
        <v>266</v>
      </c>
      <c r="F1161" s="64" t="s">
        <v>22772</v>
      </c>
    </row>
    <row r="1162" spans="1:6" x14ac:dyDescent="0.25">
      <c r="A1162">
        <v>2021</v>
      </c>
      <c r="B1162">
        <v>2</v>
      </c>
      <c r="C1162" t="s">
        <v>16971</v>
      </c>
      <c r="D1162" t="s">
        <v>261</v>
      </c>
      <c r="F1162" s="64" t="s">
        <v>22773</v>
      </c>
    </row>
    <row r="1163" spans="1:6" x14ac:dyDescent="0.25">
      <c r="A1163">
        <v>2021</v>
      </c>
      <c r="B1163">
        <v>2</v>
      </c>
      <c r="C1163" t="s">
        <v>16975</v>
      </c>
      <c r="D1163" t="s">
        <v>15832</v>
      </c>
      <c r="F1163" s="64" t="s">
        <v>21119</v>
      </c>
    </row>
    <row r="1164" spans="1:6" x14ac:dyDescent="0.25">
      <c r="A1164">
        <v>2021</v>
      </c>
      <c r="B1164">
        <v>2</v>
      </c>
      <c r="C1164" t="s">
        <v>17008</v>
      </c>
      <c r="D1164" t="s">
        <v>261</v>
      </c>
      <c r="F1164" s="64" t="s">
        <v>22774</v>
      </c>
    </row>
    <row r="1165" spans="1:6" x14ac:dyDescent="0.25">
      <c r="A1165">
        <v>2021</v>
      </c>
      <c r="B1165">
        <v>2</v>
      </c>
      <c r="C1165" t="s">
        <v>17008</v>
      </c>
      <c r="D1165" t="s">
        <v>265</v>
      </c>
      <c r="F1165" s="64" t="s">
        <v>22775</v>
      </c>
    </row>
    <row r="1166" spans="1:6" x14ac:dyDescent="0.25">
      <c r="A1166">
        <v>2021</v>
      </c>
      <c r="B1166">
        <v>2</v>
      </c>
      <c r="C1166" t="s">
        <v>17008</v>
      </c>
      <c r="D1166" t="s">
        <v>265</v>
      </c>
      <c r="E1166" s="64" t="s">
        <v>22770</v>
      </c>
      <c r="F1166" s="64" t="s">
        <v>22681</v>
      </c>
    </row>
    <row r="1167" spans="1:6" x14ac:dyDescent="0.25">
      <c r="A1167">
        <v>2021</v>
      </c>
      <c r="B1167">
        <v>2</v>
      </c>
      <c r="C1167" t="s">
        <v>17008</v>
      </c>
      <c r="D1167" t="s">
        <v>15832</v>
      </c>
      <c r="F1167" s="64" t="s">
        <v>21120</v>
      </c>
    </row>
    <row r="1168" spans="1:6" x14ac:dyDescent="0.25">
      <c r="A1168">
        <v>2021</v>
      </c>
      <c r="B1168">
        <v>2</v>
      </c>
      <c r="C1168" t="s">
        <v>17008</v>
      </c>
      <c r="D1168" t="s">
        <v>263</v>
      </c>
      <c r="F1168" s="64" t="s">
        <v>21121</v>
      </c>
    </row>
    <row r="1169" spans="1:6" x14ac:dyDescent="0.25">
      <c r="A1169">
        <v>2021</v>
      </c>
      <c r="B1169">
        <v>2</v>
      </c>
      <c r="C1169" t="s">
        <v>17008</v>
      </c>
      <c r="D1169" t="s">
        <v>265</v>
      </c>
      <c r="E1169" s="64" t="s">
        <v>20964</v>
      </c>
      <c r="F1169" s="64" t="s">
        <v>22776</v>
      </c>
    </row>
    <row r="1170" spans="1:6" x14ac:dyDescent="0.25">
      <c r="A1170">
        <v>2021</v>
      </c>
      <c r="B1170">
        <v>3</v>
      </c>
      <c r="C1170" t="s">
        <v>16971</v>
      </c>
      <c r="D1170" t="s">
        <v>265</v>
      </c>
      <c r="E1170" s="64" t="s">
        <v>18941</v>
      </c>
      <c r="F1170" s="64" t="s">
        <v>18942</v>
      </c>
    </row>
    <row r="1171" spans="1:6" x14ac:dyDescent="0.25">
      <c r="A1171">
        <v>2021</v>
      </c>
      <c r="B1171">
        <v>3</v>
      </c>
      <c r="C1171" t="s">
        <v>16971</v>
      </c>
      <c r="D1171" t="s">
        <v>263</v>
      </c>
      <c r="E1171" s="64" t="s">
        <v>22699</v>
      </c>
    </row>
    <row r="1172" spans="1:6" x14ac:dyDescent="0.25">
      <c r="A1172">
        <v>2021</v>
      </c>
      <c r="B1172">
        <v>3</v>
      </c>
      <c r="C1172" t="s">
        <v>16971</v>
      </c>
      <c r="D1172" t="s">
        <v>264</v>
      </c>
      <c r="F1172" s="64" t="s">
        <v>21122</v>
      </c>
    </row>
    <row r="1173" spans="1:6" x14ac:dyDescent="0.25">
      <c r="A1173">
        <v>2021</v>
      </c>
      <c r="B1173">
        <v>3</v>
      </c>
      <c r="C1173" t="s">
        <v>16971</v>
      </c>
      <c r="D1173" t="s">
        <v>262</v>
      </c>
      <c r="E1173" s="64" t="s">
        <v>21353</v>
      </c>
    </row>
    <row r="1174" spans="1:6" x14ac:dyDescent="0.25">
      <c r="A1174">
        <v>2021</v>
      </c>
      <c r="B1174">
        <v>3</v>
      </c>
      <c r="C1174" t="s">
        <v>16971</v>
      </c>
      <c r="D1174" t="s">
        <v>265</v>
      </c>
      <c r="E1174" s="64" t="s">
        <v>22665</v>
      </c>
      <c r="F1174" s="64" t="s">
        <v>22581</v>
      </c>
    </row>
    <row r="1175" spans="1:6" x14ac:dyDescent="0.25">
      <c r="A1175">
        <v>2021</v>
      </c>
      <c r="B1175">
        <v>3</v>
      </c>
      <c r="C1175" t="s">
        <v>16971</v>
      </c>
      <c r="D1175" t="s">
        <v>15832</v>
      </c>
      <c r="E1175" s="64" t="s">
        <v>18936</v>
      </c>
    </row>
    <row r="1176" spans="1:6" x14ac:dyDescent="0.25">
      <c r="A1176">
        <v>2021</v>
      </c>
      <c r="B1176">
        <v>3</v>
      </c>
      <c r="C1176" t="s">
        <v>16971</v>
      </c>
      <c r="D1176" t="s">
        <v>268</v>
      </c>
      <c r="F1176" s="64" t="s">
        <v>21123</v>
      </c>
    </row>
    <row r="1177" spans="1:6" x14ac:dyDescent="0.25">
      <c r="A1177">
        <v>2021</v>
      </c>
      <c r="B1177">
        <v>3</v>
      </c>
      <c r="C1177" t="s">
        <v>16971</v>
      </c>
      <c r="D1177" t="s">
        <v>15832</v>
      </c>
      <c r="F1177" s="64" t="s">
        <v>21080</v>
      </c>
    </row>
    <row r="1178" spans="1:6" x14ac:dyDescent="0.25">
      <c r="A1178">
        <v>2021</v>
      </c>
      <c r="B1178">
        <v>3</v>
      </c>
      <c r="C1178" t="s">
        <v>16971</v>
      </c>
      <c r="D1178" t="s">
        <v>266</v>
      </c>
      <c r="F1178" s="64" t="s">
        <v>22777</v>
      </c>
    </row>
    <row r="1179" spans="1:6" x14ac:dyDescent="0.25">
      <c r="A1179">
        <v>2021</v>
      </c>
      <c r="B1179">
        <v>3</v>
      </c>
      <c r="C1179" t="s">
        <v>17008</v>
      </c>
      <c r="D1179" t="s">
        <v>266</v>
      </c>
      <c r="F1179" s="64" t="s">
        <v>18943</v>
      </c>
    </row>
    <row r="1180" spans="1:6" x14ac:dyDescent="0.25">
      <c r="A1180">
        <v>2021</v>
      </c>
      <c r="B1180">
        <v>3</v>
      </c>
      <c r="C1180" t="s">
        <v>17008</v>
      </c>
      <c r="D1180" t="s">
        <v>263</v>
      </c>
      <c r="F1180" s="64" t="s">
        <v>22699</v>
      </c>
    </row>
    <row r="1181" spans="1:6" x14ac:dyDescent="0.25">
      <c r="A1181">
        <v>2021</v>
      </c>
      <c r="B1181">
        <v>3</v>
      </c>
      <c r="C1181" t="s">
        <v>17008</v>
      </c>
      <c r="D1181" t="s">
        <v>263</v>
      </c>
      <c r="F1181" s="64" t="s">
        <v>22726</v>
      </c>
    </row>
    <row r="1182" spans="1:6" x14ac:dyDescent="0.25">
      <c r="A1182">
        <v>2021</v>
      </c>
      <c r="B1182">
        <v>3</v>
      </c>
      <c r="C1182" t="s">
        <v>17008</v>
      </c>
      <c r="D1182" t="s">
        <v>20903</v>
      </c>
      <c r="F1182" s="64" t="s">
        <v>22778</v>
      </c>
    </row>
    <row r="1183" spans="1:6" x14ac:dyDescent="0.25">
      <c r="A1183">
        <v>2021</v>
      </c>
      <c r="B1183">
        <v>3</v>
      </c>
      <c r="C1183" t="s">
        <v>17008</v>
      </c>
      <c r="D1183" t="s">
        <v>263</v>
      </c>
      <c r="E1183" s="64" t="s">
        <v>22702</v>
      </c>
      <c r="F1183" s="64" t="s">
        <v>18944</v>
      </c>
    </row>
    <row r="1184" spans="1:6" x14ac:dyDescent="0.25">
      <c r="A1184">
        <v>2021</v>
      </c>
      <c r="B1184">
        <v>3</v>
      </c>
      <c r="C1184" t="s">
        <v>17008</v>
      </c>
      <c r="D1184" t="s">
        <v>15832</v>
      </c>
      <c r="E1184" s="64" t="s">
        <v>21080</v>
      </c>
      <c r="F1184" s="64" t="s">
        <v>21124</v>
      </c>
    </row>
    <row r="1185" spans="1:6" x14ac:dyDescent="0.25">
      <c r="A1185">
        <v>2021</v>
      </c>
      <c r="B1185">
        <v>4</v>
      </c>
      <c r="C1185" t="s">
        <v>16971</v>
      </c>
      <c r="D1185" t="s">
        <v>265</v>
      </c>
      <c r="E1185" s="64" t="s">
        <v>22581</v>
      </c>
      <c r="F1185" s="64" t="s">
        <v>22660</v>
      </c>
    </row>
    <row r="1186" spans="1:6" x14ac:dyDescent="0.25">
      <c r="A1186">
        <v>2021</v>
      </c>
      <c r="B1186">
        <v>4</v>
      </c>
      <c r="C1186" t="s">
        <v>16971</v>
      </c>
      <c r="D1186" t="s">
        <v>261</v>
      </c>
      <c r="E1186" s="64" t="s">
        <v>21111</v>
      </c>
    </row>
    <row r="1187" spans="1:6" x14ac:dyDescent="0.25">
      <c r="A1187">
        <v>2021</v>
      </c>
      <c r="B1187">
        <v>4</v>
      </c>
      <c r="C1187" t="s">
        <v>16971</v>
      </c>
      <c r="D1187" t="s">
        <v>261</v>
      </c>
      <c r="E1187" s="64" t="s">
        <v>18937</v>
      </c>
    </row>
    <row r="1188" spans="1:6" x14ac:dyDescent="0.25">
      <c r="A1188">
        <v>2021</v>
      </c>
      <c r="B1188">
        <v>4</v>
      </c>
      <c r="C1188" t="s">
        <v>16971</v>
      </c>
      <c r="D1188" t="s">
        <v>261</v>
      </c>
      <c r="E1188" s="64" t="s">
        <v>22773</v>
      </c>
    </row>
    <row r="1189" spans="1:6" x14ac:dyDescent="0.25">
      <c r="A1189">
        <v>2021</v>
      </c>
      <c r="B1189">
        <v>4</v>
      </c>
      <c r="C1189" t="s">
        <v>16971</v>
      </c>
      <c r="D1189" t="s">
        <v>15832</v>
      </c>
      <c r="E1189" s="64" t="s">
        <v>21120</v>
      </c>
    </row>
    <row r="1190" spans="1:6" x14ac:dyDescent="0.25">
      <c r="A1190">
        <v>2021</v>
      </c>
      <c r="B1190">
        <v>4</v>
      </c>
      <c r="C1190" t="s">
        <v>16971</v>
      </c>
      <c r="D1190" t="s">
        <v>15832</v>
      </c>
      <c r="E1190" s="64" t="s">
        <v>21112</v>
      </c>
      <c r="F1190" s="64" t="s">
        <v>18945</v>
      </c>
    </row>
    <row r="1191" spans="1:6" x14ac:dyDescent="0.25">
      <c r="A1191">
        <v>2021</v>
      </c>
      <c r="B1191">
        <v>4</v>
      </c>
      <c r="C1191" t="s">
        <v>16971</v>
      </c>
      <c r="D1191" t="s">
        <v>265</v>
      </c>
      <c r="E1191" s="64" t="s">
        <v>18942</v>
      </c>
      <c r="F1191" s="64" t="s">
        <v>18946</v>
      </c>
    </row>
    <row r="1192" spans="1:6" x14ac:dyDescent="0.25">
      <c r="A1192">
        <v>2021</v>
      </c>
      <c r="B1192">
        <v>4</v>
      </c>
      <c r="C1192" t="s">
        <v>16971</v>
      </c>
      <c r="D1192" t="s">
        <v>15832</v>
      </c>
      <c r="F1192" s="64" t="s">
        <v>18936</v>
      </c>
    </row>
    <row r="1193" spans="1:6" x14ac:dyDescent="0.25">
      <c r="A1193">
        <v>2021</v>
      </c>
      <c r="B1193">
        <v>4</v>
      </c>
      <c r="C1193" t="s">
        <v>16971</v>
      </c>
      <c r="D1193" t="s">
        <v>263</v>
      </c>
      <c r="E1193" s="64" t="s">
        <v>22726</v>
      </c>
    </row>
    <row r="1194" spans="1:6" x14ac:dyDescent="0.25">
      <c r="A1194">
        <v>2021</v>
      </c>
      <c r="B1194">
        <v>4</v>
      </c>
      <c r="C1194" t="s">
        <v>16971</v>
      </c>
      <c r="D1194" t="s">
        <v>263</v>
      </c>
      <c r="E1194" s="64" t="s">
        <v>21121</v>
      </c>
    </row>
    <row r="1195" spans="1:6" x14ac:dyDescent="0.25">
      <c r="A1195">
        <v>2021</v>
      </c>
      <c r="B1195">
        <v>4</v>
      </c>
      <c r="C1195" t="s">
        <v>16971</v>
      </c>
      <c r="D1195" t="s">
        <v>263</v>
      </c>
      <c r="F1195" s="64" t="s">
        <v>22726</v>
      </c>
    </row>
    <row r="1196" spans="1:6" x14ac:dyDescent="0.25">
      <c r="A1196">
        <v>2021</v>
      </c>
      <c r="B1196">
        <v>4</v>
      </c>
      <c r="C1196" t="s">
        <v>17008</v>
      </c>
      <c r="D1196" t="s">
        <v>263</v>
      </c>
      <c r="E1196" s="64" t="s">
        <v>18944</v>
      </c>
      <c r="F1196" s="64" t="s">
        <v>22779</v>
      </c>
    </row>
    <row r="1197" spans="1:6" x14ac:dyDescent="0.25">
      <c r="A1197">
        <v>2021</v>
      </c>
      <c r="B1197">
        <v>4</v>
      </c>
      <c r="C1197" t="s">
        <v>17008</v>
      </c>
      <c r="D1197" t="s">
        <v>266</v>
      </c>
      <c r="E1197" s="64" t="s">
        <v>22777</v>
      </c>
      <c r="F1197" s="64" t="s">
        <v>22780</v>
      </c>
    </row>
    <row r="1198" spans="1:6" x14ac:dyDescent="0.25">
      <c r="A1198">
        <v>2021</v>
      </c>
      <c r="B1198">
        <v>4</v>
      </c>
      <c r="C1198" t="s">
        <v>17008</v>
      </c>
      <c r="D1198" t="s">
        <v>15832</v>
      </c>
      <c r="E1198" s="64" t="s">
        <v>22781</v>
      </c>
      <c r="F1198" s="64" t="s">
        <v>21080</v>
      </c>
    </row>
    <row r="1199" spans="1:6" x14ac:dyDescent="0.25">
      <c r="A1199">
        <v>2021</v>
      </c>
      <c r="B1199">
        <v>4</v>
      </c>
      <c r="C1199" t="s">
        <v>17008</v>
      </c>
      <c r="D1199" t="s">
        <v>266</v>
      </c>
      <c r="F1199" s="64" t="s">
        <v>18947</v>
      </c>
    </row>
    <row r="1200" spans="1:6" x14ac:dyDescent="0.25">
      <c r="A1200">
        <v>2021</v>
      </c>
      <c r="B1200">
        <v>4</v>
      </c>
      <c r="C1200" t="s">
        <v>17008</v>
      </c>
      <c r="D1200" t="s">
        <v>265</v>
      </c>
      <c r="E1200" s="64" t="s">
        <v>22660</v>
      </c>
      <c r="F1200" s="64" t="s">
        <v>18948</v>
      </c>
    </row>
    <row r="1201" spans="1:6" x14ac:dyDescent="0.25">
      <c r="A1201">
        <v>2021</v>
      </c>
      <c r="B1201">
        <v>5</v>
      </c>
      <c r="C1201" t="s">
        <v>16971</v>
      </c>
      <c r="D1201" t="s">
        <v>265</v>
      </c>
      <c r="E1201" s="64" t="s">
        <v>18946</v>
      </c>
      <c r="F1201" s="64" t="s">
        <v>21125</v>
      </c>
    </row>
    <row r="1202" spans="1:6" x14ac:dyDescent="0.25">
      <c r="A1202">
        <v>2021</v>
      </c>
      <c r="B1202">
        <v>5</v>
      </c>
      <c r="C1202" t="s">
        <v>16971</v>
      </c>
      <c r="D1202" t="s">
        <v>263</v>
      </c>
      <c r="E1202" s="64" t="s">
        <v>22726</v>
      </c>
    </row>
    <row r="1203" spans="1:6" x14ac:dyDescent="0.25">
      <c r="A1203">
        <v>2021</v>
      </c>
      <c r="B1203">
        <v>5</v>
      </c>
      <c r="C1203" t="s">
        <v>16971</v>
      </c>
      <c r="D1203" t="s">
        <v>263</v>
      </c>
      <c r="E1203" s="64" t="s">
        <v>22699</v>
      </c>
    </row>
    <row r="1204" spans="1:6" x14ac:dyDescent="0.25">
      <c r="A1204">
        <v>2021</v>
      </c>
      <c r="B1204">
        <v>5</v>
      </c>
      <c r="C1204" t="s">
        <v>16971</v>
      </c>
      <c r="D1204" t="s">
        <v>266</v>
      </c>
      <c r="E1204" s="64" t="s">
        <v>22772</v>
      </c>
    </row>
    <row r="1205" spans="1:6" x14ac:dyDescent="0.25">
      <c r="A1205">
        <v>2021</v>
      </c>
      <c r="B1205">
        <v>5</v>
      </c>
      <c r="C1205" t="s">
        <v>17008</v>
      </c>
      <c r="D1205" t="s">
        <v>263</v>
      </c>
      <c r="E1205" s="64" t="s">
        <v>18949</v>
      </c>
      <c r="F1205" s="64" t="s">
        <v>22782</v>
      </c>
    </row>
    <row r="1206" spans="1:6" x14ac:dyDescent="0.25">
      <c r="A1206">
        <v>2021</v>
      </c>
      <c r="B1206">
        <v>5</v>
      </c>
      <c r="C1206" t="s">
        <v>16971</v>
      </c>
      <c r="D1206" t="s">
        <v>15832</v>
      </c>
      <c r="E1206" s="64" t="s">
        <v>22734</v>
      </c>
    </row>
    <row r="1207" spans="1:6" x14ac:dyDescent="0.25">
      <c r="A1207">
        <v>2021</v>
      </c>
      <c r="B1207">
        <v>5</v>
      </c>
      <c r="C1207" t="s">
        <v>16971</v>
      </c>
      <c r="D1207" t="s">
        <v>262</v>
      </c>
      <c r="F1207" s="64" t="s">
        <v>18950</v>
      </c>
    </row>
    <row r="1208" spans="1:6" x14ac:dyDescent="0.25">
      <c r="A1208">
        <v>2021</v>
      </c>
      <c r="B1208">
        <v>5</v>
      </c>
      <c r="C1208" t="s">
        <v>16971</v>
      </c>
      <c r="D1208" t="s">
        <v>263</v>
      </c>
      <c r="F1208" s="64" t="s">
        <v>18951</v>
      </c>
    </row>
    <row r="1209" spans="1:6" x14ac:dyDescent="0.25">
      <c r="A1209">
        <v>2021</v>
      </c>
      <c r="B1209">
        <v>5</v>
      </c>
      <c r="C1209" t="s">
        <v>16971</v>
      </c>
      <c r="D1209" t="s">
        <v>261</v>
      </c>
      <c r="F1209" s="64" t="s">
        <v>18952</v>
      </c>
    </row>
    <row r="1210" spans="1:6" x14ac:dyDescent="0.25">
      <c r="A1210">
        <v>2021</v>
      </c>
      <c r="B1210">
        <v>5</v>
      </c>
      <c r="C1210" t="s">
        <v>16971</v>
      </c>
      <c r="D1210" t="s">
        <v>262</v>
      </c>
      <c r="F1210" s="64" t="s">
        <v>18953</v>
      </c>
    </row>
    <row r="1211" spans="1:6" x14ac:dyDescent="0.25">
      <c r="A1211">
        <v>2021</v>
      </c>
      <c r="B1211">
        <v>5</v>
      </c>
      <c r="C1211" t="s">
        <v>16971</v>
      </c>
      <c r="D1211" t="s">
        <v>15832</v>
      </c>
      <c r="F1211" s="64" t="s">
        <v>21126</v>
      </c>
    </row>
    <row r="1212" spans="1:6" x14ac:dyDescent="0.25">
      <c r="A1212">
        <v>2021</v>
      </c>
      <c r="B1212">
        <v>5</v>
      </c>
      <c r="C1212" t="s">
        <v>16971</v>
      </c>
      <c r="D1212" t="s">
        <v>15832</v>
      </c>
      <c r="E1212" s="64" t="s">
        <v>21080</v>
      </c>
    </row>
    <row r="1213" spans="1:6" x14ac:dyDescent="0.25">
      <c r="A1213">
        <v>2021</v>
      </c>
      <c r="B1213">
        <v>5</v>
      </c>
      <c r="C1213" t="s">
        <v>16971</v>
      </c>
      <c r="D1213" t="s">
        <v>15832</v>
      </c>
      <c r="E1213" s="64" t="s">
        <v>18913</v>
      </c>
    </row>
    <row r="1214" spans="1:6" x14ac:dyDescent="0.25">
      <c r="A1214">
        <v>2021</v>
      </c>
      <c r="B1214">
        <v>5</v>
      </c>
      <c r="C1214" t="s">
        <v>17008</v>
      </c>
      <c r="D1214" t="s">
        <v>15832</v>
      </c>
      <c r="F1214" s="64" t="s">
        <v>18954</v>
      </c>
    </row>
    <row r="1215" spans="1:6" x14ac:dyDescent="0.25">
      <c r="A1215">
        <v>2021</v>
      </c>
      <c r="B1215">
        <v>5</v>
      </c>
      <c r="C1215" t="s">
        <v>17008</v>
      </c>
      <c r="D1215" t="s">
        <v>266</v>
      </c>
      <c r="E1215" s="64" t="s">
        <v>22762</v>
      </c>
      <c r="F1215" s="64" t="s">
        <v>18892</v>
      </c>
    </row>
    <row r="1216" spans="1:6" x14ac:dyDescent="0.25">
      <c r="A1216">
        <v>2021</v>
      </c>
      <c r="B1216">
        <v>5</v>
      </c>
      <c r="C1216" t="s">
        <v>17008</v>
      </c>
      <c r="D1216" t="s">
        <v>15832</v>
      </c>
      <c r="F1216" s="64" t="s">
        <v>18955</v>
      </c>
    </row>
    <row r="1217" spans="1:6" x14ac:dyDescent="0.25">
      <c r="A1217">
        <v>2021</v>
      </c>
      <c r="B1217">
        <v>6</v>
      </c>
      <c r="C1217" t="s">
        <v>16971</v>
      </c>
      <c r="D1217" t="s">
        <v>265</v>
      </c>
      <c r="E1217" s="64" t="s">
        <v>18939</v>
      </c>
      <c r="F1217" s="64" t="s">
        <v>18942</v>
      </c>
    </row>
    <row r="1218" spans="1:6" x14ac:dyDescent="0.25">
      <c r="A1218">
        <v>2021</v>
      </c>
      <c r="B1218">
        <v>6</v>
      </c>
      <c r="C1218" t="s">
        <v>16971</v>
      </c>
      <c r="D1218" t="s">
        <v>15832</v>
      </c>
      <c r="E1218" s="64" t="s">
        <v>22769</v>
      </c>
    </row>
    <row r="1219" spans="1:6" x14ac:dyDescent="0.25">
      <c r="A1219">
        <v>2021</v>
      </c>
      <c r="B1219">
        <v>6</v>
      </c>
      <c r="C1219" t="s">
        <v>16971</v>
      </c>
      <c r="D1219" t="s">
        <v>265</v>
      </c>
      <c r="F1219" s="64" t="s">
        <v>22581</v>
      </c>
    </row>
    <row r="1220" spans="1:6" x14ac:dyDescent="0.25">
      <c r="A1220">
        <v>2021</v>
      </c>
      <c r="B1220">
        <v>6</v>
      </c>
      <c r="C1220" t="s">
        <v>16971</v>
      </c>
      <c r="D1220" t="s">
        <v>15832</v>
      </c>
      <c r="E1220" s="64" t="s">
        <v>21124</v>
      </c>
    </row>
    <row r="1221" spans="1:6" x14ac:dyDescent="0.25">
      <c r="A1221">
        <v>2021</v>
      </c>
      <c r="B1221">
        <v>6</v>
      </c>
      <c r="C1221" t="s">
        <v>16971</v>
      </c>
      <c r="D1221" t="s">
        <v>15832</v>
      </c>
      <c r="F1221" s="64" t="s">
        <v>21127</v>
      </c>
    </row>
    <row r="1222" spans="1:6" x14ac:dyDescent="0.25">
      <c r="A1222">
        <v>2021</v>
      </c>
      <c r="B1222">
        <v>6</v>
      </c>
      <c r="C1222" t="s">
        <v>16971</v>
      </c>
      <c r="D1222" t="s">
        <v>262</v>
      </c>
      <c r="E1222" s="64" t="s">
        <v>18953</v>
      </c>
    </row>
    <row r="1223" spans="1:6" x14ac:dyDescent="0.25">
      <c r="A1223">
        <v>2021</v>
      </c>
      <c r="B1223">
        <v>6</v>
      </c>
      <c r="C1223" t="s">
        <v>16971</v>
      </c>
      <c r="D1223" t="s">
        <v>266</v>
      </c>
      <c r="E1223" s="64" t="s">
        <v>22780</v>
      </c>
    </row>
    <row r="1224" spans="1:6" x14ac:dyDescent="0.25">
      <c r="A1224">
        <v>2021</v>
      </c>
      <c r="B1224">
        <v>6</v>
      </c>
      <c r="C1224" t="s">
        <v>16971</v>
      </c>
      <c r="D1224" t="s">
        <v>20903</v>
      </c>
      <c r="F1224" s="64" t="s">
        <v>22783</v>
      </c>
    </row>
    <row r="1225" spans="1:6" x14ac:dyDescent="0.25">
      <c r="A1225">
        <v>2021</v>
      </c>
      <c r="B1225">
        <v>6</v>
      </c>
      <c r="C1225" t="s">
        <v>16971</v>
      </c>
      <c r="D1225" t="s">
        <v>20903</v>
      </c>
      <c r="F1225" s="64" t="s">
        <v>22784</v>
      </c>
    </row>
    <row r="1226" spans="1:6" x14ac:dyDescent="0.25">
      <c r="A1226">
        <v>2021</v>
      </c>
      <c r="B1226">
        <v>6</v>
      </c>
      <c r="C1226" t="s">
        <v>17008</v>
      </c>
      <c r="D1226" t="s">
        <v>20903</v>
      </c>
      <c r="F1226" s="64" t="s">
        <v>22785</v>
      </c>
    </row>
    <row r="1227" spans="1:6" x14ac:dyDescent="0.25">
      <c r="A1227">
        <v>2021</v>
      </c>
      <c r="B1227">
        <v>6</v>
      </c>
      <c r="C1227" t="s">
        <v>16971</v>
      </c>
      <c r="D1227" t="s">
        <v>262</v>
      </c>
      <c r="F1227" s="64" t="s">
        <v>21128</v>
      </c>
    </row>
    <row r="1228" spans="1:6" x14ac:dyDescent="0.25">
      <c r="A1228">
        <v>2021</v>
      </c>
      <c r="B1228">
        <v>6</v>
      </c>
      <c r="C1228" t="s">
        <v>16971</v>
      </c>
      <c r="D1228" t="s">
        <v>265</v>
      </c>
      <c r="F1228" s="64" t="s">
        <v>22786</v>
      </c>
    </row>
    <row r="1229" spans="1:6" x14ac:dyDescent="0.25">
      <c r="A1229">
        <v>2021</v>
      </c>
      <c r="B1229">
        <v>6</v>
      </c>
      <c r="C1229" t="s">
        <v>16971</v>
      </c>
      <c r="D1229" t="s">
        <v>263</v>
      </c>
      <c r="E1229" s="64" t="s">
        <v>18951</v>
      </c>
      <c r="F1229" s="64" t="s">
        <v>22787</v>
      </c>
    </row>
    <row r="1230" spans="1:6" x14ac:dyDescent="0.25">
      <c r="A1230">
        <v>2021</v>
      </c>
      <c r="B1230">
        <v>6</v>
      </c>
      <c r="C1230" t="s">
        <v>16971</v>
      </c>
      <c r="D1230" t="s">
        <v>263</v>
      </c>
      <c r="F1230" s="64" t="s">
        <v>18926</v>
      </c>
    </row>
    <row r="1231" spans="1:6" x14ac:dyDescent="0.25">
      <c r="A1231">
        <v>2021</v>
      </c>
      <c r="B1231">
        <v>6</v>
      </c>
      <c r="C1231" t="s">
        <v>16971</v>
      </c>
      <c r="D1231" t="s">
        <v>268</v>
      </c>
      <c r="F1231" s="64" t="s">
        <v>21358</v>
      </c>
    </row>
    <row r="1232" spans="1:6" x14ac:dyDescent="0.25">
      <c r="A1232">
        <v>2021</v>
      </c>
      <c r="B1232">
        <v>6</v>
      </c>
      <c r="C1232" t="s">
        <v>16971</v>
      </c>
      <c r="D1232" t="s">
        <v>15832</v>
      </c>
      <c r="E1232" s="64" t="s">
        <v>18936</v>
      </c>
      <c r="F1232" s="64" t="s">
        <v>22788</v>
      </c>
    </row>
    <row r="1233" spans="1:6" x14ac:dyDescent="0.25">
      <c r="A1233">
        <v>2021</v>
      </c>
      <c r="B1233">
        <v>6</v>
      </c>
      <c r="C1233" t="s">
        <v>16971</v>
      </c>
      <c r="D1233" t="s">
        <v>15832</v>
      </c>
      <c r="F1233" s="64" t="s">
        <v>17088</v>
      </c>
    </row>
    <row r="1234" spans="1:6" x14ac:dyDescent="0.25">
      <c r="A1234">
        <v>2021</v>
      </c>
      <c r="B1234">
        <v>6</v>
      </c>
      <c r="C1234" t="s">
        <v>16971</v>
      </c>
      <c r="D1234" t="s">
        <v>261</v>
      </c>
      <c r="E1234" s="64" t="s">
        <v>18920</v>
      </c>
      <c r="F1234" s="64" t="s">
        <v>22789</v>
      </c>
    </row>
    <row r="1235" spans="1:6" x14ac:dyDescent="0.25">
      <c r="A1235">
        <v>2021</v>
      </c>
      <c r="B1235">
        <v>6</v>
      </c>
      <c r="C1235" t="s">
        <v>16971</v>
      </c>
      <c r="D1235" t="s">
        <v>265</v>
      </c>
      <c r="E1235" s="64" t="s">
        <v>18933</v>
      </c>
    </row>
    <row r="1236" spans="1:6" x14ac:dyDescent="0.25">
      <c r="A1236">
        <v>2021</v>
      </c>
      <c r="B1236">
        <v>6</v>
      </c>
      <c r="C1236" t="s">
        <v>16971</v>
      </c>
      <c r="D1236" t="s">
        <v>266</v>
      </c>
      <c r="F1236" s="64" t="s">
        <v>22790</v>
      </c>
    </row>
    <row r="1237" spans="1:6" x14ac:dyDescent="0.25">
      <c r="A1237">
        <v>2021</v>
      </c>
      <c r="B1237">
        <v>6</v>
      </c>
      <c r="C1237" t="s">
        <v>16971</v>
      </c>
      <c r="D1237" t="s">
        <v>263</v>
      </c>
      <c r="F1237" s="64" t="s">
        <v>22791</v>
      </c>
    </row>
    <row r="1238" spans="1:6" x14ac:dyDescent="0.25">
      <c r="A1238">
        <v>2021</v>
      </c>
      <c r="B1238">
        <v>6</v>
      </c>
      <c r="C1238" t="s">
        <v>17008</v>
      </c>
      <c r="D1238" t="s">
        <v>267</v>
      </c>
      <c r="F1238" s="64" t="s">
        <v>21129</v>
      </c>
    </row>
    <row r="1239" spans="1:6" x14ac:dyDescent="0.25">
      <c r="A1239">
        <v>2021</v>
      </c>
      <c r="B1239">
        <v>6</v>
      </c>
      <c r="C1239" t="s">
        <v>17008</v>
      </c>
      <c r="D1239" t="s">
        <v>15832</v>
      </c>
      <c r="E1239" s="64" t="s">
        <v>22788</v>
      </c>
      <c r="F1239" s="64" t="s">
        <v>18956</v>
      </c>
    </row>
    <row r="1240" spans="1:6" x14ac:dyDescent="0.25">
      <c r="A1240">
        <v>2021</v>
      </c>
      <c r="B1240">
        <v>6</v>
      </c>
      <c r="C1240" t="s">
        <v>17008</v>
      </c>
      <c r="D1240" t="s">
        <v>266</v>
      </c>
      <c r="F1240" s="64" t="s">
        <v>18957</v>
      </c>
    </row>
    <row r="1241" spans="1:6" x14ac:dyDescent="0.25">
      <c r="A1241">
        <v>2021</v>
      </c>
      <c r="B1241">
        <v>7</v>
      </c>
      <c r="C1241" t="s">
        <v>16971</v>
      </c>
      <c r="D1241" t="s">
        <v>262</v>
      </c>
      <c r="E1241" s="64" t="s">
        <v>18950</v>
      </c>
    </row>
    <row r="1242" spans="1:6" x14ac:dyDescent="0.25">
      <c r="A1242">
        <v>2021</v>
      </c>
      <c r="B1242">
        <v>7</v>
      </c>
      <c r="C1242" t="s">
        <v>16971</v>
      </c>
      <c r="D1242" t="s">
        <v>262</v>
      </c>
      <c r="E1242" s="64" t="s">
        <v>21130</v>
      </c>
    </row>
    <row r="1243" spans="1:6" x14ac:dyDescent="0.25">
      <c r="A1243">
        <v>2021</v>
      </c>
      <c r="B1243">
        <v>7</v>
      </c>
      <c r="C1243" t="s">
        <v>16971</v>
      </c>
      <c r="D1243" t="s">
        <v>267</v>
      </c>
      <c r="E1243" s="64" t="s">
        <v>21357</v>
      </c>
      <c r="F1243" s="64" t="s">
        <v>18830</v>
      </c>
    </row>
    <row r="1244" spans="1:6" x14ac:dyDescent="0.25">
      <c r="A1244">
        <v>2021</v>
      </c>
      <c r="B1244">
        <v>7</v>
      </c>
      <c r="C1244" t="s">
        <v>16971</v>
      </c>
      <c r="D1244" t="s">
        <v>265</v>
      </c>
      <c r="E1244" s="64" t="s">
        <v>22786</v>
      </c>
      <c r="F1244" s="64" t="s">
        <v>22792</v>
      </c>
    </row>
    <row r="1245" spans="1:6" x14ac:dyDescent="0.25">
      <c r="A1245">
        <v>2021</v>
      </c>
      <c r="B1245">
        <v>7</v>
      </c>
      <c r="C1245" t="s">
        <v>16971</v>
      </c>
      <c r="D1245" t="s">
        <v>20903</v>
      </c>
      <c r="E1245" s="64" t="s">
        <v>22724</v>
      </c>
    </row>
    <row r="1246" spans="1:6" x14ac:dyDescent="0.25">
      <c r="A1246">
        <v>2021</v>
      </c>
      <c r="B1246">
        <v>7</v>
      </c>
      <c r="C1246" t="s">
        <v>16971</v>
      </c>
      <c r="D1246" t="s">
        <v>263</v>
      </c>
      <c r="E1246" s="64" t="s">
        <v>22791</v>
      </c>
    </row>
    <row r="1247" spans="1:6" x14ac:dyDescent="0.25">
      <c r="A1247">
        <v>2021</v>
      </c>
      <c r="B1247">
        <v>7</v>
      </c>
      <c r="C1247" t="s">
        <v>16971</v>
      </c>
      <c r="D1247" t="s">
        <v>263</v>
      </c>
      <c r="E1247" s="64" t="s">
        <v>18926</v>
      </c>
    </row>
    <row r="1248" spans="1:6" x14ac:dyDescent="0.25">
      <c r="A1248">
        <v>2021</v>
      </c>
      <c r="B1248">
        <v>7</v>
      </c>
      <c r="C1248" t="s">
        <v>16971</v>
      </c>
      <c r="D1248" t="s">
        <v>15832</v>
      </c>
      <c r="E1248" s="64" t="s">
        <v>21113</v>
      </c>
      <c r="F1248" s="64" t="s">
        <v>18863</v>
      </c>
    </row>
    <row r="1249" spans="1:6" x14ac:dyDescent="0.25">
      <c r="A1249">
        <v>2021</v>
      </c>
      <c r="B1249">
        <v>7</v>
      </c>
      <c r="C1249" t="s">
        <v>16971</v>
      </c>
      <c r="D1249" t="s">
        <v>262</v>
      </c>
      <c r="F1249" s="64" t="s">
        <v>22793</v>
      </c>
    </row>
    <row r="1250" spans="1:6" x14ac:dyDescent="0.25">
      <c r="A1250">
        <v>2021</v>
      </c>
      <c r="B1250">
        <v>7</v>
      </c>
      <c r="C1250" t="s">
        <v>16971</v>
      </c>
      <c r="D1250" t="s">
        <v>265</v>
      </c>
      <c r="E1250" s="64" t="s">
        <v>22581</v>
      </c>
      <c r="F1250" s="64" t="s">
        <v>18958</v>
      </c>
    </row>
    <row r="1251" spans="1:6" x14ac:dyDescent="0.25">
      <c r="A1251">
        <v>2021</v>
      </c>
      <c r="B1251">
        <v>7</v>
      </c>
      <c r="C1251" t="s">
        <v>16971</v>
      </c>
      <c r="D1251" t="s">
        <v>265</v>
      </c>
      <c r="E1251" s="64" t="s">
        <v>18958</v>
      </c>
      <c r="F1251" s="64" t="s">
        <v>21361</v>
      </c>
    </row>
    <row r="1252" spans="1:6" x14ac:dyDescent="0.25">
      <c r="A1252">
        <v>2021</v>
      </c>
      <c r="B1252">
        <v>7</v>
      </c>
      <c r="C1252" t="s">
        <v>16971</v>
      </c>
      <c r="D1252" t="s">
        <v>20903</v>
      </c>
      <c r="F1252" s="64" t="s">
        <v>22794</v>
      </c>
    </row>
    <row r="1253" spans="1:6" x14ac:dyDescent="0.25">
      <c r="A1253">
        <v>2021</v>
      </c>
      <c r="B1253">
        <v>7</v>
      </c>
      <c r="C1253" t="s">
        <v>16971</v>
      </c>
      <c r="D1253" t="s">
        <v>265</v>
      </c>
      <c r="F1253" s="64" t="s">
        <v>21131</v>
      </c>
    </row>
    <row r="1254" spans="1:6" x14ac:dyDescent="0.25">
      <c r="A1254">
        <v>2021</v>
      </c>
      <c r="B1254">
        <v>7</v>
      </c>
      <c r="C1254" t="s">
        <v>16971</v>
      </c>
      <c r="D1254" t="s">
        <v>20903</v>
      </c>
      <c r="E1254" s="64" t="s">
        <v>22778</v>
      </c>
    </row>
    <row r="1255" spans="1:6" x14ac:dyDescent="0.25">
      <c r="A1255">
        <v>2021</v>
      </c>
      <c r="B1255">
        <v>7</v>
      </c>
      <c r="C1255" t="s">
        <v>17008</v>
      </c>
      <c r="D1255" t="s">
        <v>15832</v>
      </c>
      <c r="E1255" s="64" t="s">
        <v>21126</v>
      </c>
      <c r="F1255" s="64" t="s">
        <v>22795</v>
      </c>
    </row>
    <row r="1256" spans="1:6" x14ac:dyDescent="0.25">
      <c r="A1256">
        <v>2021</v>
      </c>
      <c r="B1256">
        <v>7</v>
      </c>
      <c r="C1256" t="s">
        <v>17008</v>
      </c>
      <c r="D1256" t="s">
        <v>266</v>
      </c>
      <c r="E1256" s="64" t="s">
        <v>22760</v>
      </c>
      <c r="F1256" s="64" t="s">
        <v>21132</v>
      </c>
    </row>
    <row r="1257" spans="1:6" x14ac:dyDescent="0.25">
      <c r="A1257">
        <v>2021</v>
      </c>
      <c r="B1257">
        <v>7</v>
      </c>
      <c r="C1257" t="s">
        <v>17008</v>
      </c>
      <c r="D1257" t="s">
        <v>265</v>
      </c>
      <c r="E1257" s="64" t="s">
        <v>21361</v>
      </c>
      <c r="F1257" s="64" t="s">
        <v>18960</v>
      </c>
    </row>
    <row r="1258" spans="1:6" x14ac:dyDescent="0.25">
      <c r="A1258">
        <v>2021</v>
      </c>
      <c r="B1258">
        <v>7</v>
      </c>
      <c r="C1258" t="s">
        <v>17008</v>
      </c>
      <c r="D1258" t="s">
        <v>261</v>
      </c>
      <c r="F1258" s="64" t="s">
        <v>18959</v>
      </c>
    </row>
    <row r="1259" spans="1:6" x14ac:dyDescent="0.25">
      <c r="A1259">
        <v>2021</v>
      </c>
      <c r="B1259">
        <v>7</v>
      </c>
      <c r="C1259" t="s">
        <v>17008</v>
      </c>
      <c r="D1259" t="s">
        <v>265</v>
      </c>
      <c r="E1259" s="64" t="s">
        <v>22776</v>
      </c>
      <c r="F1259" s="64" t="s">
        <v>22612</v>
      </c>
    </row>
    <row r="1260" spans="1:6" x14ac:dyDescent="0.25">
      <c r="A1260">
        <v>2021</v>
      </c>
      <c r="B1260">
        <v>8</v>
      </c>
      <c r="C1260" t="s">
        <v>16971</v>
      </c>
      <c r="D1260" t="s">
        <v>264</v>
      </c>
      <c r="E1260" s="64" t="s">
        <v>22796</v>
      </c>
    </row>
    <row r="1261" spans="1:6" x14ac:dyDescent="0.25">
      <c r="A1261">
        <v>2021</v>
      </c>
      <c r="B1261">
        <v>8</v>
      </c>
      <c r="C1261" t="s">
        <v>16971</v>
      </c>
      <c r="D1261" t="s">
        <v>15832</v>
      </c>
      <c r="E1261" s="64" t="s">
        <v>18954</v>
      </c>
    </row>
    <row r="1262" spans="1:6" x14ac:dyDescent="0.25">
      <c r="A1262">
        <v>2021</v>
      </c>
      <c r="B1262">
        <v>8</v>
      </c>
      <c r="C1262" t="s">
        <v>16971</v>
      </c>
      <c r="D1262" t="s">
        <v>15832</v>
      </c>
      <c r="E1262" s="64" t="s">
        <v>22795</v>
      </c>
      <c r="F1262" s="64" t="s">
        <v>21362</v>
      </c>
    </row>
    <row r="1263" spans="1:6" x14ac:dyDescent="0.25">
      <c r="A1263">
        <v>2021</v>
      </c>
      <c r="B1263">
        <v>8</v>
      </c>
      <c r="C1263" t="s">
        <v>16971</v>
      </c>
      <c r="D1263" t="s">
        <v>265</v>
      </c>
      <c r="E1263" s="64" t="s">
        <v>21131</v>
      </c>
      <c r="F1263" s="64" t="s">
        <v>21133</v>
      </c>
    </row>
    <row r="1264" spans="1:6" x14ac:dyDescent="0.25">
      <c r="A1264">
        <v>2021</v>
      </c>
      <c r="B1264">
        <v>8</v>
      </c>
      <c r="C1264" t="s">
        <v>16971</v>
      </c>
      <c r="D1264" t="s">
        <v>266</v>
      </c>
      <c r="E1264" s="64" t="s">
        <v>18957</v>
      </c>
    </row>
    <row r="1265" spans="1:6" x14ac:dyDescent="0.25">
      <c r="A1265">
        <v>2021</v>
      </c>
      <c r="B1265">
        <v>8</v>
      </c>
      <c r="C1265" t="s">
        <v>16971</v>
      </c>
      <c r="D1265" t="s">
        <v>262</v>
      </c>
      <c r="F1265" s="64" t="s">
        <v>21134</v>
      </c>
    </row>
    <row r="1266" spans="1:6" x14ac:dyDescent="0.25">
      <c r="A1266">
        <v>2021</v>
      </c>
      <c r="B1266">
        <v>8</v>
      </c>
      <c r="C1266" t="s">
        <v>16971</v>
      </c>
      <c r="D1266" t="s">
        <v>263</v>
      </c>
      <c r="F1266" s="64" t="s">
        <v>22797</v>
      </c>
    </row>
    <row r="1267" spans="1:6" x14ac:dyDescent="0.25">
      <c r="A1267">
        <v>2021</v>
      </c>
      <c r="B1267">
        <v>8</v>
      </c>
      <c r="C1267" t="s">
        <v>16971</v>
      </c>
      <c r="D1267" t="s">
        <v>263</v>
      </c>
      <c r="F1267" s="64" t="s">
        <v>22763</v>
      </c>
    </row>
    <row r="1268" spans="1:6" x14ac:dyDescent="0.25">
      <c r="A1268">
        <v>2021</v>
      </c>
      <c r="B1268">
        <v>8</v>
      </c>
      <c r="C1268" t="s">
        <v>16971</v>
      </c>
      <c r="D1268" t="s">
        <v>262</v>
      </c>
      <c r="F1268" s="64" t="s">
        <v>21353</v>
      </c>
    </row>
    <row r="1269" spans="1:6" x14ac:dyDescent="0.25">
      <c r="A1269">
        <v>2021</v>
      </c>
      <c r="B1269">
        <v>8</v>
      </c>
      <c r="C1269" t="s">
        <v>16971</v>
      </c>
      <c r="D1269" t="s">
        <v>261</v>
      </c>
      <c r="E1269" s="64" t="s">
        <v>22789</v>
      </c>
      <c r="F1269" s="64" t="s">
        <v>18961</v>
      </c>
    </row>
    <row r="1270" spans="1:6" x14ac:dyDescent="0.25">
      <c r="A1270">
        <v>2021</v>
      </c>
      <c r="B1270">
        <v>8</v>
      </c>
      <c r="C1270" t="s">
        <v>16971</v>
      </c>
      <c r="D1270" t="s">
        <v>15832</v>
      </c>
      <c r="E1270" s="64" t="s">
        <v>18863</v>
      </c>
      <c r="F1270" s="64" t="s">
        <v>18962</v>
      </c>
    </row>
    <row r="1271" spans="1:6" x14ac:dyDescent="0.25">
      <c r="A1271">
        <v>2021</v>
      </c>
      <c r="B1271">
        <v>8</v>
      </c>
      <c r="C1271" t="s">
        <v>16971</v>
      </c>
      <c r="D1271" t="s">
        <v>265</v>
      </c>
      <c r="E1271" s="64" t="s">
        <v>18942</v>
      </c>
    </row>
    <row r="1272" spans="1:6" x14ac:dyDescent="0.25">
      <c r="A1272">
        <v>2021</v>
      </c>
      <c r="B1272">
        <v>8</v>
      </c>
      <c r="C1272" t="s">
        <v>17008</v>
      </c>
      <c r="D1272" t="s">
        <v>264</v>
      </c>
      <c r="F1272" s="64" t="s">
        <v>18963</v>
      </c>
    </row>
    <row r="1273" spans="1:6" x14ac:dyDescent="0.25">
      <c r="A1273">
        <v>2021</v>
      </c>
      <c r="B1273">
        <v>8</v>
      </c>
      <c r="C1273" t="s">
        <v>17008</v>
      </c>
      <c r="D1273" t="s">
        <v>263</v>
      </c>
      <c r="F1273" s="64" t="s">
        <v>18893</v>
      </c>
    </row>
    <row r="1274" spans="1:6" x14ac:dyDescent="0.25">
      <c r="A1274">
        <v>2021</v>
      </c>
      <c r="B1274">
        <v>8</v>
      </c>
      <c r="C1274" t="s">
        <v>17008</v>
      </c>
      <c r="D1274" t="s">
        <v>15832</v>
      </c>
      <c r="F1274" s="64" t="s">
        <v>21363</v>
      </c>
    </row>
    <row r="1275" spans="1:6" x14ac:dyDescent="0.25">
      <c r="A1275">
        <v>2021</v>
      </c>
      <c r="B1275">
        <v>8</v>
      </c>
      <c r="C1275" t="s">
        <v>17008</v>
      </c>
      <c r="D1275" t="s">
        <v>15832</v>
      </c>
      <c r="E1275" s="64" t="s">
        <v>17088</v>
      </c>
      <c r="F1275" s="64" t="s">
        <v>21135</v>
      </c>
    </row>
    <row r="1276" spans="1:6" x14ac:dyDescent="0.25">
      <c r="A1276">
        <v>2021</v>
      </c>
      <c r="B1276">
        <v>9</v>
      </c>
      <c r="C1276" t="s">
        <v>16971</v>
      </c>
      <c r="D1276" t="s">
        <v>265</v>
      </c>
      <c r="E1276" s="64" t="s">
        <v>21133</v>
      </c>
      <c r="F1276" s="64" t="s">
        <v>22798</v>
      </c>
    </row>
    <row r="1277" spans="1:6" x14ac:dyDescent="0.25">
      <c r="A1277">
        <v>2021</v>
      </c>
      <c r="B1277">
        <v>9</v>
      </c>
      <c r="C1277" t="s">
        <v>16971</v>
      </c>
      <c r="D1277" t="s">
        <v>265</v>
      </c>
      <c r="E1277" s="64" t="s">
        <v>18964</v>
      </c>
      <c r="F1277" s="64" t="s">
        <v>21136</v>
      </c>
    </row>
    <row r="1278" spans="1:6" x14ac:dyDescent="0.25">
      <c r="A1278">
        <v>2021</v>
      </c>
      <c r="B1278">
        <v>9</v>
      </c>
      <c r="C1278" t="s">
        <v>16971</v>
      </c>
      <c r="D1278" t="s">
        <v>261</v>
      </c>
      <c r="E1278" s="64" t="s">
        <v>18952</v>
      </c>
    </row>
    <row r="1279" spans="1:6" x14ac:dyDescent="0.25">
      <c r="A1279">
        <v>2021</v>
      </c>
      <c r="B1279">
        <v>9</v>
      </c>
      <c r="C1279" t="s">
        <v>16971</v>
      </c>
      <c r="D1279" t="s">
        <v>263</v>
      </c>
      <c r="E1279" s="64" t="s">
        <v>22787</v>
      </c>
    </row>
    <row r="1280" spans="1:6" x14ac:dyDescent="0.25">
      <c r="A1280">
        <v>2021</v>
      </c>
      <c r="B1280">
        <v>9</v>
      </c>
      <c r="C1280" t="s">
        <v>16971</v>
      </c>
      <c r="D1280" t="s">
        <v>262</v>
      </c>
      <c r="E1280" s="64" t="s">
        <v>21353</v>
      </c>
    </row>
    <row r="1281" spans="1:6" x14ac:dyDescent="0.25">
      <c r="A1281">
        <v>2021</v>
      </c>
      <c r="B1281">
        <v>9</v>
      </c>
      <c r="C1281" t="s">
        <v>17008</v>
      </c>
      <c r="D1281" t="s">
        <v>261</v>
      </c>
      <c r="F1281" s="64" t="s">
        <v>18965</v>
      </c>
    </row>
    <row r="1282" spans="1:6" x14ac:dyDescent="0.25">
      <c r="A1282">
        <v>2021</v>
      </c>
      <c r="B1282">
        <v>9</v>
      </c>
      <c r="C1282" t="s">
        <v>16971</v>
      </c>
      <c r="D1282" t="s">
        <v>267</v>
      </c>
      <c r="E1282" s="64" t="s">
        <v>21109</v>
      </c>
      <c r="F1282" s="64" t="s">
        <v>22799</v>
      </c>
    </row>
    <row r="1283" spans="1:6" x14ac:dyDescent="0.25">
      <c r="A1283">
        <v>2021</v>
      </c>
      <c r="B1283">
        <v>9</v>
      </c>
      <c r="C1283" t="s">
        <v>16971</v>
      </c>
      <c r="D1283" t="s">
        <v>265</v>
      </c>
      <c r="E1283" s="64" t="s">
        <v>22798</v>
      </c>
      <c r="F1283" s="64" t="s">
        <v>18966</v>
      </c>
    </row>
    <row r="1284" spans="1:6" x14ac:dyDescent="0.25">
      <c r="A1284">
        <v>2021</v>
      </c>
      <c r="B1284">
        <v>9</v>
      </c>
      <c r="C1284" t="s">
        <v>16971</v>
      </c>
      <c r="D1284" t="s">
        <v>262</v>
      </c>
      <c r="F1284" s="64" t="s">
        <v>18967</v>
      </c>
    </row>
    <row r="1285" spans="1:6" x14ac:dyDescent="0.25">
      <c r="A1285">
        <v>2021</v>
      </c>
      <c r="B1285">
        <v>9</v>
      </c>
      <c r="C1285" t="s">
        <v>16971</v>
      </c>
      <c r="D1285" t="s">
        <v>262</v>
      </c>
      <c r="F1285" s="64" t="s">
        <v>18968</v>
      </c>
    </row>
    <row r="1286" spans="1:6" x14ac:dyDescent="0.25">
      <c r="A1286">
        <v>2021</v>
      </c>
      <c r="B1286">
        <v>9</v>
      </c>
      <c r="C1286" t="s">
        <v>16971</v>
      </c>
      <c r="D1286" t="s">
        <v>263</v>
      </c>
      <c r="F1286" s="64" t="s">
        <v>18969</v>
      </c>
    </row>
    <row r="1287" spans="1:6" x14ac:dyDescent="0.25">
      <c r="A1287">
        <v>2021</v>
      </c>
      <c r="B1287">
        <v>9</v>
      </c>
      <c r="C1287" t="s">
        <v>16971</v>
      </c>
      <c r="D1287" t="s">
        <v>262</v>
      </c>
      <c r="E1287" s="64" t="s">
        <v>18968</v>
      </c>
      <c r="F1287" s="64" t="s">
        <v>18970</v>
      </c>
    </row>
    <row r="1288" spans="1:6" x14ac:dyDescent="0.25">
      <c r="A1288">
        <v>2021</v>
      </c>
      <c r="B1288">
        <v>9</v>
      </c>
      <c r="C1288" t="s">
        <v>16971</v>
      </c>
      <c r="D1288" t="s">
        <v>263</v>
      </c>
      <c r="F1288" s="64" t="s">
        <v>18971</v>
      </c>
    </row>
    <row r="1289" spans="1:6" x14ac:dyDescent="0.25">
      <c r="A1289">
        <v>2021</v>
      </c>
      <c r="B1289">
        <v>9</v>
      </c>
      <c r="C1289" t="s">
        <v>16971</v>
      </c>
      <c r="D1289" t="s">
        <v>263</v>
      </c>
      <c r="E1289" s="64" t="s">
        <v>18971</v>
      </c>
    </row>
    <row r="1290" spans="1:6" x14ac:dyDescent="0.25">
      <c r="A1290">
        <v>2021</v>
      </c>
      <c r="B1290">
        <v>9</v>
      </c>
      <c r="C1290" t="s">
        <v>16971</v>
      </c>
      <c r="D1290" t="s">
        <v>263</v>
      </c>
      <c r="E1290" s="64" t="s">
        <v>18969</v>
      </c>
    </row>
    <row r="1291" spans="1:6" x14ac:dyDescent="0.25">
      <c r="A1291">
        <v>2021</v>
      </c>
      <c r="B1291">
        <v>9</v>
      </c>
      <c r="C1291" t="s">
        <v>16971</v>
      </c>
      <c r="D1291" t="s">
        <v>262</v>
      </c>
      <c r="E1291" s="64" t="s">
        <v>18970</v>
      </c>
      <c r="F1291" s="64" t="s">
        <v>18972</v>
      </c>
    </row>
    <row r="1292" spans="1:6" x14ac:dyDescent="0.25">
      <c r="A1292">
        <v>2021</v>
      </c>
      <c r="B1292">
        <v>9</v>
      </c>
      <c r="C1292" t="s">
        <v>17008</v>
      </c>
      <c r="D1292" t="s">
        <v>266</v>
      </c>
      <c r="E1292" s="64" t="s">
        <v>21132</v>
      </c>
      <c r="F1292" s="64" t="s">
        <v>22800</v>
      </c>
    </row>
    <row r="1293" spans="1:6" x14ac:dyDescent="0.25">
      <c r="A1293">
        <v>2021</v>
      </c>
      <c r="B1293">
        <v>9</v>
      </c>
      <c r="C1293" t="s">
        <v>16971</v>
      </c>
      <c r="D1293" t="s">
        <v>262</v>
      </c>
      <c r="E1293" s="64" t="s">
        <v>18972</v>
      </c>
    </row>
    <row r="1294" spans="1:6" x14ac:dyDescent="0.25">
      <c r="A1294">
        <v>2021</v>
      </c>
      <c r="B1294">
        <v>9</v>
      </c>
      <c r="C1294" t="s">
        <v>16971</v>
      </c>
      <c r="D1294" t="s">
        <v>20903</v>
      </c>
      <c r="F1294" s="64" t="s">
        <v>22652</v>
      </c>
    </row>
    <row r="1295" spans="1:6" x14ac:dyDescent="0.25">
      <c r="A1295">
        <v>2021</v>
      </c>
      <c r="B1295">
        <v>9</v>
      </c>
      <c r="C1295" t="s">
        <v>16971</v>
      </c>
      <c r="D1295" t="s">
        <v>263</v>
      </c>
      <c r="F1295" s="64" t="s">
        <v>22487</v>
      </c>
    </row>
    <row r="1296" spans="1:6" x14ac:dyDescent="0.25">
      <c r="A1296">
        <v>2021</v>
      </c>
      <c r="B1296">
        <v>9</v>
      </c>
      <c r="C1296" t="s">
        <v>16971</v>
      </c>
      <c r="D1296" t="s">
        <v>263</v>
      </c>
      <c r="F1296" s="64" t="s">
        <v>18973</v>
      </c>
    </row>
    <row r="1297" spans="1:6" x14ac:dyDescent="0.25">
      <c r="A1297">
        <v>2021</v>
      </c>
      <c r="B1297">
        <v>9</v>
      </c>
      <c r="C1297" t="s">
        <v>16971</v>
      </c>
      <c r="D1297" t="s">
        <v>261</v>
      </c>
      <c r="E1297" s="64" t="s">
        <v>18961</v>
      </c>
    </row>
    <row r="1298" spans="1:6" x14ac:dyDescent="0.25">
      <c r="A1298">
        <v>2021</v>
      </c>
      <c r="B1298">
        <v>9</v>
      </c>
      <c r="C1298" t="s">
        <v>16971</v>
      </c>
      <c r="D1298" t="s">
        <v>263</v>
      </c>
      <c r="E1298" s="64" t="s">
        <v>18973</v>
      </c>
      <c r="F1298" s="64" t="s">
        <v>22801</v>
      </c>
    </row>
    <row r="1299" spans="1:6" x14ac:dyDescent="0.25">
      <c r="A1299">
        <v>2021</v>
      </c>
      <c r="B1299">
        <v>9</v>
      </c>
      <c r="C1299" t="s">
        <v>16971</v>
      </c>
      <c r="D1299" t="s">
        <v>263</v>
      </c>
      <c r="E1299" s="64" t="s">
        <v>22620</v>
      </c>
    </row>
    <row r="1300" spans="1:6" x14ac:dyDescent="0.25">
      <c r="A1300">
        <v>2021</v>
      </c>
      <c r="B1300">
        <v>9</v>
      </c>
      <c r="C1300" t="s">
        <v>16971</v>
      </c>
      <c r="D1300" t="s">
        <v>265</v>
      </c>
      <c r="F1300" s="64" t="s">
        <v>18942</v>
      </c>
    </row>
    <row r="1301" spans="1:6" x14ac:dyDescent="0.25">
      <c r="A1301">
        <v>2021</v>
      </c>
      <c r="B1301">
        <v>9</v>
      </c>
      <c r="C1301" t="s">
        <v>16971</v>
      </c>
      <c r="D1301" t="s">
        <v>265</v>
      </c>
      <c r="F1301" s="64" t="s">
        <v>18974</v>
      </c>
    </row>
    <row r="1302" spans="1:6" x14ac:dyDescent="0.25">
      <c r="A1302">
        <v>2021</v>
      </c>
      <c r="B1302">
        <v>9</v>
      </c>
      <c r="C1302" t="s">
        <v>16971</v>
      </c>
      <c r="D1302" t="s">
        <v>265</v>
      </c>
      <c r="E1302" s="64" t="s">
        <v>18974</v>
      </c>
      <c r="F1302" s="64" t="s">
        <v>22802</v>
      </c>
    </row>
    <row r="1303" spans="1:6" x14ac:dyDescent="0.25">
      <c r="A1303">
        <v>2021</v>
      </c>
      <c r="B1303">
        <v>9</v>
      </c>
      <c r="C1303" t="s">
        <v>16971</v>
      </c>
      <c r="D1303" t="s">
        <v>266</v>
      </c>
      <c r="E1303" s="64" t="s">
        <v>22790</v>
      </c>
    </row>
    <row r="1304" spans="1:6" x14ac:dyDescent="0.25">
      <c r="A1304">
        <v>2021</v>
      </c>
      <c r="B1304">
        <v>9</v>
      </c>
      <c r="C1304" t="s">
        <v>16971</v>
      </c>
      <c r="D1304" t="s">
        <v>263</v>
      </c>
      <c r="E1304" s="64" t="s">
        <v>22779</v>
      </c>
    </row>
    <row r="1305" spans="1:6" x14ac:dyDescent="0.25">
      <c r="A1305">
        <v>2021</v>
      </c>
      <c r="B1305">
        <v>9</v>
      </c>
      <c r="C1305" t="s">
        <v>17008</v>
      </c>
      <c r="D1305" t="s">
        <v>265</v>
      </c>
      <c r="F1305" s="64" t="s">
        <v>21137</v>
      </c>
    </row>
    <row r="1306" spans="1:6" x14ac:dyDescent="0.25">
      <c r="A1306">
        <v>2021</v>
      </c>
      <c r="B1306">
        <v>9</v>
      </c>
      <c r="C1306" t="s">
        <v>17008</v>
      </c>
      <c r="D1306" t="s">
        <v>265</v>
      </c>
      <c r="E1306" s="64" t="s">
        <v>18942</v>
      </c>
      <c r="F1306" s="64" t="s">
        <v>18975</v>
      </c>
    </row>
    <row r="1307" spans="1:6" x14ac:dyDescent="0.25">
      <c r="A1307">
        <v>2021</v>
      </c>
      <c r="B1307">
        <v>9</v>
      </c>
      <c r="C1307" t="s">
        <v>17008</v>
      </c>
      <c r="D1307" t="s">
        <v>267</v>
      </c>
      <c r="E1307" s="64" t="s">
        <v>17015</v>
      </c>
      <c r="F1307" s="64" t="s">
        <v>18976</v>
      </c>
    </row>
    <row r="1308" spans="1:6" x14ac:dyDescent="0.25">
      <c r="A1308">
        <v>2021</v>
      </c>
      <c r="B1308">
        <v>9</v>
      </c>
      <c r="C1308" t="s">
        <v>17008</v>
      </c>
      <c r="D1308" t="s">
        <v>263</v>
      </c>
      <c r="E1308" s="64" t="s">
        <v>22801</v>
      </c>
      <c r="F1308" s="64" t="s">
        <v>18977</v>
      </c>
    </row>
    <row r="1309" spans="1:6" x14ac:dyDescent="0.25">
      <c r="A1309">
        <v>2021</v>
      </c>
      <c r="B1309">
        <v>10</v>
      </c>
      <c r="C1309" t="s">
        <v>16971</v>
      </c>
      <c r="D1309" t="s">
        <v>265</v>
      </c>
      <c r="E1309" s="64" t="s">
        <v>22802</v>
      </c>
    </row>
    <row r="1310" spans="1:6" x14ac:dyDescent="0.25">
      <c r="A1310">
        <v>2021</v>
      </c>
      <c r="B1310">
        <v>10</v>
      </c>
      <c r="C1310" t="s">
        <v>16971</v>
      </c>
      <c r="D1310" t="s">
        <v>265</v>
      </c>
      <c r="E1310" s="64" t="s">
        <v>18966</v>
      </c>
    </row>
    <row r="1311" spans="1:6" x14ac:dyDescent="0.25">
      <c r="A1311">
        <v>2021</v>
      </c>
      <c r="B1311">
        <v>10</v>
      </c>
      <c r="C1311" t="s">
        <v>16971</v>
      </c>
      <c r="D1311" t="s">
        <v>263</v>
      </c>
      <c r="E1311" s="64" t="s">
        <v>22797</v>
      </c>
    </row>
    <row r="1312" spans="1:6" x14ac:dyDescent="0.25">
      <c r="A1312">
        <v>2021</v>
      </c>
      <c r="B1312">
        <v>10</v>
      </c>
      <c r="C1312" t="s">
        <v>16971</v>
      </c>
      <c r="D1312" t="s">
        <v>263</v>
      </c>
      <c r="E1312" s="64" t="s">
        <v>22763</v>
      </c>
    </row>
    <row r="1313" spans="1:6" x14ac:dyDescent="0.25">
      <c r="A1313">
        <v>2021</v>
      </c>
      <c r="B1313">
        <v>10</v>
      </c>
      <c r="C1313" t="s">
        <v>16971</v>
      </c>
      <c r="D1313" t="s">
        <v>15832</v>
      </c>
      <c r="E1313" s="64" t="s">
        <v>21135</v>
      </c>
    </row>
    <row r="1314" spans="1:6" x14ac:dyDescent="0.25">
      <c r="A1314">
        <v>2021</v>
      </c>
      <c r="B1314">
        <v>10</v>
      </c>
      <c r="C1314" t="s">
        <v>16971</v>
      </c>
      <c r="D1314" t="s">
        <v>15832</v>
      </c>
      <c r="F1314" s="64" t="s">
        <v>18954</v>
      </c>
    </row>
    <row r="1315" spans="1:6" x14ac:dyDescent="0.25">
      <c r="A1315">
        <v>2021</v>
      </c>
      <c r="B1315">
        <v>10</v>
      </c>
      <c r="C1315" t="s">
        <v>16971</v>
      </c>
      <c r="D1315" t="s">
        <v>262</v>
      </c>
      <c r="E1315" s="64" t="s">
        <v>21134</v>
      </c>
    </row>
    <row r="1316" spans="1:6" x14ac:dyDescent="0.25">
      <c r="A1316">
        <v>2021</v>
      </c>
      <c r="B1316">
        <v>10</v>
      </c>
      <c r="C1316" t="s">
        <v>16971</v>
      </c>
      <c r="D1316" t="s">
        <v>20903</v>
      </c>
      <c r="F1316" s="64" t="s">
        <v>22803</v>
      </c>
    </row>
    <row r="1317" spans="1:6" x14ac:dyDescent="0.25">
      <c r="A1317">
        <v>2021</v>
      </c>
      <c r="B1317">
        <v>10</v>
      </c>
      <c r="C1317" t="s">
        <v>16971</v>
      </c>
      <c r="D1317" t="s">
        <v>266</v>
      </c>
      <c r="E1317" s="64" t="s">
        <v>22800</v>
      </c>
    </row>
    <row r="1318" spans="1:6" x14ac:dyDescent="0.25">
      <c r="A1318">
        <v>2021</v>
      </c>
      <c r="B1318">
        <v>10</v>
      </c>
      <c r="C1318" t="s">
        <v>16971</v>
      </c>
      <c r="D1318" t="s">
        <v>263</v>
      </c>
      <c r="F1318" s="64" t="s">
        <v>18926</v>
      </c>
    </row>
    <row r="1319" spans="1:6" x14ac:dyDescent="0.25">
      <c r="A1319">
        <v>2021</v>
      </c>
      <c r="B1319">
        <v>10</v>
      </c>
      <c r="C1319" t="s">
        <v>16971</v>
      </c>
      <c r="D1319" t="s">
        <v>263</v>
      </c>
      <c r="E1319" s="64" t="s">
        <v>18977</v>
      </c>
      <c r="F1319" s="64" t="s">
        <v>22804</v>
      </c>
    </row>
    <row r="1320" spans="1:6" x14ac:dyDescent="0.25">
      <c r="A1320">
        <v>2021</v>
      </c>
      <c r="B1320">
        <v>10</v>
      </c>
      <c r="C1320" t="s">
        <v>16971</v>
      </c>
      <c r="D1320" t="s">
        <v>265</v>
      </c>
      <c r="F1320" s="64" t="s">
        <v>22660</v>
      </c>
    </row>
    <row r="1321" spans="1:6" x14ac:dyDescent="0.25">
      <c r="A1321">
        <v>2021</v>
      </c>
      <c r="B1321">
        <v>10</v>
      </c>
      <c r="C1321" t="s">
        <v>16971</v>
      </c>
      <c r="D1321" t="s">
        <v>263</v>
      </c>
      <c r="F1321" s="64" t="s">
        <v>22787</v>
      </c>
    </row>
    <row r="1322" spans="1:6" x14ac:dyDescent="0.25">
      <c r="A1322">
        <v>2021</v>
      </c>
      <c r="B1322">
        <v>10</v>
      </c>
      <c r="C1322" t="s">
        <v>16971</v>
      </c>
      <c r="D1322" t="s">
        <v>261</v>
      </c>
      <c r="F1322" s="64" t="s">
        <v>18978</v>
      </c>
    </row>
    <row r="1323" spans="1:6" x14ac:dyDescent="0.25">
      <c r="A1323">
        <v>2021</v>
      </c>
      <c r="B1323">
        <v>10</v>
      </c>
      <c r="C1323" t="s">
        <v>16971</v>
      </c>
      <c r="D1323" t="s">
        <v>262</v>
      </c>
      <c r="E1323" s="64" t="s">
        <v>21116</v>
      </c>
    </row>
    <row r="1324" spans="1:6" x14ac:dyDescent="0.25">
      <c r="A1324">
        <v>2021</v>
      </c>
      <c r="B1324">
        <v>10</v>
      </c>
      <c r="C1324" t="s">
        <v>16971</v>
      </c>
      <c r="D1324" t="s">
        <v>262</v>
      </c>
      <c r="E1324" s="64" t="s">
        <v>18967</v>
      </c>
    </row>
    <row r="1325" spans="1:6" x14ac:dyDescent="0.25">
      <c r="A1325">
        <v>2021</v>
      </c>
      <c r="B1325">
        <v>10</v>
      </c>
      <c r="C1325" t="s">
        <v>16971</v>
      </c>
      <c r="D1325" t="s">
        <v>267</v>
      </c>
      <c r="E1325" s="64" t="s">
        <v>18976</v>
      </c>
      <c r="F1325" s="64" t="s">
        <v>21138</v>
      </c>
    </row>
    <row r="1326" spans="1:6" x14ac:dyDescent="0.25">
      <c r="A1326">
        <v>2021</v>
      </c>
      <c r="B1326">
        <v>10</v>
      </c>
      <c r="C1326" t="s">
        <v>16971</v>
      </c>
      <c r="D1326" t="s">
        <v>265</v>
      </c>
      <c r="F1326" s="64" t="s">
        <v>22805</v>
      </c>
    </row>
    <row r="1327" spans="1:6" x14ac:dyDescent="0.25">
      <c r="A1327">
        <v>2021</v>
      </c>
      <c r="B1327">
        <v>10</v>
      </c>
      <c r="C1327" t="s">
        <v>16971</v>
      </c>
      <c r="D1327" t="s">
        <v>265</v>
      </c>
      <c r="F1327" s="64" t="s">
        <v>22806</v>
      </c>
    </row>
    <row r="1328" spans="1:6" x14ac:dyDescent="0.25">
      <c r="A1328">
        <v>2021</v>
      </c>
      <c r="B1328">
        <v>10</v>
      </c>
      <c r="C1328" t="s">
        <v>16971</v>
      </c>
      <c r="D1328" t="s">
        <v>265</v>
      </c>
      <c r="E1328" s="64" t="s">
        <v>22660</v>
      </c>
    </row>
    <row r="1329" spans="1:6" x14ac:dyDescent="0.25">
      <c r="A1329">
        <v>2021</v>
      </c>
      <c r="B1329">
        <v>10</v>
      </c>
      <c r="C1329" t="s">
        <v>16971</v>
      </c>
      <c r="D1329" t="s">
        <v>263</v>
      </c>
      <c r="E1329" s="64" t="s">
        <v>22804</v>
      </c>
    </row>
    <row r="1330" spans="1:6" x14ac:dyDescent="0.25">
      <c r="A1330">
        <v>2021</v>
      </c>
      <c r="B1330">
        <v>10</v>
      </c>
      <c r="C1330" t="s">
        <v>16971</v>
      </c>
      <c r="D1330" t="s">
        <v>263</v>
      </c>
      <c r="E1330" s="64" t="s">
        <v>22787</v>
      </c>
    </row>
    <row r="1331" spans="1:6" x14ac:dyDescent="0.25">
      <c r="A1331">
        <v>2021</v>
      </c>
      <c r="B1331">
        <v>10</v>
      </c>
      <c r="C1331" t="s">
        <v>16971</v>
      </c>
      <c r="D1331" t="s">
        <v>263</v>
      </c>
      <c r="E1331" s="64" t="s">
        <v>22650</v>
      </c>
    </row>
    <row r="1332" spans="1:6" x14ac:dyDescent="0.25">
      <c r="A1332">
        <v>2021</v>
      </c>
      <c r="B1332">
        <v>10</v>
      </c>
      <c r="C1332" t="s">
        <v>16971</v>
      </c>
      <c r="D1332" t="s">
        <v>265</v>
      </c>
      <c r="E1332" s="64" t="s">
        <v>18975</v>
      </c>
    </row>
    <row r="1333" spans="1:6" x14ac:dyDescent="0.25">
      <c r="A1333">
        <v>2021</v>
      </c>
      <c r="B1333">
        <v>10</v>
      </c>
      <c r="C1333" t="s">
        <v>16971</v>
      </c>
      <c r="D1333" t="s">
        <v>20903</v>
      </c>
      <c r="E1333" s="64" t="s">
        <v>22807</v>
      </c>
    </row>
    <row r="1334" spans="1:6" x14ac:dyDescent="0.25">
      <c r="A1334">
        <v>2021</v>
      </c>
      <c r="B1334">
        <v>10</v>
      </c>
      <c r="C1334" t="s">
        <v>17008</v>
      </c>
      <c r="D1334" t="s">
        <v>15832</v>
      </c>
      <c r="E1334" s="64" t="s">
        <v>21119</v>
      </c>
      <c r="F1334" s="64" t="s">
        <v>17088</v>
      </c>
    </row>
    <row r="1335" spans="1:6" x14ac:dyDescent="0.25">
      <c r="A1335">
        <v>2021</v>
      </c>
      <c r="B1335">
        <v>10</v>
      </c>
      <c r="C1335" t="s">
        <v>17008</v>
      </c>
      <c r="D1335" t="s">
        <v>20903</v>
      </c>
      <c r="E1335" s="64" t="s">
        <v>22424</v>
      </c>
      <c r="F1335" s="64" t="s">
        <v>22808</v>
      </c>
    </row>
    <row r="1336" spans="1:6" x14ac:dyDescent="0.25">
      <c r="A1336">
        <v>2021</v>
      </c>
      <c r="B1336">
        <v>10</v>
      </c>
      <c r="C1336" t="s">
        <v>17008</v>
      </c>
      <c r="D1336" t="s">
        <v>266</v>
      </c>
      <c r="F1336" s="64" t="s">
        <v>18794</v>
      </c>
    </row>
    <row r="1337" spans="1:6" x14ac:dyDescent="0.25">
      <c r="A1337">
        <v>2021</v>
      </c>
      <c r="B1337">
        <v>11</v>
      </c>
      <c r="C1337" t="s">
        <v>16971</v>
      </c>
      <c r="D1337" t="s">
        <v>265</v>
      </c>
      <c r="E1337" s="64" t="s">
        <v>21136</v>
      </c>
      <c r="F1337" s="64" t="s">
        <v>21139</v>
      </c>
    </row>
    <row r="1338" spans="1:6" x14ac:dyDescent="0.25">
      <c r="A1338">
        <v>2021</v>
      </c>
      <c r="B1338">
        <v>11</v>
      </c>
      <c r="C1338" t="s">
        <v>16971</v>
      </c>
      <c r="D1338" t="s">
        <v>20903</v>
      </c>
      <c r="E1338" s="64" t="s">
        <v>22809</v>
      </c>
    </row>
    <row r="1339" spans="1:6" x14ac:dyDescent="0.25">
      <c r="A1339">
        <v>2021</v>
      </c>
      <c r="B1339">
        <v>11</v>
      </c>
      <c r="C1339" t="s">
        <v>16971</v>
      </c>
      <c r="D1339" t="s">
        <v>15832</v>
      </c>
      <c r="E1339" s="64" t="s">
        <v>21355</v>
      </c>
    </row>
    <row r="1340" spans="1:6" x14ac:dyDescent="0.25">
      <c r="A1340">
        <v>2021</v>
      </c>
      <c r="B1340">
        <v>11</v>
      </c>
      <c r="C1340" t="s">
        <v>16971</v>
      </c>
      <c r="D1340" t="s">
        <v>15832</v>
      </c>
      <c r="F1340" s="64" t="s">
        <v>22769</v>
      </c>
    </row>
    <row r="1341" spans="1:6" x14ac:dyDescent="0.25">
      <c r="A1341">
        <v>2021</v>
      </c>
      <c r="B1341">
        <v>11</v>
      </c>
      <c r="C1341" t="s">
        <v>16971</v>
      </c>
      <c r="D1341" t="s">
        <v>15832</v>
      </c>
      <c r="E1341" s="64" t="s">
        <v>18954</v>
      </c>
      <c r="F1341" s="64" t="s">
        <v>18936</v>
      </c>
    </row>
    <row r="1342" spans="1:6" x14ac:dyDescent="0.25">
      <c r="A1342">
        <v>2021</v>
      </c>
      <c r="B1342">
        <v>11</v>
      </c>
      <c r="C1342" t="s">
        <v>17008</v>
      </c>
      <c r="D1342" t="s">
        <v>267</v>
      </c>
      <c r="E1342" s="64" t="s">
        <v>21138</v>
      </c>
      <c r="F1342" s="64" t="s">
        <v>18979</v>
      </c>
    </row>
    <row r="1343" spans="1:6" x14ac:dyDescent="0.25">
      <c r="A1343">
        <v>2021</v>
      </c>
      <c r="B1343">
        <v>11</v>
      </c>
      <c r="C1343" t="s">
        <v>16971</v>
      </c>
      <c r="D1343" t="s">
        <v>265</v>
      </c>
      <c r="F1343" s="64" t="s">
        <v>22810</v>
      </c>
    </row>
    <row r="1344" spans="1:6" x14ac:dyDescent="0.25">
      <c r="A1344">
        <v>2021</v>
      </c>
      <c r="B1344">
        <v>11</v>
      </c>
      <c r="C1344" t="s">
        <v>16971</v>
      </c>
      <c r="D1344" t="s">
        <v>265</v>
      </c>
      <c r="E1344" s="64" t="s">
        <v>22775</v>
      </c>
      <c r="F1344" s="64" t="s">
        <v>22811</v>
      </c>
    </row>
    <row r="1345" spans="1:6" x14ac:dyDescent="0.25">
      <c r="A1345">
        <v>2021</v>
      </c>
      <c r="B1345">
        <v>11</v>
      </c>
      <c r="C1345" t="s">
        <v>16971</v>
      </c>
      <c r="D1345" t="s">
        <v>266</v>
      </c>
      <c r="E1345" s="64" t="s">
        <v>18980</v>
      </c>
    </row>
    <row r="1346" spans="1:6" x14ac:dyDescent="0.25">
      <c r="A1346">
        <v>2021</v>
      </c>
      <c r="B1346">
        <v>11</v>
      </c>
      <c r="C1346" t="s">
        <v>16971</v>
      </c>
      <c r="D1346" t="s">
        <v>265</v>
      </c>
      <c r="F1346" s="64" t="s">
        <v>22581</v>
      </c>
    </row>
    <row r="1347" spans="1:6" x14ac:dyDescent="0.25">
      <c r="A1347">
        <v>2021</v>
      </c>
      <c r="B1347">
        <v>11</v>
      </c>
      <c r="C1347" t="s">
        <v>16971</v>
      </c>
      <c r="D1347" t="s">
        <v>15832</v>
      </c>
      <c r="E1347" s="64" t="s">
        <v>18956</v>
      </c>
    </row>
    <row r="1348" spans="1:6" x14ac:dyDescent="0.25">
      <c r="A1348">
        <v>2021</v>
      </c>
      <c r="B1348">
        <v>11</v>
      </c>
      <c r="C1348" t="s">
        <v>16971</v>
      </c>
      <c r="D1348" t="s">
        <v>15832</v>
      </c>
      <c r="E1348" s="64" t="s">
        <v>18955</v>
      </c>
    </row>
    <row r="1349" spans="1:6" x14ac:dyDescent="0.25">
      <c r="A1349">
        <v>2021</v>
      </c>
      <c r="B1349">
        <v>11</v>
      </c>
      <c r="C1349" t="s">
        <v>17008</v>
      </c>
      <c r="D1349" t="s">
        <v>15832</v>
      </c>
      <c r="F1349" s="64" t="s">
        <v>18954</v>
      </c>
    </row>
    <row r="1350" spans="1:6" x14ac:dyDescent="0.25">
      <c r="A1350">
        <v>2021</v>
      </c>
      <c r="B1350">
        <v>11</v>
      </c>
      <c r="C1350" t="s">
        <v>17008</v>
      </c>
      <c r="D1350" t="s">
        <v>263</v>
      </c>
      <c r="F1350" s="64" t="s">
        <v>18751</v>
      </c>
    </row>
    <row r="1351" spans="1:6" x14ac:dyDescent="0.25">
      <c r="A1351">
        <v>2021</v>
      </c>
      <c r="B1351">
        <v>11</v>
      </c>
      <c r="C1351" t="s">
        <v>17008</v>
      </c>
      <c r="D1351" t="s">
        <v>262</v>
      </c>
      <c r="F1351" s="64" t="s">
        <v>22765</v>
      </c>
    </row>
    <row r="1352" spans="1:6" x14ac:dyDescent="0.25">
      <c r="A1352">
        <v>2021</v>
      </c>
      <c r="B1352">
        <v>11</v>
      </c>
      <c r="C1352" t="s">
        <v>17008</v>
      </c>
      <c r="D1352" t="s">
        <v>265</v>
      </c>
      <c r="E1352" s="64" t="s">
        <v>22810</v>
      </c>
      <c r="F1352" s="64" t="s">
        <v>21069</v>
      </c>
    </row>
    <row r="1353" spans="1:6" x14ac:dyDescent="0.25">
      <c r="A1353">
        <v>2021</v>
      </c>
      <c r="B1353">
        <v>12</v>
      </c>
      <c r="C1353" t="s">
        <v>16971</v>
      </c>
      <c r="D1353" t="s">
        <v>264</v>
      </c>
      <c r="F1353" s="64" t="s">
        <v>21140</v>
      </c>
    </row>
    <row r="1354" spans="1:6" x14ac:dyDescent="0.25">
      <c r="A1354">
        <v>2021</v>
      </c>
      <c r="B1354">
        <v>12</v>
      </c>
      <c r="C1354" t="s">
        <v>16971</v>
      </c>
      <c r="D1354" t="s">
        <v>15832</v>
      </c>
      <c r="F1354" s="64" t="s">
        <v>22812</v>
      </c>
    </row>
    <row r="1355" spans="1:6" x14ac:dyDescent="0.25">
      <c r="A1355">
        <v>2021</v>
      </c>
      <c r="B1355">
        <v>12</v>
      </c>
      <c r="C1355" t="s">
        <v>16971</v>
      </c>
      <c r="D1355" t="s">
        <v>263</v>
      </c>
      <c r="E1355" s="64" t="s">
        <v>22782</v>
      </c>
    </row>
    <row r="1356" spans="1:6" x14ac:dyDescent="0.25">
      <c r="A1356">
        <v>2021</v>
      </c>
      <c r="B1356">
        <v>12</v>
      </c>
      <c r="C1356" t="s">
        <v>16971</v>
      </c>
      <c r="D1356" t="s">
        <v>265</v>
      </c>
      <c r="E1356" s="64" t="s">
        <v>22806</v>
      </c>
      <c r="F1356" s="64" t="s">
        <v>22813</v>
      </c>
    </row>
    <row r="1357" spans="1:6" x14ac:dyDescent="0.25">
      <c r="A1357">
        <v>2021</v>
      </c>
      <c r="B1357">
        <v>12</v>
      </c>
      <c r="C1357" t="s">
        <v>16971</v>
      </c>
      <c r="D1357" t="s">
        <v>265</v>
      </c>
      <c r="E1357" s="64" t="s">
        <v>22581</v>
      </c>
      <c r="F1357" s="64" t="s">
        <v>18885</v>
      </c>
    </row>
    <row r="1358" spans="1:6" x14ac:dyDescent="0.25">
      <c r="A1358">
        <v>2021</v>
      </c>
      <c r="B1358">
        <v>12</v>
      </c>
      <c r="C1358" t="s">
        <v>16971</v>
      </c>
      <c r="D1358" t="s">
        <v>267</v>
      </c>
      <c r="E1358" s="64" t="s">
        <v>21129</v>
      </c>
    </row>
    <row r="1359" spans="1:6" x14ac:dyDescent="0.25">
      <c r="A1359">
        <v>2021</v>
      </c>
      <c r="B1359">
        <v>12</v>
      </c>
      <c r="C1359" t="s">
        <v>16971</v>
      </c>
      <c r="D1359" t="s">
        <v>262</v>
      </c>
      <c r="E1359" s="64" t="s">
        <v>18896</v>
      </c>
    </row>
    <row r="1360" spans="1:6" x14ac:dyDescent="0.25">
      <c r="A1360">
        <v>2021</v>
      </c>
      <c r="B1360">
        <v>12</v>
      </c>
      <c r="C1360" t="s">
        <v>16971</v>
      </c>
      <c r="D1360" t="s">
        <v>262</v>
      </c>
      <c r="E1360" s="64" t="s">
        <v>22766</v>
      </c>
    </row>
    <row r="1361" spans="1:6" x14ac:dyDescent="0.25">
      <c r="A1361">
        <v>2021</v>
      </c>
      <c r="B1361">
        <v>12</v>
      </c>
      <c r="C1361" t="s">
        <v>16971</v>
      </c>
      <c r="D1361" t="s">
        <v>261</v>
      </c>
      <c r="E1361" s="64" t="s">
        <v>18940</v>
      </c>
    </row>
    <row r="1362" spans="1:6" x14ac:dyDescent="0.25">
      <c r="A1362">
        <v>2021</v>
      </c>
      <c r="B1362">
        <v>12</v>
      </c>
      <c r="C1362" t="s">
        <v>16971</v>
      </c>
      <c r="D1362" t="s">
        <v>267</v>
      </c>
      <c r="F1362" s="64" t="s">
        <v>18855</v>
      </c>
    </row>
    <row r="1363" spans="1:6" x14ac:dyDescent="0.25">
      <c r="A1363">
        <v>2021</v>
      </c>
      <c r="B1363">
        <v>12</v>
      </c>
      <c r="C1363" t="s">
        <v>16971</v>
      </c>
      <c r="D1363" t="s">
        <v>266</v>
      </c>
      <c r="E1363" s="64" t="s">
        <v>18947</v>
      </c>
    </row>
    <row r="1364" spans="1:6" x14ac:dyDescent="0.25">
      <c r="A1364">
        <v>2021</v>
      </c>
      <c r="B1364">
        <v>12</v>
      </c>
      <c r="C1364" t="s">
        <v>16971</v>
      </c>
      <c r="D1364" t="s">
        <v>15832</v>
      </c>
      <c r="E1364" s="64" t="s">
        <v>18962</v>
      </c>
    </row>
    <row r="1365" spans="1:6" x14ac:dyDescent="0.25">
      <c r="A1365">
        <v>2021</v>
      </c>
      <c r="B1365">
        <v>12</v>
      </c>
      <c r="C1365" t="s">
        <v>16971</v>
      </c>
      <c r="D1365" t="s">
        <v>15832</v>
      </c>
      <c r="F1365" s="64" t="s">
        <v>21355</v>
      </c>
    </row>
    <row r="1366" spans="1:6" x14ac:dyDescent="0.25">
      <c r="A1366">
        <v>2021</v>
      </c>
      <c r="B1366">
        <v>12</v>
      </c>
      <c r="C1366" t="s">
        <v>16971</v>
      </c>
      <c r="D1366" t="s">
        <v>263</v>
      </c>
      <c r="F1366" s="64" t="s">
        <v>21141</v>
      </c>
    </row>
    <row r="1367" spans="1:6" x14ac:dyDescent="0.25">
      <c r="A1367">
        <v>2021</v>
      </c>
      <c r="B1367">
        <v>12</v>
      </c>
      <c r="C1367" t="s">
        <v>16971</v>
      </c>
      <c r="D1367" t="s">
        <v>266</v>
      </c>
      <c r="F1367" s="64" t="s">
        <v>21142</v>
      </c>
    </row>
    <row r="1368" spans="1:6" x14ac:dyDescent="0.25">
      <c r="A1368">
        <v>2021</v>
      </c>
      <c r="B1368">
        <v>12</v>
      </c>
      <c r="C1368" t="s">
        <v>16971</v>
      </c>
      <c r="D1368" t="s">
        <v>15832</v>
      </c>
      <c r="E1368" s="64" t="s">
        <v>21355</v>
      </c>
    </row>
    <row r="1369" spans="1:6" x14ac:dyDescent="0.25">
      <c r="A1369">
        <v>2021</v>
      </c>
      <c r="B1369">
        <v>12</v>
      </c>
      <c r="C1369" t="s">
        <v>16971</v>
      </c>
      <c r="D1369" t="s">
        <v>15832</v>
      </c>
      <c r="F1369" s="64" t="s">
        <v>22814</v>
      </c>
    </row>
    <row r="1370" spans="1:6" x14ac:dyDescent="0.25">
      <c r="A1370">
        <v>2021</v>
      </c>
      <c r="B1370">
        <v>12</v>
      </c>
      <c r="C1370" t="s">
        <v>16971</v>
      </c>
      <c r="D1370" t="s">
        <v>263</v>
      </c>
      <c r="E1370" s="64" t="s">
        <v>21141</v>
      </c>
      <c r="F1370" s="64" t="s">
        <v>21143</v>
      </c>
    </row>
    <row r="1371" spans="1:6" x14ac:dyDescent="0.25">
      <c r="A1371">
        <v>2021</v>
      </c>
      <c r="B1371">
        <v>12</v>
      </c>
      <c r="C1371" t="s">
        <v>16971</v>
      </c>
      <c r="D1371" t="s">
        <v>268</v>
      </c>
      <c r="F1371" s="64" t="s">
        <v>18981</v>
      </c>
    </row>
    <row r="1372" spans="1:6" x14ac:dyDescent="0.25">
      <c r="A1372">
        <v>2021</v>
      </c>
      <c r="B1372">
        <v>12</v>
      </c>
      <c r="C1372" t="s">
        <v>16971</v>
      </c>
      <c r="D1372" t="s">
        <v>265</v>
      </c>
      <c r="E1372" s="64" t="s">
        <v>21125</v>
      </c>
    </row>
    <row r="1373" spans="1:6" x14ac:dyDescent="0.25">
      <c r="A1373">
        <v>2021</v>
      </c>
      <c r="B1373">
        <v>12</v>
      </c>
      <c r="C1373" t="s">
        <v>16971</v>
      </c>
      <c r="D1373" t="s">
        <v>265</v>
      </c>
      <c r="F1373" s="64" t="s">
        <v>18982</v>
      </c>
    </row>
    <row r="1374" spans="1:6" x14ac:dyDescent="0.25">
      <c r="A1374">
        <v>2021</v>
      </c>
      <c r="B1374">
        <v>12</v>
      </c>
      <c r="C1374" t="s">
        <v>16971</v>
      </c>
      <c r="D1374" t="s">
        <v>265</v>
      </c>
      <c r="E1374" s="64" t="s">
        <v>21139</v>
      </c>
    </row>
    <row r="1375" spans="1:6" x14ac:dyDescent="0.25">
      <c r="A1375">
        <v>2021</v>
      </c>
      <c r="B1375">
        <v>12</v>
      </c>
      <c r="C1375" t="s">
        <v>16971</v>
      </c>
      <c r="D1375" t="s">
        <v>265</v>
      </c>
      <c r="F1375" s="64" t="s">
        <v>21144</v>
      </c>
    </row>
    <row r="1376" spans="1:6" x14ac:dyDescent="0.25">
      <c r="A1376">
        <v>2021</v>
      </c>
      <c r="B1376">
        <v>12</v>
      </c>
      <c r="C1376" t="s">
        <v>16971</v>
      </c>
      <c r="D1376" t="s">
        <v>262</v>
      </c>
      <c r="F1376" s="64" t="s">
        <v>22766</v>
      </c>
    </row>
    <row r="1377" spans="1:6" x14ac:dyDescent="0.25">
      <c r="A1377">
        <v>2021</v>
      </c>
      <c r="B1377">
        <v>12</v>
      </c>
      <c r="C1377" t="s">
        <v>16971</v>
      </c>
      <c r="D1377" t="s">
        <v>262</v>
      </c>
      <c r="F1377" s="64" t="s">
        <v>22815</v>
      </c>
    </row>
    <row r="1378" spans="1:6" x14ac:dyDescent="0.25">
      <c r="A1378">
        <v>2021</v>
      </c>
      <c r="B1378">
        <v>12</v>
      </c>
      <c r="C1378" t="s">
        <v>16971</v>
      </c>
      <c r="D1378" t="s">
        <v>263</v>
      </c>
      <c r="E1378" s="64" t="s">
        <v>21143</v>
      </c>
    </row>
    <row r="1379" spans="1:6" x14ac:dyDescent="0.25">
      <c r="A1379">
        <v>2021</v>
      </c>
      <c r="B1379">
        <v>12</v>
      </c>
      <c r="C1379" t="s">
        <v>16971</v>
      </c>
      <c r="D1379" t="s">
        <v>265</v>
      </c>
      <c r="E1379" s="64" t="s">
        <v>21144</v>
      </c>
    </row>
    <row r="1380" spans="1:6" x14ac:dyDescent="0.25">
      <c r="A1380">
        <v>2021</v>
      </c>
      <c r="B1380">
        <v>12</v>
      </c>
      <c r="C1380" t="s">
        <v>16971</v>
      </c>
      <c r="D1380" t="s">
        <v>265</v>
      </c>
      <c r="E1380" s="64" t="s">
        <v>22811</v>
      </c>
    </row>
    <row r="1381" spans="1:6" x14ac:dyDescent="0.25">
      <c r="A1381">
        <v>2021</v>
      </c>
      <c r="B1381">
        <v>13</v>
      </c>
      <c r="C1381" t="s">
        <v>16971</v>
      </c>
      <c r="D1381" t="s">
        <v>266</v>
      </c>
      <c r="E1381" s="64" t="s">
        <v>21142</v>
      </c>
    </row>
    <row r="1382" spans="1:6" x14ac:dyDescent="0.25">
      <c r="A1382">
        <v>2021</v>
      </c>
      <c r="B1382">
        <v>13</v>
      </c>
      <c r="C1382" t="s">
        <v>16971</v>
      </c>
      <c r="D1382" t="s">
        <v>20903</v>
      </c>
      <c r="E1382" s="64" t="s">
        <v>22808</v>
      </c>
      <c r="F1382" s="64" t="s">
        <v>22816</v>
      </c>
    </row>
    <row r="1383" spans="1:6" x14ac:dyDescent="0.25">
      <c r="A1383">
        <v>2021</v>
      </c>
      <c r="B1383">
        <v>13</v>
      </c>
      <c r="C1383" t="s">
        <v>16971</v>
      </c>
      <c r="D1383" t="s">
        <v>262</v>
      </c>
      <c r="F1383" s="64" t="s">
        <v>18983</v>
      </c>
    </row>
    <row r="1384" spans="1:6" x14ac:dyDescent="0.25">
      <c r="A1384">
        <v>2021</v>
      </c>
      <c r="B1384">
        <v>13</v>
      </c>
      <c r="C1384" t="s">
        <v>16971</v>
      </c>
      <c r="D1384" t="s">
        <v>263</v>
      </c>
      <c r="E1384" s="64" t="s">
        <v>18926</v>
      </c>
      <c r="F1384" s="64" t="s">
        <v>21145</v>
      </c>
    </row>
    <row r="1385" spans="1:6" x14ac:dyDescent="0.25">
      <c r="A1385">
        <v>2021</v>
      </c>
      <c r="B1385">
        <v>13</v>
      </c>
      <c r="C1385" t="s">
        <v>16971</v>
      </c>
      <c r="D1385" t="s">
        <v>266</v>
      </c>
      <c r="E1385" s="64" t="s">
        <v>18794</v>
      </c>
    </row>
    <row r="1386" spans="1:6" x14ac:dyDescent="0.25">
      <c r="A1386">
        <v>2021</v>
      </c>
      <c r="B1386">
        <v>13</v>
      </c>
      <c r="C1386" t="s">
        <v>16971</v>
      </c>
      <c r="D1386" t="s">
        <v>266</v>
      </c>
      <c r="F1386" s="64" t="s">
        <v>18947</v>
      </c>
    </row>
    <row r="1387" spans="1:6" x14ac:dyDescent="0.25">
      <c r="A1387">
        <v>2021</v>
      </c>
      <c r="B1387">
        <v>13</v>
      </c>
      <c r="C1387" t="s">
        <v>16971</v>
      </c>
      <c r="D1387" t="s">
        <v>265</v>
      </c>
      <c r="F1387" s="64" t="s">
        <v>22817</v>
      </c>
    </row>
    <row r="1388" spans="1:6" x14ac:dyDescent="0.25">
      <c r="A1388">
        <v>2021</v>
      </c>
      <c r="B1388">
        <v>13</v>
      </c>
      <c r="C1388" t="s">
        <v>16971</v>
      </c>
      <c r="D1388" t="s">
        <v>15832</v>
      </c>
      <c r="F1388" s="64" t="s">
        <v>22818</v>
      </c>
    </row>
    <row r="1389" spans="1:6" x14ac:dyDescent="0.25">
      <c r="A1389">
        <v>2021</v>
      </c>
      <c r="B1389">
        <v>13</v>
      </c>
      <c r="C1389" t="s">
        <v>16971</v>
      </c>
      <c r="D1389" t="s">
        <v>266</v>
      </c>
      <c r="F1389" s="64" t="s">
        <v>21146</v>
      </c>
    </row>
    <row r="1390" spans="1:6" x14ac:dyDescent="0.25">
      <c r="A1390">
        <v>2021</v>
      </c>
      <c r="B1390">
        <v>13</v>
      </c>
      <c r="C1390" t="s">
        <v>16971</v>
      </c>
      <c r="D1390" t="s">
        <v>266</v>
      </c>
      <c r="F1390" s="64" t="s">
        <v>18916</v>
      </c>
    </row>
    <row r="1391" spans="1:6" x14ac:dyDescent="0.25">
      <c r="A1391">
        <v>2021</v>
      </c>
      <c r="B1391">
        <v>13</v>
      </c>
      <c r="C1391" t="s">
        <v>16971</v>
      </c>
      <c r="D1391" t="s">
        <v>266</v>
      </c>
      <c r="F1391" s="64" t="s">
        <v>22819</v>
      </c>
    </row>
    <row r="1392" spans="1:6" x14ac:dyDescent="0.25">
      <c r="A1392">
        <v>2021</v>
      </c>
      <c r="B1392">
        <v>13</v>
      </c>
      <c r="C1392" t="s">
        <v>16971</v>
      </c>
      <c r="D1392" t="s">
        <v>265</v>
      </c>
      <c r="F1392" s="64" t="s">
        <v>21147</v>
      </c>
    </row>
    <row r="1393" spans="1:6" x14ac:dyDescent="0.25">
      <c r="A1393">
        <v>2021</v>
      </c>
      <c r="B1393">
        <v>13</v>
      </c>
      <c r="C1393" t="s">
        <v>17008</v>
      </c>
      <c r="D1393" t="s">
        <v>261</v>
      </c>
      <c r="E1393" s="64" t="s">
        <v>22820</v>
      </c>
      <c r="F1393" s="64" t="s">
        <v>18984</v>
      </c>
    </row>
    <row r="1394" spans="1:6" x14ac:dyDescent="0.25">
      <c r="A1394">
        <v>2021</v>
      </c>
      <c r="B1394">
        <v>13</v>
      </c>
      <c r="C1394" t="s">
        <v>17008</v>
      </c>
      <c r="D1394" t="s">
        <v>263</v>
      </c>
      <c r="E1394" s="64" t="s">
        <v>21145</v>
      </c>
      <c r="F1394" s="64" t="s">
        <v>22787</v>
      </c>
    </row>
    <row r="1395" spans="1:6" x14ac:dyDescent="0.25">
      <c r="A1395">
        <v>2021</v>
      </c>
      <c r="B1395">
        <v>14</v>
      </c>
      <c r="C1395" t="s">
        <v>16971</v>
      </c>
      <c r="D1395" t="s">
        <v>265</v>
      </c>
      <c r="E1395" s="64" t="s">
        <v>21137</v>
      </c>
    </row>
    <row r="1396" spans="1:6" x14ac:dyDescent="0.25">
      <c r="A1396">
        <v>2021</v>
      </c>
      <c r="B1396">
        <v>14</v>
      </c>
      <c r="C1396" t="s">
        <v>16971</v>
      </c>
      <c r="D1396" t="s">
        <v>265</v>
      </c>
      <c r="E1396" s="64" t="s">
        <v>22817</v>
      </c>
    </row>
    <row r="1397" spans="1:6" x14ac:dyDescent="0.25">
      <c r="A1397">
        <v>2021</v>
      </c>
      <c r="B1397">
        <v>14</v>
      </c>
      <c r="C1397" t="s">
        <v>16971</v>
      </c>
      <c r="D1397" t="s">
        <v>265</v>
      </c>
      <c r="E1397" s="64" t="s">
        <v>22813</v>
      </c>
    </row>
    <row r="1398" spans="1:6" x14ac:dyDescent="0.25">
      <c r="A1398">
        <v>2021</v>
      </c>
      <c r="B1398">
        <v>14</v>
      </c>
      <c r="C1398" t="s">
        <v>16971</v>
      </c>
      <c r="D1398" t="s">
        <v>266</v>
      </c>
      <c r="E1398" s="64" t="s">
        <v>21146</v>
      </c>
      <c r="F1398" s="64" t="s">
        <v>22821</v>
      </c>
    </row>
    <row r="1399" spans="1:6" x14ac:dyDescent="0.25">
      <c r="A1399">
        <v>2021</v>
      </c>
      <c r="B1399">
        <v>14</v>
      </c>
      <c r="C1399" t="s">
        <v>16971</v>
      </c>
      <c r="D1399" t="s">
        <v>265</v>
      </c>
      <c r="F1399" s="64" t="s">
        <v>18985</v>
      </c>
    </row>
    <row r="1400" spans="1:6" x14ac:dyDescent="0.25">
      <c r="A1400">
        <v>2021</v>
      </c>
      <c r="B1400">
        <v>14</v>
      </c>
      <c r="C1400" t="s">
        <v>16971</v>
      </c>
      <c r="D1400" t="s">
        <v>15832</v>
      </c>
      <c r="E1400" s="64" t="s">
        <v>22769</v>
      </c>
      <c r="F1400" s="64" t="s">
        <v>18955</v>
      </c>
    </row>
    <row r="1401" spans="1:6" x14ac:dyDescent="0.25">
      <c r="A1401">
        <v>2021</v>
      </c>
      <c r="B1401">
        <v>14</v>
      </c>
      <c r="C1401" t="s">
        <v>16971</v>
      </c>
      <c r="D1401" t="s">
        <v>15832</v>
      </c>
      <c r="E1401" s="64" t="s">
        <v>22812</v>
      </c>
      <c r="F1401" s="64" t="s">
        <v>18986</v>
      </c>
    </row>
    <row r="1402" spans="1:6" x14ac:dyDescent="0.25">
      <c r="A1402">
        <v>2021</v>
      </c>
      <c r="B1402">
        <v>14</v>
      </c>
      <c r="C1402" t="s">
        <v>16971</v>
      </c>
      <c r="D1402" t="s">
        <v>263</v>
      </c>
      <c r="F1402" s="64" t="s">
        <v>21141</v>
      </c>
    </row>
    <row r="1403" spans="1:6" x14ac:dyDescent="0.25">
      <c r="A1403">
        <v>2021</v>
      </c>
      <c r="B1403">
        <v>14</v>
      </c>
      <c r="C1403" t="s">
        <v>16971</v>
      </c>
      <c r="D1403" t="s">
        <v>263</v>
      </c>
      <c r="F1403" s="64" t="s">
        <v>22822</v>
      </c>
    </row>
    <row r="1404" spans="1:6" x14ac:dyDescent="0.25">
      <c r="A1404">
        <v>2021</v>
      </c>
      <c r="B1404">
        <v>14</v>
      </c>
      <c r="C1404" t="s">
        <v>16971</v>
      </c>
      <c r="D1404" t="s">
        <v>261</v>
      </c>
      <c r="E1404" s="64" t="s">
        <v>18959</v>
      </c>
    </row>
    <row r="1405" spans="1:6" x14ac:dyDescent="0.25">
      <c r="A1405">
        <v>2021</v>
      </c>
      <c r="B1405">
        <v>14</v>
      </c>
      <c r="C1405" t="s">
        <v>16971</v>
      </c>
      <c r="D1405" t="s">
        <v>261</v>
      </c>
      <c r="E1405" s="64" t="s">
        <v>22774</v>
      </c>
    </row>
    <row r="1406" spans="1:6" x14ac:dyDescent="0.25">
      <c r="A1406">
        <v>2021</v>
      </c>
      <c r="B1406">
        <v>14</v>
      </c>
      <c r="C1406" t="s">
        <v>16971</v>
      </c>
      <c r="D1406" t="s">
        <v>261</v>
      </c>
      <c r="E1406" s="64" t="s">
        <v>18978</v>
      </c>
      <c r="F1406" s="64" t="s">
        <v>18987</v>
      </c>
    </row>
    <row r="1407" spans="1:6" x14ac:dyDescent="0.25">
      <c r="A1407">
        <v>2021</v>
      </c>
      <c r="B1407">
        <v>14</v>
      </c>
      <c r="C1407" t="s">
        <v>16971</v>
      </c>
      <c r="D1407" t="s">
        <v>15832</v>
      </c>
      <c r="E1407" s="64" t="s">
        <v>21362</v>
      </c>
    </row>
    <row r="1408" spans="1:6" x14ac:dyDescent="0.25">
      <c r="A1408">
        <v>2021</v>
      </c>
      <c r="B1408">
        <v>14</v>
      </c>
      <c r="C1408" t="s">
        <v>16971</v>
      </c>
      <c r="D1408" t="s">
        <v>15832</v>
      </c>
      <c r="F1408" s="64" t="s">
        <v>22823</v>
      </c>
    </row>
    <row r="1409" spans="1:6" x14ac:dyDescent="0.25">
      <c r="A1409">
        <v>2021</v>
      </c>
      <c r="B1409">
        <v>14</v>
      </c>
      <c r="C1409" t="s">
        <v>17008</v>
      </c>
      <c r="D1409" t="s">
        <v>263</v>
      </c>
      <c r="F1409" s="64" t="s">
        <v>21107</v>
      </c>
    </row>
    <row r="1410" spans="1:6" x14ac:dyDescent="0.25">
      <c r="A1410">
        <v>2021</v>
      </c>
      <c r="B1410">
        <v>14</v>
      </c>
      <c r="C1410" t="s">
        <v>17008</v>
      </c>
      <c r="D1410" t="s">
        <v>15832</v>
      </c>
      <c r="E1410" s="64" t="s">
        <v>22823</v>
      </c>
      <c r="F1410" s="64" t="s">
        <v>21362</v>
      </c>
    </row>
    <row r="1411" spans="1:6" x14ac:dyDescent="0.25">
      <c r="A1411">
        <v>2021</v>
      </c>
      <c r="B1411">
        <v>15</v>
      </c>
      <c r="C1411" t="s">
        <v>16971</v>
      </c>
      <c r="D1411" t="s">
        <v>265</v>
      </c>
      <c r="E1411" s="64" t="s">
        <v>18985</v>
      </c>
    </row>
    <row r="1412" spans="1:6" x14ac:dyDescent="0.25">
      <c r="A1412">
        <v>2021</v>
      </c>
      <c r="B1412">
        <v>15</v>
      </c>
      <c r="C1412" t="s">
        <v>16971</v>
      </c>
      <c r="D1412" t="s">
        <v>263</v>
      </c>
      <c r="E1412" s="64" t="s">
        <v>22822</v>
      </c>
    </row>
    <row r="1413" spans="1:6" x14ac:dyDescent="0.25">
      <c r="A1413">
        <v>2021</v>
      </c>
      <c r="B1413">
        <v>15</v>
      </c>
      <c r="C1413" t="s">
        <v>16971</v>
      </c>
      <c r="D1413" t="s">
        <v>263</v>
      </c>
      <c r="E1413" s="64" t="s">
        <v>21107</v>
      </c>
    </row>
    <row r="1414" spans="1:6" x14ac:dyDescent="0.25">
      <c r="A1414">
        <v>2021</v>
      </c>
      <c r="B1414">
        <v>15</v>
      </c>
      <c r="C1414" t="s">
        <v>16971</v>
      </c>
      <c r="D1414" t="s">
        <v>15832</v>
      </c>
      <c r="E1414" s="64" t="s">
        <v>21127</v>
      </c>
    </row>
    <row r="1415" spans="1:6" x14ac:dyDescent="0.25">
      <c r="A1415">
        <v>2021</v>
      </c>
      <c r="B1415">
        <v>15</v>
      </c>
      <c r="C1415" t="s">
        <v>16971</v>
      </c>
      <c r="D1415" t="s">
        <v>265</v>
      </c>
      <c r="F1415" s="64" t="s">
        <v>22664</v>
      </c>
    </row>
    <row r="1416" spans="1:6" x14ac:dyDescent="0.25">
      <c r="A1416">
        <v>2021</v>
      </c>
      <c r="B1416">
        <v>15</v>
      </c>
      <c r="C1416" t="s">
        <v>16971</v>
      </c>
      <c r="D1416" t="s">
        <v>262</v>
      </c>
      <c r="E1416" s="64" t="s">
        <v>22815</v>
      </c>
    </row>
    <row r="1417" spans="1:6" x14ac:dyDescent="0.25">
      <c r="A1417">
        <v>2021</v>
      </c>
      <c r="B1417">
        <v>15</v>
      </c>
      <c r="C1417" t="s">
        <v>17008</v>
      </c>
      <c r="D1417" t="s">
        <v>262</v>
      </c>
      <c r="F1417" s="64" t="s">
        <v>21134</v>
      </c>
    </row>
    <row r="1418" spans="1:6" x14ac:dyDescent="0.25">
      <c r="A1418">
        <v>2021</v>
      </c>
      <c r="B1418">
        <v>15</v>
      </c>
      <c r="C1418" t="s">
        <v>16971</v>
      </c>
      <c r="D1418" t="s">
        <v>263</v>
      </c>
      <c r="F1418" s="64" t="s">
        <v>22824</v>
      </c>
    </row>
    <row r="1419" spans="1:6" x14ac:dyDescent="0.25">
      <c r="A1419">
        <v>2021</v>
      </c>
      <c r="B1419">
        <v>15</v>
      </c>
      <c r="C1419" t="s">
        <v>16971</v>
      </c>
      <c r="D1419" t="s">
        <v>266</v>
      </c>
      <c r="E1419" s="64" t="s">
        <v>22821</v>
      </c>
      <c r="F1419" s="64" t="s">
        <v>22825</v>
      </c>
    </row>
    <row r="1420" spans="1:6" x14ac:dyDescent="0.25">
      <c r="A1420">
        <v>2021</v>
      </c>
      <c r="B1420">
        <v>15</v>
      </c>
      <c r="C1420" t="s">
        <v>16971</v>
      </c>
      <c r="D1420" t="s">
        <v>263</v>
      </c>
      <c r="F1420" s="64" t="s">
        <v>21148</v>
      </c>
    </row>
    <row r="1421" spans="1:6" x14ac:dyDescent="0.25">
      <c r="A1421">
        <v>2021</v>
      </c>
      <c r="B1421">
        <v>15</v>
      </c>
      <c r="C1421" t="s">
        <v>16971</v>
      </c>
      <c r="D1421" t="s">
        <v>265</v>
      </c>
      <c r="F1421" s="64" t="s">
        <v>20952</v>
      </c>
    </row>
    <row r="1422" spans="1:6" x14ac:dyDescent="0.25">
      <c r="A1422">
        <v>2021</v>
      </c>
      <c r="B1422">
        <v>15</v>
      </c>
      <c r="C1422" t="s">
        <v>16971</v>
      </c>
      <c r="D1422" t="s">
        <v>15832</v>
      </c>
      <c r="F1422" s="64" t="s">
        <v>18988</v>
      </c>
    </row>
    <row r="1423" spans="1:6" x14ac:dyDescent="0.25">
      <c r="A1423">
        <v>2021</v>
      </c>
      <c r="B1423">
        <v>15</v>
      </c>
      <c r="C1423" t="s">
        <v>16971</v>
      </c>
      <c r="D1423" t="s">
        <v>265</v>
      </c>
      <c r="F1423" s="64" t="s">
        <v>22826</v>
      </c>
    </row>
    <row r="1424" spans="1:6" x14ac:dyDescent="0.25">
      <c r="A1424">
        <v>2021</v>
      </c>
      <c r="B1424">
        <v>15</v>
      </c>
      <c r="C1424" t="s">
        <v>16971</v>
      </c>
      <c r="D1424" t="s">
        <v>267</v>
      </c>
      <c r="F1424" s="64" t="s">
        <v>18989</v>
      </c>
    </row>
    <row r="1425" spans="1:6" x14ac:dyDescent="0.25">
      <c r="A1425">
        <v>2021</v>
      </c>
      <c r="B1425">
        <v>15</v>
      </c>
      <c r="C1425" t="s">
        <v>16971</v>
      </c>
      <c r="D1425" t="s">
        <v>15832</v>
      </c>
      <c r="E1425" s="64" t="s">
        <v>22818</v>
      </c>
    </row>
    <row r="1426" spans="1:6" x14ac:dyDescent="0.25">
      <c r="A1426">
        <v>2021</v>
      </c>
      <c r="B1426">
        <v>15</v>
      </c>
      <c r="C1426" t="s">
        <v>16971</v>
      </c>
      <c r="D1426" t="s">
        <v>265</v>
      </c>
      <c r="E1426" s="64" t="s">
        <v>20952</v>
      </c>
    </row>
    <row r="1427" spans="1:6" x14ac:dyDescent="0.25">
      <c r="A1427">
        <v>2021</v>
      </c>
      <c r="B1427">
        <v>15</v>
      </c>
      <c r="C1427" t="s">
        <v>17008</v>
      </c>
      <c r="D1427" t="s">
        <v>265</v>
      </c>
      <c r="F1427" s="64" t="s">
        <v>22827</v>
      </c>
    </row>
    <row r="1428" spans="1:6" x14ac:dyDescent="0.25">
      <c r="A1428">
        <v>2021</v>
      </c>
      <c r="B1428">
        <v>16</v>
      </c>
      <c r="C1428" t="s">
        <v>16971</v>
      </c>
      <c r="D1428" t="s">
        <v>266</v>
      </c>
      <c r="F1428" s="64" t="s">
        <v>18990</v>
      </c>
    </row>
    <row r="1429" spans="1:6" x14ac:dyDescent="0.25">
      <c r="A1429">
        <v>2021</v>
      </c>
      <c r="B1429">
        <v>16</v>
      </c>
      <c r="C1429" t="s">
        <v>16971</v>
      </c>
      <c r="D1429" t="s">
        <v>266</v>
      </c>
      <c r="F1429" s="64" t="s">
        <v>22800</v>
      </c>
    </row>
    <row r="1430" spans="1:6" x14ac:dyDescent="0.25">
      <c r="A1430">
        <v>2021</v>
      </c>
      <c r="B1430">
        <v>16</v>
      </c>
      <c r="C1430" t="s">
        <v>16971</v>
      </c>
      <c r="D1430" t="s">
        <v>261</v>
      </c>
      <c r="F1430" s="64" t="s">
        <v>22680</v>
      </c>
    </row>
    <row r="1431" spans="1:6" x14ac:dyDescent="0.25">
      <c r="A1431">
        <v>2021</v>
      </c>
      <c r="B1431">
        <v>16</v>
      </c>
      <c r="C1431" t="s">
        <v>16971</v>
      </c>
      <c r="D1431" t="s">
        <v>261</v>
      </c>
      <c r="F1431" s="64" t="s">
        <v>21149</v>
      </c>
    </row>
    <row r="1432" spans="1:6" x14ac:dyDescent="0.25">
      <c r="A1432">
        <v>2021</v>
      </c>
      <c r="B1432">
        <v>16</v>
      </c>
      <c r="C1432" t="s">
        <v>16971</v>
      </c>
      <c r="D1432" t="s">
        <v>265</v>
      </c>
      <c r="E1432" s="64" t="s">
        <v>22826</v>
      </c>
    </row>
    <row r="1433" spans="1:6" x14ac:dyDescent="0.25">
      <c r="A1433">
        <v>2021</v>
      </c>
      <c r="B1433">
        <v>16</v>
      </c>
      <c r="C1433" t="s">
        <v>16971</v>
      </c>
      <c r="D1433" t="s">
        <v>265</v>
      </c>
      <c r="E1433" s="64" t="s">
        <v>22664</v>
      </c>
    </row>
    <row r="1434" spans="1:6" x14ac:dyDescent="0.25">
      <c r="A1434">
        <v>2021</v>
      </c>
      <c r="B1434">
        <v>16</v>
      </c>
      <c r="C1434" t="s">
        <v>16971</v>
      </c>
      <c r="D1434" t="s">
        <v>265</v>
      </c>
      <c r="E1434" s="64" t="s">
        <v>18885</v>
      </c>
    </row>
    <row r="1435" spans="1:6" x14ac:dyDescent="0.25">
      <c r="A1435">
        <v>2021</v>
      </c>
      <c r="B1435">
        <v>16</v>
      </c>
      <c r="C1435" t="s">
        <v>16971</v>
      </c>
      <c r="D1435" t="s">
        <v>265</v>
      </c>
      <c r="E1435" s="64" t="s">
        <v>18982</v>
      </c>
    </row>
    <row r="1436" spans="1:6" x14ac:dyDescent="0.25">
      <c r="A1436">
        <v>2021</v>
      </c>
      <c r="B1436">
        <v>16</v>
      </c>
      <c r="C1436" t="s">
        <v>16971</v>
      </c>
      <c r="D1436" t="s">
        <v>265</v>
      </c>
      <c r="F1436" s="64" t="s">
        <v>21150</v>
      </c>
    </row>
    <row r="1437" spans="1:6" x14ac:dyDescent="0.25">
      <c r="A1437">
        <v>2021</v>
      </c>
      <c r="B1437">
        <v>16</v>
      </c>
      <c r="C1437" t="s">
        <v>16971</v>
      </c>
      <c r="D1437" t="s">
        <v>266</v>
      </c>
      <c r="E1437" s="64" t="s">
        <v>18916</v>
      </c>
    </row>
    <row r="1438" spans="1:6" x14ac:dyDescent="0.25">
      <c r="A1438">
        <v>2021</v>
      </c>
      <c r="B1438">
        <v>16</v>
      </c>
      <c r="C1438" t="s">
        <v>16971</v>
      </c>
      <c r="D1438" t="s">
        <v>263</v>
      </c>
      <c r="E1438" s="64" t="s">
        <v>22824</v>
      </c>
    </row>
    <row r="1439" spans="1:6" x14ac:dyDescent="0.25">
      <c r="A1439">
        <v>2021</v>
      </c>
      <c r="B1439">
        <v>16</v>
      </c>
      <c r="C1439" t="s">
        <v>16971</v>
      </c>
      <c r="D1439" t="s">
        <v>265</v>
      </c>
      <c r="F1439" s="64" t="s">
        <v>21028</v>
      </c>
    </row>
    <row r="1440" spans="1:6" x14ac:dyDescent="0.25">
      <c r="A1440">
        <v>2021</v>
      </c>
      <c r="B1440">
        <v>16</v>
      </c>
      <c r="C1440" t="s">
        <v>16971</v>
      </c>
      <c r="D1440" t="s">
        <v>265</v>
      </c>
      <c r="F1440" s="64" t="s">
        <v>22828</v>
      </c>
    </row>
    <row r="1441" spans="1:6" x14ac:dyDescent="0.25">
      <c r="A1441">
        <v>2021</v>
      </c>
      <c r="B1441">
        <v>16</v>
      </c>
      <c r="C1441" t="s">
        <v>16971</v>
      </c>
      <c r="D1441" t="s">
        <v>263</v>
      </c>
      <c r="E1441" s="64" t="s">
        <v>21141</v>
      </c>
    </row>
    <row r="1442" spans="1:6" x14ac:dyDescent="0.25">
      <c r="A1442">
        <v>2021</v>
      </c>
      <c r="B1442">
        <v>16</v>
      </c>
      <c r="C1442" t="s">
        <v>16971</v>
      </c>
      <c r="D1442" t="s">
        <v>265</v>
      </c>
      <c r="F1442" s="64" t="s">
        <v>21151</v>
      </c>
    </row>
    <row r="1443" spans="1:6" x14ac:dyDescent="0.25">
      <c r="A1443">
        <v>2021</v>
      </c>
      <c r="B1443">
        <v>16</v>
      </c>
      <c r="C1443" t="s">
        <v>16971</v>
      </c>
      <c r="D1443" t="s">
        <v>265</v>
      </c>
      <c r="E1443" s="64" t="s">
        <v>22827</v>
      </c>
    </row>
    <row r="1444" spans="1:6" x14ac:dyDescent="0.25">
      <c r="A1444">
        <v>2021</v>
      </c>
      <c r="B1444">
        <v>16</v>
      </c>
      <c r="C1444" t="s">
        <v>16971</v>
      </c>
      <c r="D1444" t="s">
        <v>265</v>
      </c>
      <c r="F1444" s="64" t="s">
        <v>21131</v>
      </c>
    </row>
    <row r="1445" spans="1:6" x14ac:dyDescent="0.25">
      <c r="A1445">
        <v>2021</v>
      </c>
      <c r="B1445">
        <v>16</v>
      </c>
      <c r="C1445" t="s">
        <v>16971</v>
      </c>
      <c r="D1445" t="s">
        <v>263</v>
      </c>
      <c r="F1445" s="64" t="s">
        <v>21141</v>
      </c>
    </row>
    <row r="1446" spans="1:6" x14ac:dyDescent="0.25">
      <c r="A1446">
        <v>2021</v>
      </c>
      <c r="B1446">
        <v>16</v>
      </c>
      <c r="C1446" t="s">
        <v>17008</v>
      </c>
      <c r="D1446" t="s">
        <v>261</v>
      </c>
      <c r="E1446" s="64" t="s">
        <v>21149</v>
      </c>
      <c r="F1446" s="64" t="s">
        <v>22829</v>
      </c>
    </row>
    <row r="1447" spans="1:6" x14ac:dyDescent="0.25">
      <c r="A1447">
        <v>2021</v>
      </c>
      <c r="B1447">
        <v>16</v>
      </c>
      <c r="C1447" t="s">
        <v>17008</v>
      </c>
      <c r="D1447" t="s">
        <v>15832</v>
      </c>
      <c r="F1447" s="64" t="s">
        <v>22818</v>
      </c>
    </row>
    <row r="1448" spans="1:6" x14ac:dyDescent="0.25">
      <c r="A1448">
        <v>2021</v>
      </c>
      <c r="B1448">
        <v>16</v>
      </c>
      <c r="C1448" t="s">
        <v>17008</v>
      </c>
      <c r="D1448" t="s">
        <v>263</v>
      </c>
      <c r="E1448" s="64" t="s">
        <v>21148</v>
      </c>
      <c r="F1448" s="64" t="s">
        <v>21152</v>
      </c>
    </row>
    <row r="1449" spans="1:6" x14ac:dyDescent="0.25">
      <c r="A1449">
        <v>2021</v>
      </c>
      <c r="B1449">
        <v>17</v>
      </c>
      <c r="C1449" t="s">
        <v>16971</v>
      </c>
      <c r="D1449" t="s">
        <v>265</v>
      </c>
      <c r="E1449" s="64" t="s">
        <v>21151</v>
      </c>
    </row>
    <row r="1450" spans="1:6" x14ac:dyDescent="0.25">
      <c r="A1450">
        <v>2021</v>
      </c>
      <c r="B1450">
        <v>17</v>
      </c>
      <c r="C1450" t="s">
        <v>16971</v>
      </c>
      <c r="D1450" t="s">
        <v>265</v>
      </c>
      <c r="E1450" s="64" t="s">
        <v>22792</v>
      </c>
    </row>
    <row r="1451" spans="1:6" x14ac:dyDescent="0.25">
      <c r="A1451">
        <v>2021</v>
      </c>
      <c r="B1451">
        <v>17</v>
      </c>
      <c r="C1451" t="s">
        <v>16971</v>
      </c>
      <c r="D1451" t="s">
        <v>265</v>
      </c>
      <c r="E1451" s="64" t="s">
        <v>21131</v>
      </c>
      <c r="F1451" s="64" t="s">
        <v>22830</v>
      </c>
    </row>
    <row r="1452" spans="1:6" x14ac:dyDescent="0.25">
      <c r="A1452">
        <v>2021</v>
      </c>
      <c r="B1452">
        <v>17</v>
      </c>
      <c r="C1452" t="s">
        <v>16971</v>
      </c>
      <c r="D1452" t="s">
        <v>261</v>
      </c>
      <c r="E1452" s="64" t="s">
        <v>22680</v>
      </c>
    </row>
    <row r="1453" spans="1:6" x14ac:dyDescent="0.25">
      <c r="A1453">
        <v>2021</v>
      </c>
      <c r="B1453">
        <v>17</v>
      </c>
      <c r="C1453" t="s">
        <v>16971</v>
      </c>
      <c r="D1453" t="s">
        <v>263</v>
      </c>
      <c r="E1453" s="64" t="s">
        <v>21152</v>
      </c>
    </row>
    <row r="1454" spans="1:6" x14ac:dyDescent="0.25">
      <c r="A1454">
        <v>2021</v>
      </c>
      <c r="B1454">
        <v>17</v>
      </c>
      <c r="C1454" t="s">
        <v>16971</v>
      </c>
      <c r="D1454" t="s">
        <v>263</v>
      </c>
      <c r="E1454" s="64" t="s">
        <v>21118</v>
      </c>
    </row>
    <row r="1455" spans="1:6" x14ac:dyDescent="0.25">
      <c r="A1455">
        <v>2021</v>
      </c>
      <c r="B1455">
        <v>17</v>
      </c>
      <c r="C1455" t="s">
        <v>16971</v>
      </c>
      <c r="D1455" t="s">
        <v>263</v>
      </c>
      <c r="E1455" s="64" t="s">
        <v>21141</v>
      </c>
    </row>
    <row r="1456" spans="1:6" x14ac:dyDescent="0.25">
      <c r="A1456">
        <v>2021</v>
      </c>
      <c r="B1456">
        <v>17</v>
      </c>
      <c r="C1456" t="s">
        <v>16971</v>
      </c>
      <c r="D1456" t="s">
        <v>266</v>
      </c>
      <c r="F1456" s="64" t="s">
        <v>22831</v>
      </c>
    </row>
    <row r="1457" spans="1:6" x14ac:dyDescent="0.25">
      <c r="A1457">
        <v>2021</v>
      </c>
      <c r="B1457">
        <v>17</v>
      </c>
      <c r="C1457" t="s">
        <v>16971</v>
      </c>
      <c r="D1457" t="s">
        <v>263</v>
      </c>
      <c r="F1457" s="64" t="s">
        <v>18991</v>
      </c>
    </row>
    <row r="1458" spans="1:6" x14ac:dyDescent="0.25">
      <c r="A1458">
        <v>2021</v>
      </c>
      <c r="B1458">
        <v>17</v>
      </c>
      <c r="C1458" t="s">
        <v>16971</v>
      </c>
      <c r="D1458" t="s">
        <v>265</v>
      </c>
      <c r="E1458" s="64" t="s">
        <v>21028</v>
      </c>
      <c r="F1458" s="64" t="s">
        <v>18966</v>
      </c>
    </row>
    <row r="1459" spans="1:6" x14ac:dyDescent="0.25">
      <c r="A1459">
        <v>2021</v>
      </c>
      <c r="B1459">
        <v>17</v>
      </c>
      <c r="C1459" t="s">
        <v>16971</v>
      </c>
      <c r="D1459" t="s">
        <v>15832</v>
      </c>
      <c r="E1459" s="64" t="s">
        <v>18817</v>
      </c>
      <c r="F1459" s="64" t="s">
        <v>22832</v>
      </c>
    </row>
    <row r="1460" spans="1:6" x14ac:dyDescent="0.25">
      <c r="A1460">
        <v>2021</v>
      </c>
      <c r="B1460">
        <v>17</v>
      </c>
      <c r="C1460" t="s">
        <v>16971</v>
      </c>
      <c r="D1460" t="s">
        <v>262</v>
      </c>
      <c r="F1460" s="64" t="s">
        <v>21153</v>
      </c>
    </row>
    <row r="1461" spans="1:6" x14ac:dyDescent="0.25">
      <c r="A1461">
        <v>2021</v>
      </c>
      <c r="B1461">
        <v>17</v>
      </c>
      <c r="C1461" t="s">
        <v>16971</v>
      </c>
      <c r="D1461" t="s">
        <v>15832</v>
      </c>
      <c r="E1461" s="64" t="s">
        <v>22814</v>
      </c>
      <c r="F1461" s="64" t="s">
        <v>21135</v>
      </c>
    </row>
    <row r="1462" spans="1:6" x14ac:dyDescent="0.25">
      <c r="A1462">
        <v>2021</v>
      </c>
      <c r="B1462">
        <v>17</v>
      </c>
      <c r="C1462" t="s">
        <v>16971</v>
      </c>
      <c r="D1462" t="s">
        <v>262</v>
      </c>
      <c r="F1462" s="64" t="s">
        <v>22833</v>
      </c>
    </row>
    <row r="1463" spans="1:6" x14ac:dyDescent="0.25">
      <c r="A1463">
        <v>2021</v>
      </c>
      <c r="B1463">
        <v>17</v>
      </c>
      <c r="C1463" t="s">
        <v>16971</v>
      </c>
      <c r="D1463" t="s">
        <v>262</v>
      </c>
      <c r="E1463" s="64" t="s">
        <v>21153</v>
      </c>
      <c r="F1463" s="64" t="s">
        <v>21075</v>
      </c>
    </row>
    <row r="1464" spans="1:6" x14ac:dyDescent="0.25">
      <c r="A1464">
        <v>2021</v>
      </c>
      <c r="B1464">
        <v>18</v>
      </c>
      <c r="C1464" t="s">
        <v>16971</v>
      </c>
      <c r="D1464" t="s">
        <v>262</v>
      </c>
      <c r="E1464" s="64" t="s">
        <v>18983</v>
      </c>
      <c r="F1464" s="64" t="s">
        <v>21153</v>
      </c>
    </row>
    <row r="1465" spans="1:6" x14ac:dyDescent="0.25">
      <c r="A1465">
        <v>2021</v>
      </c>
      <c r="B1465">
        <v>18</v>
      </c>
      <c r="C1465" t="s">
        <v>16971</v>
      </c>
      <c r="D1465" t="s">
        <v>263</v>
      </c>
      <c r="F1465" s="64" t="s">
        <v>18949</v>
      </c>
    </row>
    <row r="1466" spans="1:6" x14ac:dyDescent="0.25">
      <c r="A1466">
        <v>2021</v>
      </c>
      <c r="B1466">
        <v>18</v>
      </c>
      <c r="C1466" t="s">
        <v>16971</v>
      </c>
      <c r="D1466" t="s">
        <v>263</v>
      </c>
      <c r="E1466" s="64" t="s">
        <v>18991</v>
      </c>
      <c r="F1466" s="64" t="s">
        <v>21154</v>
      </c>
    </row>
    <row r="1467" spans="1:6" x14ac:dyDescent="0.25">
      <c r="A1467">
        <v>2021</v>
      </c>
      <c r="B1467">
        <v>18</v>
      </c>
      <c r="C1467" t="s">
        <v>16971</v>
      </c>
      <c r="D1467" t="s">
        <v>263</v>
      </c>
      <c r="F1467" s="64" t="s">
        <v>21152</v>
      </c>
    </row>
    <row r="1468" spans="1:6" x14ac:dyDescent="0.25">
      <c r="A1468">
        <v>2021</v>
      </c>
      <c r="B1468">
        <v>18</v>
      </c>
      <c r="C1468" t="s">
        <v>16971</v>
      </c>
      <c r="D1468" t="s">
        <v>263</v>
      </c>
      <c r="F1468" s="64" t="s">
        <v>21155</v>
      </c>
    </row>
    <row r="1469" spans="1:6" x14ac:dyDescent="0.25">
      <c r="A1469">
        <v>2021</v>
      </c>
      <c r="B1469">
        <v>18</v>
      </c>
      <c r="C1469" t="s">
        <v>16971</v>
      </c>
      <c r="D1469" t="s">
        <v>266</v>
      </c>
      <c r="E1469" s="64" t="s">
        <v>18990</v>
      </c>
    </row>
    <row r="1470" spans="1:6" x14ac:dyDescent="0.25">
      <c r="A1470">
        <v>2021</v>
      </c>
      <c r="B1470">
        <v>18</v>
      </c>
      <c r="C1470" t="s">
        <v>16971</v>
      </c>
      <c r="D1470" t="s">
        <v>261</v>
      </c>
      <c r="E1470" s="64" t="s">
        <v>22829</v>
      </c>
    </row>
    <row r="1471" spans="1:6" x14ac:dyDescent="0.25">
      <c r="A1471">
        <v>2021</v>
      </c>
      <c r="B1471">
        <v>18</v>
      </c>
      <c r="C1471" t="s">
        <v>16971</v>
      </c>
      <c r="D1471" t="s">
        <v>261</v>
      </c>
      <c r="E1471" s="64" t="s">
        <v>22834</v>
      </c>
    </row>
    <row r="1472" spans="1:6" x14ac:dyDescent="0.25">
      <c r="A1472">
        <v>2021</v>
      </c>
      <c r="B1472">
        <v>18</v>
      </c>
      <c r="C1472" t="s">
        <v>16971</v>
      </c>
      <c r="D1472" t="s">
        <v>261</v>
      </c>
      <c r="E1472" s="64" t="s">
        <v>18984</v>
      </c>
    </row>
    <row r="1473" spans="1:6" x14ac:dyDescent="0.25">
      <c r="A1473">
        <v>2021</v>
      </c>
      <c r="B1473">
        <v>18</v>
      </c>
      <c r="C1473" t="s">
        <v>16971</v>
      </c>
      <c r="D1473" t="s">
        <v>262</v>
      </c>
      <c r="E1473" s="64" t="s">
        <v>22835</v>
      </c>
      <c r="F1473" s="64" t="s">
        <v>22518</v>
      </c>
    </row>
    <row r="1474" spans="1:6" x14ac:dyDescent="0.25">
      <c r="A1474">
        <v>2021</v>
      </c>
      <c r="B1474">
        <v>18</v>
      </c>
      <c r="C1474" t="s">
        <v>17008</v>
      </c>
      <c r="D1474" t="s">
        <v>261</v>
      </c>
      <c r="F1474" s="64" t="s">
        <v>18984</v>
      </c>
    </row>
    <row r="1475" spans="1:6" x14ac:dyDescent="0.25">
      <c r="A1475">
        <v>2021</v>
      </c>
      <c r="B1475">
        <v>18</v>
      </c>
      <c r="C1475" t="s">
        <v>16971</v>
      </c>
      <c r="D1475" t="s">
        <v>261</v>
      </c>
      <c r="F1475" s="64" t="s">
        <v>21156</v>
      </c>
    </row>
    <row r="1476" spans="1:6" x14ac:dyDescent="0.25">
      <c r="A1476">
        <v>2021</v>
      </c>
      <c r="B1476">
        <v>18</v>
      </c>
      <c r="C1476" t="s">
        <v>17008</v>
      </c>
      <c r="D1476" t="s">
        <v>263</v>
      </c>
      <c r="E1476" s="64" t="s">
        <v>22787</v>
      </c>
      <c r="F1476" s="64" t="s">
        <v>22836</v>
      </c>
    </row>
    <row r="1477" spans="1:6" x14ac:dyDescent="0.25">
      <c r="A1477">
        <v>2022</v>
      </c>
      <c r="B1477">
        <v>1</v>
      </c>
      <c r="C1477" t="s">
        <v>16971</v>
      </c>
      <c r="D1477" t="s">
        <v>265</v>
      </c>
      <c r="E1477" s="64" t="s">
        <v>18948</v>
      </c>
    </row>
    <row r="1478" spans="1:6" x14ac:dyDescent="0.25">
      <c r="A1478">
        <v>2022</v>
      </c>
      <c r="B1478">
        <v>1</v>
      </c>
      <c r="C1478" t="s">
        <v>16971</v>
      </c>
      <c r="D1478" t="s">
        <v>265</v>
      </c>
      <c r="E1478" s="64" t="s">
        <v>21069</v>
      </c>
    </row>
    <row r="1479" spans="1:6" x14ac:dyDescent="0.25">
      <c r="A1479">
        <v>2022</v>
      </c>
      <c r="B1479">
        <v>1</v>
      </c>
      <c r="C1479" t="s">
        <v>16971</v>
      </c>
      <c r="D1479" t="s">
        <v>265</v>
      </c>
      <c r="E1479" s="64" t="s">
        <v>18992</v>
      </c>
    </row>
    <row r="1480" spans="1:6" x14ac:dyDescent="0.25">
      <c r="A1480">
        <v>2022</v>
      </c>
      <c r="B1480">
        <v>1</v>
      </c>
      <c r="C1480" t="s">
        <v>16971</v>
      </c>
      <c r="D1480" t="s">
        <v>265</v>
      </c>
      <c r="E1480" s="64" t="s">
        <v>22612</v>
      </c>
    </row>
    <row r="1481" spans="1:6" x14ac:dyDescent="0.25">
      <c r="A1481">
        <v>2022</v>
      </c>
      <c r="B1481">
        <v>1</v>
      </c>
      <c r="C1481" t="s">
        <v>16971</v>
      </c>
      <c r="D1481" t="s">
        <v>265</v>
      </c>
      <c r="E1481" s="64" t="s">
        <v>22830</v>
      </c>
    </row>
    <row r="1482" spans="1:6" x14ac:dyDescent="0.25">
      <c r="A1482">
        <v>2022</v>
      </c>
      <c r="B1482">
        <v>1</v>
      </c>
      <c r="C1482" t="s">
        <v>16971</v>
      </c>
      <c r="D1482" t="s">
        <v>263</v>
      </c>
      <c r="E1482" s="64" t="s">
        <v>21157</v>
      </c>
    </row>
    <row r="1483" spans="1:6" x14ac:dyDescent="0.25">
      <c r="A1483">
        <v>2022</v>
      </c>
      <c r="B1483">
        <v>1</v>
      </c>
      <c r="C1483" t="s">
        <v>16971</v>
      </c>
      <c r="D1483" t="s">
        <v>263</v>
      </c>
      <c r="E1483" s="64" t="s">
        <v>21154</v>
      </c>
    </row>
    <row r="1484" spans="1:6" x14ac:dyDescent="0.25">
      <c r="A1484">
        <v>2022</v>
      </c>
      <c r="B1484">
        <v>1</v>
      </c>
      <c r="C1484" t="s">
        <v>16971</v>
      </c>
      <c r="D1484" t="s">
        <v>263</v>
      </c>
      <c r="E1484" s="64" t="s">
        <v>22836</v>
      </c>
    </row>
    <row r="1485" spans="1:6" x14ac:dyDescent="0.25">
      <c r="A1485">
        <v>2022</v>
      </c>
      <c r="B1485">
        <v>1</v>
      </c>
      <c r="C1485" t="s">
        <v>16971</v>
      </c>
      <c r="D1485" t="s">
        <v>263</v>
      </c>
      <c r="E1485" s="64" t="s">
        <v>21152</v>
      </c>
    </row>
    <row r="1486" spans="1:6" x14ac:dyDescent="0.25">
      <c r="A1486">
        <v>2022</v>
      </c>
      <c r="B1486">
        <v>1</v>
      </c>
      <c r="C1486" t="s">
        <v>16971</v>
      </c>
      <c r="D1486" t="s">
        <v>263</v>
      </c>
      <c r="E1486" s="64" t="s">
        <v>18993</v>
      </c>
    </row>
    <row r="1487" spans="1:6" x14ac:dyDescent="0.25">
      <c r="A1487">
        <v>2022</v>
      </c>
      <c r="B1487">
        <v>1</v>
      </c>
      <c r="C1487" t="s">
        <v>16971</v>
      </c>
      <c r="D1487" t="s">
        <v>263</v>
      </c>
      <c r="E1487" s="64" t="s">
        <v>21155</v>
      </c>
    </row>
    <row r="1488" spans="1:6" x14ac:dyDescent="0.25">
      <c r="A1488">
        <v>2022</v>
      </c>
      <c r="B1488">
        <v>1</v>
      </c>
      <c r="C1488" t="s">
        <v>16971</v>
      </c>
      <c r="D1488" t="s">
        <v>263</v>
      </c>
      <c r="E1488" s="64" t="s">
        <v>18852</v>
      </c>
    </row>
    <row r="1489" spans="1:5" x14ac:dyDescent="0.25">
      <c r="A1489">
        <v>2022</v>
      </c>
      <c r="B1489">
        <v>1</v>
      </c>
      <c r="C1489" t="s">
        <v>16971</v>
      </c>
      <c r="D1489" t="s">
        <v>263</v>
      </c>
      <c r="E1489" s="64" t="s">
        <v>18994</v>
      </c>
    </row>
    <row r="1490" spans="1:5" x14ac:dyDescent="0.25">
      <c r="A1490">
        <v>2022</v>
      </c>
      <c r="B1490">
        <v>1</v>
      </c>
      <c r="C1490" t="s">
        <v>16971</v>
      </c>
      <c r="D1490" t="s">
        <v>263</v>
      </c>
      <c r="E1490" s="64" t="s">
        <v>22473</v>
      </c>
    </row>
    <row r="1491" spans="1:5" x14ac:dyDescent="0.25">
      <c r="A1491">
        <v>2022</v>
      </c>
      <c r="B1491">
        <v>1</v>
      </c>
      <c r="C1491" t="s">
        <v>16971</v>
      </c>
      <c r="D1491" t="s">
        <v>265</v>
      </c>
      <c r="E1491" s="64" t="s">
        <v>21150</v>
      </c>
    </row>
    <row r="1492" spans="1:5" x14ac:dyDescent="0.25">
      <c r="A1492">
        <v>2022</v>
      </c>
      <c r="B1492">
        <v>1</v>
      </c>
      <c r="C1492" t="s">
        <v>16971</v>
      </c>
      <c r="D1492" t="s">
        <v>265</v>
      </c>
      <c r="E1492" s="64" t="s">
        <v>18966</v>
      </c>
    </row>
    <row r="1493" spans="1:5" x14ac:dyDescent="0.25">
      <c r="A1493">
        <v>2022</v>
      </c>
      <c r="B1493">
        <v>1</v>
      </c>
      <c r="C1493" t="s">
        <v>16971</v>
      </c>
      <c r="D1493" t="s">
        <v>15832</v>
      </c>
      <c r="E1493" s="64" t="s">
        <v>18945</v>
      </c>
    </row>
    <row r="1494" spans="1:5" x14ac:dyDescent="0.25">
      <c r="A1494">
        <v>2022</v>
      </c>
      <c r="B1494">
        <v>1</v>
      </c>
      <c r="C1494" t="s">
        <v>16971</v>
      </c>
      <c r="D1494" t="s">
        <v>15832</v>
      </c>
      <c r="E1494" s="64" t="s">
        <v>22818</v>
      </c>
    </row>
    <row r="1495" spans="1:5" x14ac:dyDescent="0.25">
      <c r="A1495">
        <v>2022</v>
      </c>
      <c r="B1495">
        <v>1</v>
      </c>
      <c r="C1495" t="s">
        <v>16971</v>
      </c>
      <c r="D1495" t="s">
        <v>15832</v>
      </c>
      <c r="E1495" s="64" t="s">
        <v>22715</v>
      </c>
    </row>
    <row r="1496" spans="1:5" x14ac:dyDescent="0.25">
      <c r="A1496">
        <v>2022</v>
      </c>
      <c r="B1496">
        <v>1</v>
      </c>
      <c r="C1496" t="s">
        <v>16971</v>
      </c>
      <c r="D1496" t="s">
        <v>15832</v>
      </c>
      <c r="E1496" s="64" t="s">
        <v>18986</v>
      </c>
    </row>
    <row r="1497" spans="1:5" x14ac:dyDescent="0.25">
      <c r="A1497">
        <v>2022</v>
      </c>
      <c r="B1497">
        <v>1</v>
      </c>
      <c r="C1497" t="s">
        <v>16971</v>
      </c>
      <c r="D1497" t="s">
        <v>15832</v>
      </c>
      <c r="E1497" s="64" t="s">
        <v>22750</v>
      </c>
    </row>
    <row r="1498" spans="1:5" x14ac:dyDescent="0.25">
      <c r="A1498">
        <v>2022</v>
      </c>
      <c r="B1498">
        <v>1</v>
      </c>
      <c r="C1498" t="s">
        <v>16971</v>
      </c>
      <c r="D1498" t="s">
        <v>15832</v>
      </c>
      <c r="E1498" s="64" t="s">
        <v>21135</v>
      </c>
    </row>
    <row r="1499" spans="1:5" x14ac:dyDescent="0.25">
      <c r="A1499">
        <v>2022</v>
      </c>
      <c r="B1499">
        <v>1</v>
      </c>
      <c r="C1499" t="s">
        <v>16971</v>
      </c>
      <c r="D1499" t="s">
        <v>265</v>
      </c>
      <c r="E1499" s="64" t="s">
        <v>18960</v>
      </c>
    </row>
    <row r="1500" spans="1:5" x14ac:dyDescent="0.25">
      <c r="A1500">
        <v>2022</v>
      </c>
      <c r="B1500">
        <v>1</v>
      </c>
      <c r="C1500" t="s">
        <v>16971</v>
      </c>
      <c r="D1500" t="s">
        <v>262</v>
      </c>
      <c r="E1500" s="64" t="s">
        <v>22837</v>
      </c>
    </row>
    <row r="1501" spans="1:5" x14ac:dyDescent="0.25">
      <c r="A1501">
        <v>2022</v>
      </c>
      <c r="B1501">
        <v>1</v>
      </c>
      <c r="C1501" t="s">
        <v>16971</v>
      </c>
      <c r="D1501" t="s">
        <v>264</v>
      </c>
      <c r="E1501" s="64" t="s">
        <v>18938</v>
      </c>
    </row>
    <row r="1502" spans="1:5" x14ac:dyDescent="0.25">
      <c r="A1502">
        <v>2022</v>
      </c>
      <c r="B1502">
        <v>1</v>
      </c>
      <c r="C1502" t="s">
        <v>16971</v>
      </c>
      <c r="D1502" t="s">
        <v>264</v>
      </c>
      <c r="E1502" s="64" t="s">
        <v>18995</v>
      </c>
    </row>
    <row r="1503" spans="1:5" x14ac:dyDescent="0.25">
      <c r="A1503">
        <v>2022</v>
      </c>
      <c r="B1503">
        <v>1</v>
      </c>
      <c r="C1503" t="s">
        <v>16971</v>
      </c>
      <c r="D1503" t="s">
        <v>264</v>
      </c>
      <c r="E1503" s="64" t="s">
        <v>18783</v>
      </c>
    </row>
    <row r="1504" spans="1:5" x14ac:dyDescent="0.25">
      <c r="A1504">
        <v>2022</v>
      </c>
      <c r="B1504">
        <v>1</v>
      </c>
      <c r="C1504" t="s">
        <v>16971</v>
      </c>
      <c r="D1504" t="s">
        <v>264</v>
      </c>
      <c r="E1504" s="64" t="s">
        <v>22838</v>
      </c>
    </row>
    <row r="1505" spans="1:5" x14ac:dyDescent="0.25">
      <c r="A1505">
        <v>2022</v>
      </c>
      <c r="B1505">
        <v>1</v>
      </c>
      <c r="C1505" t="s">
        <v>16971</v>
      </c>
      <c r="D1505" t="s">
        <v>264</v>
      </c>
      <c r="E1505" s="64" t="s">
        <v>21140</v>
      </c>
    </row>
    <row r="1506" spans="1:5" x14ac:dyDescent="0.25">
      <c r="A1506">
        <v>2022</v>
      </c>
      <c r="B1506">
        <v>1</v>
      </c>
      <c r="C1506" t="s">
        <v>16971</v>
      </c>
      <c r="D1506" t="s">
        <v>264</v>
      </c>
      <c r="E1506" s="64" t="s">
        <v>18963</v>
      </c>
    </row>
    <row r="1507" spans="1:5" x14ac:dyDescent="0.25">
      <c r="A1507">
        <v>2022</v>
      </c>
      <c r="B1507">
        <v>1</v>
      </c>
      <c r="C1507" t="s">
        <v>16971</v>
      </c>
      <c r="D1507" t="s">
        <v>265</v>
      </c>
      <c r="E1507" s="64" t="s">
        <v>18996</v>
      </c>
    </row>
    <row r="1508" spans="1:5" x14ac:dyDescent="0.25">
      <c r="A1508">
        <v>2022</v>
      </c>
      <c r="B1508">
        <v>1</v>
      </c>
      <c r="C1508" t="s">
        <v>16971</v>
      </c>
      <c r="D1508" t="s">
        <v>266</v>
      </c>
      <c r="E1508" s="64" t="s">
        <v>18997</v>
      </c>
    </row>
    <row r="1509" spans="1:5" x14ac:dyDescent="0.25">
      <c r="A1509">
        <v>2022</v>
      </c>
      <c r="B1509">
        <v>1</v>
      </c>
      <c r="C1509" t="s">
        <v>16971</v>
      </c>
      <c r="D1509" t="s">
        <v>266</v>
      </c>
      <c r="E1509" s="64" t="s">
        <v>22759</v>
      </c>
    </row>
    <row r="1510" spans="1:5" x14ac:dyDescent="0.25">
      <c r="A1510">
        <v>2022</v>
      </c>
      <c r="B1510">
        <v>1</v>
      </c>
      <c r="C1510" t="s">
        <v>16971</v>
      </c>
      <c r="D1510" t="s">
        <v>266</v>
      </c>
      <c r="E1510" s="64" t="s">
        <v>22825</v>
      </c>
    </row>
    <row r="1511" spans="1:5" x14ac:dyDescent="0.25">
      <c r="A1511">
        <v>2022</v>
      </c>
      <c r="B1511">
        <v>1</v>
      </c>
      <c r="C1511" t="s">
        <v>16971</v>
      </c>
      <c r="D1511" t="s">
        <v>265</v>
      </c>
      <c r="E1511" s="64" t="s">
        <v>21364</v>
      </c>
    </row>
    <row r="1512" spans="1:5" x14ac:dyDescent="0.25">
      <c r="A1512">
        <v>2022</v>
      </c>
      <c r="B1512">
        <v>1</v>
      </c>
      <c r="C1512" t="s">
        <v>16971</v>
      </c>
      <c r="D1512" t="s">
        <v>265</v>
      </c>
      <c r="E1512" s="64" t="s">
        <v>22828</v>
      </c>
    </row>
    <row r="1513" spans="1:5" x14ac:dyDescent="0.25">
      <c r="A1513">
        <v>2022</v>
      </c>
      <c r="B1513">
        <v>1</v>
      </c>
      <c r="C1513" t="s">
        <v>16971</v>
      </c>
      <c r="D1513" t="s">
        <v>264</v>
      </c>
      <c r="E1513" s="64" t="s">
        <v>21122</v>
      </c>
    </row>
    <row r="1514" spans="1:5" x14ac:dyDescent="0.25">
      <c r="A1514">
        <v>2022</v>
      </c>
      <c r="B1514">
        <v>1</v>
      </c>
      <c r="C1514" t="s">
        <v>16971</v>
      </c>
      <c r="D1514" t="s">
        <v>15832</v>
      </c>
      <c r="E1514" s="64" t="s">
        <v>22738</v>
      </c>
    </row>
    <row r="1515" spans="1:5" x14ac:dyDescent="0.25">
      <c r="A1515">
        <v>2022</v>
      </c>
      <c r="B1515">
        <v>1</v>
      </c>
      <c r="C1515" t="s">
        <v>16971</v>
      </c>
      <c r="D1515" t="s">
        <v>15832</v>
      </c>
      <c r="E1515" s="64" t="s">
        <v>21362</v>
      </c>
    </row>
    <row r="1516" spans="1:5" x14ac:dyDescent="0.25">
      <c r="A1516">
        <v>2022</v>
      </c>
      <c r="B1516">
        <v>1</v>
      </c>
      <c r="C1516" t="s">
        <v>16971</v>
      </c>
      <c r="D1516" t="s">
        <v>262</v>
      </c>
      <c r="E1516" s="64" t="s">
        <v>22839</v>
      </c>
    </row>
    <row r="1517" spans="1:5" x14ac:dyDescent="0.25">
      <c r="A1517">
        <v>2022</v>
      </c>
      <c r="B1517">
        <v>1</v>
      </c>
      <c r="C1517" t="s">
        <v>16971</v>
      </c>
      <c r="D1517" t="s">
        <v>20903</v>
      </c>
      <c r="E1517" s="64" t="s">
        <v>22652</v>
      </c>
    </row>
    <row r="1518" spans="1:5" x14ac:dyDescent="0.25">
      <c r="A1518">
        <v>2022</v>
      </c>
      <c r="B1518">
        <v>1</v>
      </c>
      <c r="C1518" t="s">
        <v>16971</v>
      </c>
      <c r="D1518" t="s">
        <v>20903</v>
      </c>
      <c r="E1518" s="64" t="s">
        <v>22840</v>
      </c>
    </row>
    <row r="1519" spans="1:5" x14ac:dyDescent="0.25">
      <c r="A1519">
        <v>2022</v>
      </c>
      <c r="B1519">
        <v>1</v>
      </c>
      <c r="C1519" t="s">
        <v>16971</v>
      </c>
      <c r="D1519" t="s">
        <v>261</v>
      </c>
      <c r="E1519" s="64" t="s">
        <v>22841</v>
      </c>
    </row>
    <row r="1520" spans="1:5" x14ac:dyDescent="0.25">
      <c r="A1520">
        <v>2022</v>
      </c>
      <c r="B1520">
        <v>1</v>
      </c>
      <c r="C1520" t="s">
        <v>16971</v>
      </c>
      <c r="D1520" t="s">
        <v>261</v>
      </c>
      <c r="E1520" s="64" t="s">
        <v>21156</v>
      </c>
    </row>
    <row r="1521" spans="1:5" x14ac:dyDescent="0.25">
      <c r="A1521">
        <v>2022</v>
      </c>
      <c r="B1521">
        <v>1</v>
      </c>
      <c r="C1521" t="s">
        <v>16971</v>
      </c>
      <c r="D1521" t="s">
        <v>261</v>
      </c>
      <c r="E1521" s="64" t="s">
        <v>18987</v>
      </c>
    </row>
    <row r="1522" spans="1:5" x14ac:dyDescent="0.25">
      <c r="A1522">
        <v>2022</v>
      </c>
      <c r="B1522">
        <v>1</v>
      </c>
      <c r="C1522" t="s">
        <v>16971</v>
      </c>
      <c r="D1522" t="s">
        <v>261</v>
      </c>
      <c r="E1522" s="64" t="s">
        <v>22842</v>
      </c>
    </row>
    <row r="1523" spans="1:5" x14ac:dyDescent="0.25">
      <c r="A1523">
        <v>2022</v>
      </c>
      <c r="B1523">
        <v>1</v>
      </c>
      <c r="C1523" t="s">
        <v>16971</v>
      </c>
      <c r="D1523" t="s">
        <v>261</v>
      </c>
      <c r="E1523" s="64" t="s">
        <v>22843</v>
      </c>
    </row>
    <row r="1524" spans="1:5" x14ac:dyDescent="0.25">
      <c r="A1524">
        <v>2022</v>
      </c>
      <c r="B1524">
        <v>1</v>
      </c>
      <c r="C1524" t="s">
        <v>16971</v>
      </c>
      <c r="D1524" t="s">
        <v>267</v>
      </c>
      <c r="E1524" s="64" t="s">
        <v>18855</v>
      </c>
    </row>
    <row r="1525" spans="1:5" x14ac:dyDescent="0.25">
      <c r="A1525">
        <v>2022</v>
      </c>
      <c r="B1525">
        <v>1</v>
      </c>
      <c r="C1525" t="s">
        <v>16971</v>
      </c>
      <c r="D1525" t="s">
        <v>267</v>
      </c>
      <c r="E1525" s="64" t="s">
        <v>22844</v>
      </c>
    </row>
    <row r="1526" spans="1:5" x14ac:dyDescent="0.25">
      <c r="A1526">
        <v>2022</v>
      </c>
      <c r="B1526">
        <v>1</v>
      </c>
      <c r="C1526" t="s">
        <v>16971</v>
      </c>
      <c r="D1526" t="s">
        <v>267</v>
      </c>
      <c r="E1526" s="64" t="s">
        <v>22753</v>
      </c>
    </row>
    <row r="1527" spans="1:5" x14ac:dyDescent="0.25">
      <c r="A1527">
        <v>2022</v>
      </c>
      <c r="B1527">
        <v>1</v>
      </c>
      <c r="C1527" t="s">
        <v>16971</v>
      </c>
      <c r="D1527" t="s">
        <v>267</v>
      </c>
      <c r="E1527" s="64" t="s">
        <v>22756</v>
      </c>
    </row>
    <row r="1528" spans="1:5" x14ac:dyDescent="0.25">
      <c r="A1528">
        <v>2022</v>
      </c>
      <c r="B1528">
        <v>1</v>
      </c>
      <c r="C1528" t="s">
        <v>16971</v>
      </c>
      <c r="D1528" t="s">
        <v>267</v>
      </c>
      <c r="E1528" s="64" t="s">
        <v>18928</v>
      </c>
    </row>
    <row r="1529" spans="1:5" x14ac:dyDescent="0.25">
      <c r="A1529">
        <v>2022</v>
      </c>
      <c r="B1529">
        <v>1</v>
      </c>
      <c r="C1529" t="s">
        <v>16971</v>
      </c>
      <c r="D1529" t="s">
        <v>267</v>
      </c>
      <c r="E1529" s="64" t="s">
        <v>18989</v>
      </c>
    </row>
    <row r="1530" spans="1:5" x14ac:dyDescent="0.25">
      <c r="A1530">
        <v>2022</v>
      </c>
      <c r="B1530">
        <v>1</v>
      </c>
      <c r="C1530" t="s">
        <v>16971</v>
      </c>
      <c r="D1530" t="s">
        <v>267</v>
      </c>
      <c r="E1530" s="64" t="s">
        <v>18830</v>
      </c>
    </row>
    <row r="1531" spans="1:5" x14ac:dyDescent="0.25">
      <c r="A1531">
        <v>2022</v>
      </c>
      <c r="B1531">
        <v>1</v>
      </c>
      <c r="C1531" t="s">
        <v>16971</v>
      </c>
      <c r="D1531" t="s">
        <v>267</v>
      </c>
      <c r="E1531" s="64" t="s">
        <v>21082</v>
      </c>
    </row>
    <row r="1532" spans="1:5" x14ac:dyDescent="0.25">
      <c r="A1532">
        <v>2022</v>
      </c>
      <c r="B1532">
        <v>1</v>
      </c>
      <c r="C1532" t="s">
        <v>16971</v>
      </c>
      <c r="D1532" t="s">
        <v>20903</v>
      </c>
      <c r="E1532" s="64" t="s">
        <v>22845</v>
      </c>
    </row>
    <row r="1533" spans="1:5" x14ac:dyDescent="0.25">
      <c r="A1533">
        <v>2022</v>
      </c>
      <c r="B1533">
        <v>1</v>
      </c>
      <c r="C1533" t="s">
        <v>16971</v>
      </c>
      <c r="D1533" t="s">
        <v>20903</v>
      </c>
      <c r="E1533" s="64" t="s">
        <v>22803</v>
      </c>
    </row>
    <row r="1534" spans="1:5" x14ac:dyDescent="0.25">
      <c r="A1534">
        <v>2022</v>
      </c>
      <c r="B1534">
        <v>1</v>
      </c>
      <c r="C1534" t="s">
        <v>16971</v>
      </c>
      <c r="D1534" t="s">
        <v>20903</v>
      </c>
      <c r="E1534" s="64" t="s">
        <v>22846</v>
      </c>
    </row>
    <row r="1535" spans="1:5" x14ac:dyDescent="0.25">
      <c r="A1535">
        <v>2022</v>
      </c>
      <c r="B1535">
        <v>1</v>
      </c>
      <c r="C1535" t="s">
        <v>16971</v>
      </c>
      <c r="D1535" t="s">
        <v>263</v>
      </c>
      <c r="E1535" s="64" t="s">
        <v>18949</v>
      </c>
    </row>
    <row r="1536" spans="1:5" x14ac:dyDescent="0.25">
      <c r="A1536">
        <v>2022</v>
      </c>
      <c r="B1536">
        <v>1</v>
      </c>
      <c r="C1536" t="s">
        <v>16971</v>
      </c>
      <c r="D1536" t="s">
        <v>20903</v>
      </c>
      <c r="E1536" s="64" t="s">
        <v>22605</v>
      </c>
    </row>
    <row r="1537" spans="1:5" x14ac:dyDescent="0.25">
      <c r="A1537">
        <v>2022</v>
      </c>
      <c r="B1537">
        <v>1</v>
      </c>
      <c r="C1537" t="s">
        <v>16971</v>
      </c>
      <c r="D1537" t="s">
        <v>20903</v>
      </c>
      <c r="E1537" s="64" t="s">
        <v>22794</v>
      </c>
    </row>
    <row r="1538" spans="1:5" x14ac:dyDescent="0.25">
      <c r="A1538">
        <v>2022</v>
      </c>
      <c r="B1538">
        <v>1</v>
      </c>
      <c r="C1538" t="s">
        <v>16971</v>
      </c>
      <c r="D1538" t="s">
        <v>266</v>
      </c>
      <c r="E1538" s="64" t="s">
        <v>18998</v>
      </c>
    </row>
    <row r="1539" spans="1:5" x14ac:dyDescent="0.25">
      <c r="A1539">
        <v>2022</v>
      </c>
      <c r="B1539">
        <v>1</v>
      </c>
      <c r="C1539" t="s">
        <v>16971</v>
      </c>
      <c r="D1539" t="s">
        <v>20903</v>
      </c>
      <c r="E1539" s="64" t="s">
        <v>22847</v>
      </c>
    </row>
    <row r="1540" spans="1:5" x14ac:dyDescent="0.25">
      <c r="A1540">
        <v>2022</v>
      </c>
      <c r="B1540">
        <v>1</v>
      </c>
      <c r="C1540" t="s">
        <v>16971</v>
      </c>
      <c r="D1540" t="s">
        <v>20903</v>
      </c>
      <c r="E1540" s="64" t="s">
        <v>22848</v>
      </c>
    </row>
    <row r="1541" spans="1:5" x14ac:dyDescent="0.25">
      <c r="A1541">
        <v>2022</v>
      </c>
      <c r="B1541">
        <v>1</v>
      </c>
      <c r="C1541" t="s">
        <v>16971</v>
      </c>
      <c r="D1541" t="s">
        <v>263</v>
      </c>
      <c r="E1541" s="64" t="s">
        <v>20954</v>
      </c>
    </row>
    <row r="1542" spans="1:5" x14ac:dyDescent="0.25">
      <c r="A1542">
        <v>2022</v>
      </c>
      <c r="B1542">
        <v>1</v>
      </c>
      <c r="C1542" t="s">
        <v>16971</v>
      </c>
      <c r="D1542" t="s">
        <v>20903</v>
      </c>
      <c r="E1542" s="64" t="s">
        <v>22784</v>
      </c>
    </row>
    <row r="1543" spans="1:5" x14ac:dyDescent="0.25">
      <c r="A1543">
        <v>2022</v>
      </c>
      <c r="B1543">
        <v>1</v>
      </c>
      <c r="C1543" t="s">
        <v>16971</v>
      </c>
      <c r="D1543" t="s">
        <v>263</v>
      </c>
      <c r="E1543" s="64" t="s">
        <v>18999</v>
      </c>
    </row>
    <row r="1544" spans="1:5" x14ac:dyDescent="0.25">
      <c r="A1544">
        <v>2022</v>
      </c>
      <c r="B1544">
        <v>1</v>
      </c>
      <c r="C1544" t="s">
        <v>16971</v>
      </c>
      <c r="D1544" t="s">
        <v>263</v>
      </c>
      <c r="E1544" s="64" t="s">
        <v>21158</v>
      </c>
    </row>
    <row r="1545" spans="1:5" x14ac:dyDescent="0.25">
      <c r="A1545">
        <v>2022</v>
      </c>
      <c r="B1545">
        <v>1</v>
      </c>
      <c r="C1545" t="s">
        <v>16971</v>
      </c>
      <c r="D1545" t="s">
        <v>20903</v>
      </c>
      <c r="E1545" s="64" t="s">
        <v>22646</v>
      </c>
    </row>
    <row r="1546" spans="1:5" x14ac:dyDescent="0.25">
      <c r="A1546">
        <v>2022</v>
      </c>
      <c r="B1546">
        <v>1</v>
      </c>
      <c r="C1546" t="s">
        <v>16971</v>
      </c>
      <c r="D1546" t="s">
        <v>263</v>
      </c>
      <c r="E1546" s="64" t="s">
        <v>17060</v>
      </c>
    </row>
    <row r="1547" spans="1:5" x14ac:dyDescent="0.25">
      <c r="A1547">
        <v>2022</v>
      </c>
      <c r="B1547">
        <v>1</v>
      </c>
      <c r="C1547" t="s">
        <v>16971</v>
      </c>
      <c r="D1547" t="s">
        <v>261</v>
      </c>
      <c r="E1547" s="64" t="s">
        <v>22849</v>
      </c>
    </row>
    <row r="1548" spans="1:5" x14ac:dyDescent="0.25">
      <c r="A1548">
        <v>2022</v>
      </c>
      <c r="B1548">
        <v>1</v>
      </c>
      <c r="C1548" t="s">
        <v>16971</v>
      </c>
      <c r="D1548" t="s">
        <v>264</v>
      </c>
      <c r="E1548" s="64" t="s">
        <v>22850</v>
      </c>
    </row>
    <row r="1549" spans="1:5" x14ac:dyDescent="0.25">
      <c r="A1549">
        <v>2022</v>
      </c>
      <c r="B1549">
        <v>1</v>
      </c>
      <c r="C1549" t="s">
        <v>16971</v>
      </c>
      <c r="D1549" t="s">
        <v>265</v>
      </c>
      <c r="E1549" s="64" t="s">
        <v>16988</v>
      </c>
    </row>
    <row r="1550" spans="1:5" x14ac:dyDescent="0.25">
      <c r="A1550">
        <v>2022</v>
      </c>
      <c r="B1550">
        <v>1</v>
      </c>
      <c r="C1550" t="s">
        <v>16971</v>
      </c>
      <c r="D1550" t="s">
        <v>20903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16971</v>
      </c>
      <c r="D1551" t="s">
        <v>20903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16971</v>
      </c>
      <c r="D1552" t="s">
        <v>20903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16971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16971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16971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16971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16971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16971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16971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16971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16971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16971</v>
      </c>
      <c r="D1562" t="s">
        <v>266</v>
      </c>
      <c r="E1562" s="64" t="s">
        <v>22764</v>
      </c>
    </row>
    <row r="1563" spans="1:5" x14ac:dyDescent="0.25">
      <c r="A1563">
        <v>2022</v>
      </c>
      <c r="B1563">
        <v>1</v>
      </c>
      <c r="C1563" t="s">
        <v>16971</v>
      </c>
      <c r="D1563" t="s">
        <v>266</v>
      </c>
      <c r="E1563" s="64" t="s">
        <v>22658</v>
      </c>
    </row>
    <row r="1564" spans="1:5" x14ac:dyDescent="0.25">
      <c r="A1564">
        <v>2022</v>
      </c>
      <c r="B1564">
        <v>1</v>
      </c>
      <c r="C1564" t="s">
        <v>16971</v>
      </c>
      <c r="D1564" t="s">
        <v>266</v>
      </c>
      <c r="E1564" s="64" t="s">
        <v>22590</v>
      </c>
    </row>
    <row r="1565" spans="1:5" x14ac:dyDescent="0.25">
      <c r="A1565">
        <v>2022</v>
      </c>
      <c r="B1565">
        <v>1</v>
      </c>
      <c r="C1565" t="s">
        <v>16971</v>
      </c>
      <c r="D1565" t="s">
        <v>266</v>
      </c>
      <c r="E1565" s="64" t="s">
        <v>22831</v>
      </c>
    </row>
    <row r="1566" spans="1:5" x14ac:dyDescent="0.25">
      <c r="A1566">
        <v>2022</v>
      </c>
      <c r="B1566">
        <v>1</v>
      </c>
      <c r="C1566" t="s">
        <v>16971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16971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16971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16971</v>
      </c>
      <c r="D1569" t="s">
        <v>264</v>
      </c>
      <c r="E1569" s="64" t="s">
        <v>20993</v>
      </c>
    </row>
    <row r="1570" spans="1:5" x14ac:dyDescent="0.25">
      <c r="A1570">
        <v>2022</v>
      </c>
      <c r="B1570">
        <v>1</v>
      </c>
      <c r="C1570" t="s">
        <v>16971</v>
      </c>
      <c r="D1570" t="s">
        <v>267</v>
      </c>
      <c r="E1570" s="64" t="s">
        <v>22799</v>
      </c>
    </row>
    <row r="1571" spans="1:5" x14ac:dyDescent="0.25">
      <c r="A1571">
        <v>2022</v>
      </c>
      <c r="B1571">
        <v>1</v>
      </c>
      <c r="C1571" t="s">
        <v>16971</v>
      </c>
      <c r="D1571" t="s">
        <v>267</v>
      </c>
      <c r="E1571" s="64" t="s">
        <v>18979</v>
      </c>
    </row>
    <row r="1572" spans="1:5" x14ac:dyDescent="0.25">
      <c r="A1572">
        <v>2022</v>
      </c>
      <c r="B1572">
        <v>1</v>
      </c>
      <c r="C1572" t="s">
        <v>16971</v>
      </c>
      <c r="D1572" t="s">
        <v>262</v>
      </c>
      <c r="E1572" s="64" t="s">
        <v>22518</v>
      </c>
    </row>
    <row r="1573" spans="1:5" x14ac:dyDescent="0.25">
      <c r="A1573">
        <v>2022</v>
      </c>
      <c r="B1573">
        <v>1</v>
      </c>
      <c r="C1573" t="s">
        <v>16971</v>
      </c>
      <c r="D1573" t="s">
        <v>267</v>
      </c>
      <c r="E1573" s="64" t="s">
        <v>21159</v>
      </c>
    </row>
    <row r="1574" spans="1:5" x14ac:dyDescent="0.25">
      <c r="A1574">
        <v>2022</v>
      </c>
      <c r="B1574">
        <v>1</v>
      </c>
      <c r="C1574" t="s">
        <v>16971</v>
      </c>
      <c r="D1574" t="s">
        <v>267</v>
      </c>
      <c r="E1574" s="64" t="s">
        <v>22713</v>
      </c>
    </row>
    <row r="1575" spans="1:5" x14ac:dyDescent="0.25">
      <c r="A1575">
        <v>2022</v>
      </c>
      <c r="B1575">
        <v>1</v>
      </c>
      <c r="C1575" t="s">
        <v>16971</v>
      </c>
      <c r="D1575" t="s">
        <v>267</v>
      </c>
      <c r="E1575" s="64" t="s">
        <v>22851</v>
      </c>
    </row>
    <row r="1576" spans="1:5" x14ac:dyDescent="0.25">
      <c r="A1576">
        <v>2022</v>
      </c>
      <c r="B1576">
        <v>1</v>
      </c>
      <c r="C1576" t="s">
        <v>16971</v>
      </c>
      <c r="D1576" t="s">
        <v>15832</v>
      </c>
      <c r="E1576" s="64" t="s">
        <v>18988</v>
      </c>
    </row>
    <row r="1577" spans="1:5" x14ac:dyDescent="0.25">
      <c r="A1577">
        <v>2022</v>
      </c>
      <c r="B1577">
        <v>1</v>
      </c>
      <c r="C1577" t="s">
        <v>16971</v>
      </c>
      <c r="D1577" t="s">
        <v>15832</v>
      </c>
      <c r="E1577" s="64" t="s">
        <v>18936</v>
      </c>
    </row>
    <row r="1578" spans="1:5" x14ac:dyDescent="0.25">
      <c r="A1578">
        <v>2022</v>
      </c>
      <c r="B1578">
        <v>1</v>
      </c>
      <c r="C1578" t="s">
        <v>16971</v>
      </c>
      <c r="D1578" t="s">
        <v>15832</v>
      </c>
      <c r="E1578" s="64" t="s">
        <v>19000</v>
      </c>
    </row>
    <row r="1579" spans="1:5" x14ac:dyDescent="0.25">
      <c r="A1579">
        <v>2022</v>
      </c>
      <c r="B1579">
        <v>1</v>
      </c>
      <c r="C1579" t="s">
        <v>16971</v>
      </c>
      <c r="D1579" t="s">
        <v>15832</v>
      </c>
      <c r="E1579" s="64" t="s">
        <v>21363</v>
      </c>
    </row>
    <row r="1580" spans="1:5" x14ac:dyDescent="0.25">
      <c r="A1580">
        <v>2022</v>
      </c>
      <c r="B1580">
        <v>1</v>
      </c>
      <c r="C1580" t="s">
        <v>16971</v>
      </c>
      <c r="D1580" t="s">
        <v>15832</v>
      </c>
      <c r="E1580" s="64" t="s">
        <v>22832</v>
      </c>
    </row>
    <row r="1581" spans="1:5" x14ac:dyDescent="0.25">
      <c r="A1581">
        <v>2022</v>
      </c>
      <c r="B1581">
        <v>1</v>
      </c>
      <c r="C1581" t="s">
        <v>16971</v>
      </c>
      <c r="D1581" t="s">
        <v>15832</v>
      </c>
      <c r="E1581" s="64" t="s">
        <v>18955</v>
      </c>
    </row>
    <row r="1582" spans="1:5" x14ac:dyDescent="0.25">
      <c r="A1582">
        <v>2022</v>
      </c>
      <c r="B1582">
        <v>1</v>
      </c>
      <c r="C1582" t="s">
        <v>16971</v>
      </c>
      <c r="D1582" t="s">
        <v>262</v>
      </c>
      <c r="E1582" s="64" t="s">
        <v>21378</v>
      </c>
    </row>
    <row r="1583" spans="1:5" x14ac:dyDescent="0.25">
      <c r="A1583">
        <v>2022</v>
      </c>
      <c r="B1583">
        <v>1</v>
      </c>
      <c r="C1583" t="s">
        <v>16971</v>
      </c>
      <c r="D1583" t="s">
        <v>262</v>
      </c>
      <c r="E1583" s="64" t="s">
        <v>22793</v>
      </c>
    </row>
    <row r="1584" spans="1:5" x14ac:dyDescent="0.25">
      <c r="A1584">
        <v>2022</v>
      </c>
      <c r="B1584">
        <v>1</v>
      </c>
      <c r="C1584" t="s">
        <v>16971</v>
      </c>
      <c r="D1584" t="s">
        <v>264</v>
      </c>
      <c r="E1584" s="64" t="s">
        <v>17063</v>
      </c>
    </row>
    <row r="1585" spans="1:5" x14ac:dyDescent="0.25">
      <c r="A1585">
        <v>2022</v>
      </c>
      <c r="B1585">
        <v>1</v>
      </c>
      <c r="C1585" t="s">
        <v>16975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16975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16975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16971</v>
      </c>
      <c r="D1588" t="s">
        <v>262</v>
      </c>
      <c r="E1588" s="64" t="s">
        <v>22765</v>
      </c>
    </row>
    <row r="1589" spans="1:5" x14ac:dyDescent="0.25">
      <c r="A1589">
        <v>2022</v>
      </c>
      <c r="B1589">
        <v>1</v>
      </c>
      <c r="C1589" t="s">
        <v>16971</v>
      </c>
      <c r="D1589" t="s">
        <v>262</v>
      </c>
      <c r="E1589" s="64" t="s">
        <v>21153</v>
      </c>
    </row>
    <row r="1590" spans="1:5" x14ac:dyDescent="0.25">
      <c r="A1590">
        <v>2022</v>
      </c>
      <c r="B1590">
        <v>1</v>
      </c>
      <c r="C1590" t="s">
        <v>16971</v>
      </c>
      <c r="D1590" t="s">
        <v>262</v>
      </c>
      <c r="E1590" s="64" t="s">
        <v>22766</v>
      </c>
    </row>
    <row r="1591" spans="1:5" x14ac:dyDescent="0.25">
      <c r="A1591">
        <v>2022</v>
      </c>
      <c r="B1591">
        <v>1</v>
      </c>
      <c r="C1591" t="s">
        <v>16971</v>
      </c>
      <c r="D1591" t="s">
        <v>262</v>
      </c>
      <c r="E1591" s="64" t="s">
        <v>22852</v>
      </c>
    </row>
    <row r="1592" spans="1:5" x14ac:dyDescent="0.25">
      <c r="A1592">
        <v>2022</v>
      </c>
      <c r="B1592">
        <v>1</v>
      </c>
      <c r="C1592" t="s">
        <v>16971</v>
      </c>
      <c r="D1592" t="s">
        <v>262</v>
      </c>
      <c r="E1592" s="64" t="s">
        <v>21160</v>
      </c>
    </row>
    <row r="1593" spans="1:5" x14ac:dyDescent="0.25">
      <c r="A1593">
        <v>2022</v>
      </c>
      <c r="B1593">
        <v>1</v>
      </c>
      <c r="C1593" t="s">
        <v>16971</v>
      </c>
      <c r="D1593" t="s">
        <v>262</v>
      </c>
      <c r="E1593" s="64" t="s">
        <v>22853</v>
      </c>
    </row>
    <row r="1594" spans="1:5" x14ac:dyDescent="0.25">
      <c r="A1594">
        <v>2022</v>
      </c>
      <c r="B1594">
        <v>1</v>
      </c>
      <c r="C1594" t="s">
        <v>16971</v>
      </c>
      <c r="D1594" t="s">
        <v>262</v>
      </c>
      <c r="E1594" s="64" t="s">
        <v>21161</v>
      </c>
    </row>
    <row r="1595" spans="1:5" x14ac:dyDescent="0.25">
      <c r="A1595">
        <v>2022</v>
      </c>
      <c r="B1595">
        <v>1</v>
      </c>
      <c r="C1595" t="s">
        <v>16971</v>
      </c>
      <c r="D1595" t="s">
        <v>262</v>
      </c>
      <c r="E1595" s="64" t="s">
        <v>22854</v>
      </c>
    </row>
    <row r="1596" spans="1:5" x14ac:dyDescent="0.25">
      <c r="A1596">
        <v>2022</v>
      </c>
      <c r="B1596">
        <v>1</v>
      </c>
      <c r="C1596" t="s">
        <v>16971</v>
      </c>
      <c r="D1596" t="s">
        <v>262</v>
      </c>
      <c r="E1596" s="64" t="s">
        <v>22833</v>
      </c>
    </row>
    <row r="1597" spans="1:5" x14ac:dyDescent="0.25">
      <c r="A1597">
        <v>2022</v>
      </c>
      <c r="B1597">
        <v>1</v>
      </c>
      <c r="C1597" t="s">
        <v>16971</v>
      </c>
      <c r="D1597" t="s">
        <v>262</v>
      </c>
      <c r="E1597" s="64" t="s">
        <v>21134</v>
      </c>
    </row>
    <row r="1598" spans="1:5" x14ac:dyDescent="0.25">
      <c r="A1598">
        <v>2022</v>
      </c>
      <c r="B1598">
        <v>1</v>
      </c>
      <c r="C1598" t="s">
        <v>16971</v>
      </c>
      <c r="D1598" t="s">
        <v>264</v>
      </c>
      <c r="E1598" s="64" t="s">
        <v>22855</v>
      </c>
    </row>
    <row r="1599" spans="1:5" x14ac:dyDescent="0.25">
      <c r="A1599">
        <v>2022</v>
      </c>
      <c r="B1599">
        <v>1</v>
      </c>
      <c r="C1599" t="s">
        <v>16971</v>
      </c>
      <c r="D1599" t="s">
        <v>264</v>
      </c>
      <c r="E1599" s="64" t="s">
        <v>18795</v>
      </c>
    </row>
    <row r="1600" spans="1:5" x14ac:dyDescent="0.25">
      <c r="A1600">
        <v>2022</v>
      </c>
      <c r="B1600">
        <v>1</v>
      </c>
      <c r="C1600" t="s">
        <v>16971</v>
      </c>
      <c r="D1600" t="s">
        <v>264</v>
      </c>
      <c r="E1600" s="64" t="s">
        <v>22701</v>
      </c>
    </row>
    <row r="1601" spans="1:5" x14ac:dyDescent="0.25">
      <c r="A1601">
        <v>2022</v>
      </c>
      <c r="B1601">
        <v>1</v>
      </c>
      <c r="C1601" t="s">
        <v>16971</v>
      </c>
      <c r="D1601" t="s">
        <v>261</v>
      </c>
      <c r="E1601" s="64" t="s">
        <v>16990</v>
      </c>
    </row>
    <row r="1602" spans="1:5" x14ac:dyDescent="0.25">
      <c r="A1602">
        <v>2022</v>
      </c>
      <c r="B1602">
        <v>1</v>
      </c>
      <c r="C1602" t="s">
        <v>16971</v>
      </c>
      <c r="D1602" t="s">
        <v>261</v>
      </c>
      <c r="E1602" s="64" t="s">
        <v>17011</v>
      </c>
    </row>
    <row r="1603" spans="1:5" x14ac:dyDescent="0.25">
      <c r="A1603">
        <v>2022</v>
      </c>
      <c r="B1603">
        <v>1</v>
      </c>
      <c r="C1603" t="s">
        <v>16971</v>
      </c>
      <c r="D1603" t="s">
        <v>261</v>
      </c>
      <c r="E1603" s="64" t="s">
        <v>21162</v>
      </c>
    </row>
    <row r="1604" spans="1:5" x14ac:dyDescent="0.25">
      <c r="A1604">
        <v>2022</v>
      </c>
      <c r="B1604">
        <v>1</v>
      </c>
      <c r="C1604" t="s">
        <v>16971</v>
      </c>
      <c r="D1604" t="s">
        <v>261</v>
      </c>
      <c r="E1604" s="64" t="s">
        <v>21163</v>
      </c>
    </row>
    <row r="1605" spans="1:5" x14ac:dyDescent="0.25">
      <c r="A1605">
        <v>2022</v>
      </c>
      <c r="B1605">
        <v>1</v>
      </c>
      <c r="C1605" t="s">
        <v>16971</v>
      </c>
      <c r="D1605" t="s">
        <v>261</v>
      </c>
      <c r="E1605" s="64" t="s">
        <v>22856</v>
      </c>
    </row>
    <row r="1606" spans="1:5" x14ac:dyDescent="0.25">
      <c r="A1606">
        <v>2022</v>
      </c>
      <c r="B1606">
        <v>1</v>
      </c>
      <c r="C1606" t="s">
        <v>16971</v>
      </c>
      <c r="D1606" t="s">
        <v>261</v>
      </c>
      <c r="E1606" s="64" t="s">
        <v>22857</v>
      </c>
    </row>
    <row r="1607" spans="1:5" x14ac:dyDescent="0.25">
      <c r="A1607">
        <v>2022</v>
      </c>
      <c r="B1607">
        <v>1</v>
      </c>
      <c r="C1607" t="s">
        <v>16971</v>
      </c>
      <c r="D1607" t="s">
        <v>261</v>
      </c>
      <c r="E1607" s="64" t="s">
        <v>22468</v>
      </c>
    </row>
    <row r="1608" spans="1:5" x14ac:dyDescent="0.25">
      <c r="A1608">
        <v>2022</v>
      </c>
      <c r="B1608">
        <v>1</v>
      </c>
      <c r="C1608" t="s">
        <v>16971</v>
      </c>
      <c r="D1608" t="s">
        <v>262</v>
      </c>
      <c r="E1608" s="64" t="s">
        <v>21075</v>
      </c>
    </row>
    <row r="1609" spans="1:5" x14ac:dyDescent="0.25">
      <c r="A1609">
        <v>2022</v>
      </c>
      <c r="B1609">
        <v>1</v>
      </c>
      <c r="C1609" t="s">
        <v>16971</v>
      </c>
      <c r="D1609" t="s">
        <v>262</v>
      </c>
      <c r="E1609" s="64" t="s">
        <v>21164</v>
      </c>
    </row>
    <row r="1610" spans="1:5" x14ac:dyDescent="0.25">
      <c r="A1610">
        <v>2022</v>
      </c>
      <c r="B1610">
        <v>1</v>
      </c>
      <c r="C1610" t="s">
        <v>16971</v>
      </c>
      <c r="D1610" t="s">
        <v>262</v>
      </c>
      <c r="E1610" s="64" t="s">
        <v>21048</v>
      </c>
    </row>
    <row r="1611" spans="1:5" x14ac:dyDescent="0.25">
      <c r="A1611">
        <v>2022</v>
      </c>
      <c r="B1611">
        <v>1</v>
      </c>
      <c r="C1611" t="s">
        <v>16971</v>
      </c>
      <c r="D1611" t="s">
        <v>262</v>
      </c>
      <c r="E1611" s="64" t="s">
        <v>22858</v>
      </c>
    </row>
    <row r="1612" spans="1:5" x14ac:dyDescent="0.25">
      <c r="A1612">
        <v>2022</v>
      </c>
      <c r="B1612">
        <v>1</v>
      </c>
      <c r="C1612" t="s">
        <v>16971</v>
      </c>
      <c r="D1612" t="s">
        <v>264</v>
      </c>
      <c r="E1612" s="64" t="s">
        <v>18767</v>
      </c>
    </row>
    <row r="1613" spans="1:5" x14ac:dyDescent="0.25">
      <c r="A1613">
        <v>2022</v>
      </c>
      <c r="B1613">
        <v>1</v>
      </c>
      <c r="C1613" t="s">
        <v>16971</v>
      </c>
      <c r="D1613" t="s">
        <v>264</v>
      </c>
      <c r="E1613" s="64" t="s">
        <v>22609</v>
      </c>
    </row>
    <row r="1614" spans="1:5" x14ac:dyDescent="0.25">
      <c r="A1614">
        <v>2022</v>
      </c>
      <c r="B1614">
        <v>1</v>
      </c>
      <c r="C1614" t="s">
        <v>16971</v>
      </c>
      <c r="D1614" t="s">
        <v>262</v>
      </c>
      <c r="E1614" s="64" t="s">
        <v>21165</v>
      </c>
    </row>
    <row r="1615" spans="1:5" x14ac:dyDescent="0.25">
      <c r="A1615">
        <v>2022</v>
      </c>
      <c r="B1615">
        <v>1</v>
      </c>
      <c r="C1615" t="s">
        <v>16971</v>
      </c>
      <c r="D1615" t="s">
        <v>267</v>
      </c>
      <c r="E1615" s="64" t="s">
        <v>21166</v>
      </c>
    </row>
    <row r="1616" spans="1:5" x14ac:dyDescent="0.25">
      <c r="A1616">
        <v>2022</v>
      </c>
      <c r="B1616">
        <v>1</v>
      </c>
      <c r="C1616" t="s">
        <v>16971</v>
      </c>
      <c r="D1616" t="s">
        <v>268</v>
      </c>
      <c r="E1616" s="64" t="s">
        <v>22635</v>
      </c>
    </row>
    <row r="1617" spans="1:5" x14ac:dyDescent="0.25">
      <c r="A1617">
        <v>2022</v>
      </c>
      <c r="B1617">
        <v>1</v>
      </c>
      <c r="C1617" t="s">
        <v>16971</v>
      </c>
      <c r="D1617" t="s">
        <v>268</v>
      </c>
      <c r="E1617" s="64" t="s">
        <v>21358</v>
      </c>
    </row>
    <row r="1618" spans="1:5" x14ac:dyDescent="0.25">
      <c r="A1618">
        <v>2022</v>
      </c>
      <c r="B1618">
        <v>1</v>
      </c>
      <c r="C1618" t="s">
        <v>16971</v>
      </c>
      <c r="D1618" t="s">
        <v>268</v>
      </c>
      <c r="E1618" s="64" t="s">
        <v>21039</v>
      </c>
    </row>
    <row r="1619" spans="1:5" x14ac:dyDescent="0.25">
      <c r="A1619">
        <v>2022</v>
      </c>
      <c r="B1619">
        <v>1</v>
      </c>
      <c r="C1619" t="s">
        <v>16971</v>
      </c>
      <c r="D1619" t="s">
        <v>268</v>
      </c>
      <c r="E1619" s="64" t="s">
        <v>21123</v>
      </c>
    </row>
    <row r="1620" spans="1:5" x14ac:dyDescent="0.25">
      <c r="A1620">
        <v>2022</v>
      </c>
      <c r="B1620">
        <v>1</v>
      </c>
      <c r="C1620" t="s">
        <v>16971</v>
      </c>
      <c r="D1620" t="s">
        <v>268</v>
      </c>
      <c r="E1620" s="64" t="s">
        <v>18981</v>
      </c>
    </row>
    <row r="1621" spans="1:5" x14ac:dyDescent="0.25">
      <c r="A1621">
        <v>2022</v>
      </c>
      <c r="B1621">
        <v>1</v>
      </c>
      <c r="C1621" t="s">
        <v>16971</v>
      </c>
      <c r="D1621" t="s">
        <v>268</v>
      </c>
      <c r="E1621" s="64" t="s">
        <v>21167</v>
      </c>
    </row>
    <row r="1622" spans="1:5" x14ac:dyDescent="0.25">
      <c r="A1622">
        <v>2022</v>
      </c>
      <c r="B1622">
        <v>1</v>
      </c>
      <c r="C1622" t="s">
        <v>16971</v>
      </c>
      <c r="D1622" t="s">
        <v>268</v>
      </c>
      <c r="E1622" s="64" t="s">
        <v>22767</v>
      </c>
    </row>
    <row r="1623" spans="1:5" x14ac:dyDescent="0.25">
      <c r="A1623">
        <v>2022</v>
      </c>
      <c r="B1623">
        <v>1</v>
      </c>
      <c r="C1623" t="s">
        <v>16971</v>
      </c>
      <c r="D1623" t="s">
        <v>268</v>
      </c>
      <c r="E1623" s="64" t="s">
        <v>21168</v>
      </c>
    </row>
    <row r="1624" spans="1:5" x14ac:dyDescent="0.25">
      <c r="A1624">
        <v>2022</v>
      </c>
      <c r="B1624">
        <v>1</v>
      </c>
      <c r="C1624" t="s">
        <v>16971</v>
      </c>
      <c r="D1624" t="s">
        <v>268</v>
      </c>
      <c r="E1624" s="64" t="s">
        <v>21169</v>
      </c>
    </row>
    <row r="1625" spans="1:5" x14ac:dyDescent="0.25">
      <c r="A1625">
        <v>2022</v>
      </c>
      <c r="B1625">
        <v>1</v>
      </c>
      <c r="C1625" t="s">
        <v>16971</v>
      </c>
      <c r="D1625" t="s">
        <v>268</v>
      </c>
      <c r="E1625" s="64" t="s">
        <v>21170</v>
      </c>
    </row>
    <row r="1626" spans="1:5" x14ac:dyDescent="0.25">
      <c r="A1626">
        <v>2022</v>
      </c>
      <c r="B1626">
        <v>1</v>
      </c>
      <c r="C1626" t="s">
        <v>16971</v>
      </c>
      <c r="D1626" t="s">
        <v>268</v>
      </c>
      <c r="E1626" s="64" t="s">
        <v>21171</v>
      </c>
    </row>
    <row r="1627" spans="1:5" x14ac:dyDescent="0.25">
      <c r="A1627">
        <v>2022</v>
      </c>
      <c r="B1627">
        <v>1</v>
      </c>
      <c r="C1627" t="s">
        <v>16971</v>
      </c>
      <c r="D1627" t="s">
        <v>268</v>
      </c>
      <c r="E1627" s="64" t="s">
        <v>20962</v>
      </c>
    </row>
    <row r="1628" spans="1:5" x14ac:dyDescent="0.25">
      <c r="A1628">
        <v>2022</v>
      </c>
      <c r="B1628">
        <v>1</v>
      </c>
      <c r="C1628" t="s">
        <v>16971</v>
      </c>
      <c r="D1628" t="s">
        <v>15832</v>
      </c>
      <c r="E1628" s="64" t="s">
        <v>22436</v>
      </c>
    </row>
    <row r="1629" spans="1:5" x14ac:dyDescent="0.25">
      <c r="A1629">
        <v>2022</v>
      </c>
      <c r="B1629">
        <v>1</v>
      </c>
      <c r="C1629" t="s">
        <v>16971</v>
      </c>
      <c r="D1629" t="s">
        <v>15832</v>
      </c>
      <c r="E1629" s="64" t="s">
        <v>21172</v>
      </c>
    </row>
    <row r="1630" spans="1:5" x14ac:dyDescent="0.25">
      <c r="A1630">
        <v>2022</v>
      </c>
      <c r="B1630">
        <v>1</v>
      </c>
      <c r="C1630" t="s">
        <v>16971</v>
      </c>
      <c r="D1630" t="s">
        <v>15832</v>
      </c>
      <c r="E1630" s="64" t="s">
        <v>22859</v>
      </c>
    </row>
    <row r="1631" spans="1:5" x14ac:dyDescent="0.25">
      <c r="A1631">
        <v>2022</v>
      </c>
      <c r="B1631">
        <v>1</v>
      </c>
      <c r="C1631" t="s">
        <v>16971</v>
      </c>
      <c r="D1631" t="s">
        <v>266</v>
      </c>
      <c r="E1631" s="64" t="s">
        <v>21173</v>
      </c>
    </row>
    <row r="1632" spans="1:5" x14ac:dyDescent="0.25">
      <c r="A1632">
        <v>2022</v>
      </c>
      <c r="B1632">
        <v>1</v>
      </c>
      <c r="C1632" t="s">
        <v>16975</v>
      </c>
      <c r="D1632" t="s">
        <v>264</v>
      </c>
      <c r="E1632" s="64" t="s">
        <v>21174</v>
      </c>
    </row>
    <row r="1633" spans="1:6" x14ac:dyDescent="0.25">
      <c r="A1633">
        <v>2022</v>
      </c>
      <c r="B1633">
        <v>1</v>
      </c>
      <c r="C1633" t="s">
        <v>16975</v>
      </c>
      <c r="D1633" t="s">
        <v>264</v>
      </c>
      <c r="E1633" s="64" t="s">
        <v>22860</v>
      </c>
    </row>
    <row r="1634" spans="1:6" x14ac:dyDescent="0.25">
      <c r="A1634">
        <v>2022</v>
      </c>
      <c r="B1634">
        <v>1</v>
      </c>
      <c r="C1634" t="s">
        <v>16975</v>
      </c>
      <c r="D1634" t="s">
        <v>20903</v>
      </c>
      <c r="E1634" s="64" t="s">
        <v>22861</v>
      </c>
    </row>
    <row r="1635" spans="1:6" x14ac:dyDescent="0.25">
      <c r="A1635">
        <v>2022</v>
      </c>
      <c r="B1635">
        <v>1</v>
      </c>
      <c r="C1635" t="s">
        <v>16975</v>
      </c>
      <c r="D1635" t="s">
        <v>265</v>
      </c>
      <c r="E1635" s="64" t="s">
        <v>21175</v>
      </c>
    </row>
    <row r="1636" spans="1:6" x14ac:dyDescent="0.25">
      <c r="A1636">
        <v>2022</v>
      </c>
      <c r="B1636">
        <v>1</v>
      </c>
      <c r="C1636" t="s">
        <v>16975</v>
      </c>
      <c r="D1636" t="s">
        <v>265</v>
      </c>
      <c r="E1636" s="64" t="s">
        <v>22862</v>
      </c>
    </row>
    <row r="1637" spans="1:6" x14ac:dyDescent="0.25">
      <c r="A1637">
        <v>2022</v>
      </c>
      <c r="B1637">
        <v>1</v>
      </c>
      <c r="C1637" t="s">
        <v>16971</v>
      </c>
      <c r="D1637" t="s">
        <v>265</v>
      </c>
      <c r="E1637" s="64" t="s">
        <v>20990</v>
      </c>
    </row>
    <row r="1638" spans="1:6" x14ac:dyDescent="0.25">
      <c r="A1638">
        <v>2022</v>
      </c>
      <c r="B1638">
        <v>1</v>
      </c>
      <c r="C1638" t="s">
        <v>16971</v>
      </c>
      <c r="D1638" t="s">
        <v>15832</v>
      </c>
      <c r="E1638" s="64" t="s">
        <v>17088</v>
      </c>
    </row>
    <row r="1639" spans="1:6" x14ac:dyDescent="0.25">
      <c r="A1639">
        <v>2022</v>
      </c>
      <c r="B1639">
        <v>1</v>
      </c>
      <c r="C1639" t="s">
        <v>16971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16971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16971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16971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16971</v>
      </c>
      <c r="D1643" t="s">
        <v>262</v>
      </c>
      <c r="F1643" s="64" t="s">
        <v>22863</v>
      </c>
    </row>
    <row r="1644" spans="1:6" x14ac:dyDescent="0.25">
      <c r="A1644">
        <v>2022</v>
      </c>
      <c r="B1644">
        <v>1</v>
      </c>
      <c r="C1644" t="s">
        <v>16971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16971</v>
      </c>
      <c r="D1645" t="s">
        <v>20903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16971</v>
      </c>
      <c r="D1646" t="s">
        <v>20903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16971</v>
      </c>
      <c r="D1647" t="s">
        <v>20903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16971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16971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16971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16971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16971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16971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16971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16971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16971</v>
      </c>
      <c r="D1656" t="s">
        <v>262</v>
      </c>
      <c r="F1656" s="64" t="s">
        <v>22863</v>
      </c>
    </row>
    <row r="1657" spans="1:6" x14ac:dyDescent="0.25">
      <c r="A1657">
        <v>2022</v>
      </c>
      <c r="B1657">
        <v>1</v>
      </c>
      <c r="C1657" t="s">
        <v>16971</v>
      </c>
      <c r="D1657" t="s">
        <v>264</v>
      </c>
      <c r="F1657" s="64" t="s">
        <v>21176</v>
      </c>
    </row>
    <row r="1658" spans="1:6" x14ac:dyDescent="0.25">
      <c r="A1658">
        <v>2022</v>
      </c>
      <c r="B1658">
        <v>1</v>
      </c>
      <c r="C1658" t="s">
        <v>16971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16971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16971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16971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16971</v>
      </c>
      <c r="D1662" t="s">
        <v>265</v>
      </c>
      <c r="E1662" s="64" t="s">
        <v>22864</v>
      </c>
      <c r="F1662" s="64" t="s">
        <v>21177</v>
      </c>
    </row>
    <row r="1663" spans="1:6" x14ac:dyDescent="0.25">
      <c r="A1663">
        <v>2022</v>
      </c>
      <c r="B1663">
        <v>1</v>
      </c>
      <c r="C1663" t="s">
        <v>16971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16971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16971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16971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16971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16971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16971</v>
      </c>
      <c r="D1669" t="s">
        <v>265</v>
      </c>
      <c r="E1669" s="64" t="s">
        <v>22865</v>
      </c>
      <c r="F1669" s="64" t="s">
        <v>21178</v>
      </c>
    </row>
    <row r="1670" spans="1:6" x14ac:dyDescent="0.25">
      <c r="A1670">
        <v>2022</v>
      </c>
      <c r="B1670">
        <v>1</v>
      </c>
      <c r="C1670" t="s">
        <v>16971</v>
      </c>
      <c r="D1670" t="s">
        <v>15832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16971</v>
      </c>
      <c r="D1671" t="s">
        <v>15832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16971</v>
      </c>
      <c r="D1672" t="s">
        <v>15832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16971</v>
      </c>
      <c r="D1673" t="s">
        <v>15832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16971</v>
      </c>
      <c r="D1674" t="s">
        <v>15832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16971</v>
      </c>
      <c r="D1675" t="s">
        <v>15832</v>
      </c>
      <c r="E1675" s="64" t="s">
        <v>18954</v>
      </c>
    </row>
    <row r="1676" spans="1:6" x14ac:dyDescent="0.25">
      <c r="A1676">
        <v>2022</v>
      </c>
      <c r="B1676">
        <v>1</v>
      </c>
      <c r="C1676" t="s">
        <v>16971</v>
      </c>
      <c r="D1676" t="s">
        <v>15832</v>
      </c>
      <c r="F1676" s="64" t="s">
        <v>22832</v>
      </c>
    </row>
    <row r="1677" spans="1:6" x14ac:dyDescent="0.25">
      <c r="A1677">
        <v>2022</v>
      </c>
      <c r="B1677">
        <v>1</v>
      </c>
      <c r="C1677" t="s">
        <v>16971</v>
      </c>
      <c r="D1677" t="s">
        <v>15832</v>
      </c>
      <c r="E1677" s="64" t="s">
        <v>18750</v>
      </c>
      <c r="F1677" s="64" t="s">
        <v>21179</v>
      </c>
    </row>
    <row r="1678" spans="1:6" x14ac:dyDescent="0.25">
      <c r="A1678">
        <v>2022</v>
      </c>
      <c r="B1678">
        <v>1</v>
      </c>
      <c r="C1678" t="s">
        <v>16975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16975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16975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16975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16975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16975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16975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16971</v>
      </c>
      <c r="D1685" t="s">
        <v>15832</v>
      </c>
      <c r="E1685" s="64" t="s">
        <v>21179</v>
      </c>
      <c r="F1685" s="64" t="s">
        <v>21180</v>
      </c>
    </row>
    <row r="1686" spans="1:6" x14ac:dyDescent="0.25">
      <c r="A1686">
        <v>2022</v>
      </c>
      <c r="B1686">
        <v>1</v>
      </c>
      <c r="C1686" t="s">
        <v>16971</v>
      </c>
      <c r="D1686" t="s">
        <v>20903</v>
      </c>
      <c r="E1686" s="64" t="s">
        <v>22866</v>
      </c>
    </row>
    <row r="1687" spans="1:6" x14ac:dyDescent="0.25">
      <c r="A1687">
        <v>2022</v>
      </c>
      <c r="B1687">
        <v>1</v>
      </c>
      <c r="C1687" t="s">
        <v>16971</v>
      </c>
      <c r="D1687" t="s">
        <v>263</v>
      </c>
      <c r="F1687" s="64" t="s">
        <v>22620</v>
      </c>
    </row>
    <row r="1688" spans="1:6" x14ac:dyDescent="0.25">
      <c r="A1688">
        <v>2022</v>
      </c>
      <c r="B1688">
        <v>1</v>
      </c>
      <c r="C1688" t="s">
        <v>16971</v>
      </c>
      <c r="D1688" t="s">
        <v>266</v>
      </c>
      <c r="F1688" s="64" t="s">
        <v>22867</v>
      </c>
    </row>
    <row r="1689" spans="1:6" x14ac:dyDescent="0.25">
      <c r="A1689">
        <v>2022</v>
      </c>
      <c r="B1689">
        <v>1</v>
      </c>
      <c r="C1689" t="s">
        <v>16971</v>
      </c>
      <c r="D1689" t="s">
        <v>266</v>
      </c>
      <c r="F1689" s="64" t="s">
        <v>21181</v>
      </c>
    </row>
    <row r="1690" spans="1:6" x14ac:dyDescent="0.25">
      <c r="A1690">
        <v>2022</v>
      </c>
      <c r="B1690">
        <v>1</v>
      </c>
      <c r="C1690" t="s">
        <v>16971</v>
      </c>
      <c r="D1690" t="s">
        <v>266</v>
      </c>
      <c r="F1690" s="64" t="s">
        <v>21182</v>
      </c>
    </row>
    <row r="1691" spans="1:6" x14ac:dyDescent="0.25">
      <c r="A1691">
        <v>2022</v>
      </c>
      <c r="B1691">
        <v>1</v>
      </c>
      <c r="C1691" t="s">
        <v>16971</v>
      </c>
      <c r="D1691" t="s">
        <v>266</v>
      </c>
      <c r="F1691" s="64" t="s">
        <v>17074</v>
      </c>
    </row>
    <row r="1692" spans="1:6" x14ac:dyDescent="0.25">
      <c r="A1692">
        <v>2022</v>
      </c>
      <c r="B1692">
        <v>1</v>
      </c>
      <c r="C1692" t="s">
        <v>16971</v>
      </c>
      <c r="D1692" t="s">
        <v>266</v>
      </c>
      <c r="F1692" s="64" t="s">
        <v>21183</v>
      </c>
    </row>
    <row r="1693" spans="1:6" x14ac:dyDescent="0.25">
      <c r="A1693">
        <v>2022</v>
      </c>
      <c r="B1693">
        <v>1</v>
      </c>
      <c r="C1693" t="s">
        <v>16971</v>
      </c>
      <c r="D1693" t="s">
        <v>266</v>
      </c>
      <c r="F1693" s="64" t="s">
        <v>21184</v>
      </c>
    </row>
    <row r="1694" spans="1:6" x14ac:dyDescent="0.25">
      <c r="A1694">
        <v>2022</v>
      </c>
      <c r="B1694">
        <v>1</v>
      </c>
      <c r="C1694" t="s">
        <v>17008</v>
      </c>
      <c r="D1694" t="s">
        <v>266</v>
      </c>
      <c r="E1694" s="64" t="s">
        <v>18943</v>
      </c>
      <c r="F1694" s="64" t="s">
        <v>21185</v>
      </c>
    </row>
    <row r="1695" spans="1:6" x14ac:dyDescent="0.25">
      <c r="A1695">
        <v>2022</v>
      </c>
      <c r="B1695">
        <v>1</v>
      </c>
      <c r="C1695" t="s">
        <v>16971</v>
      </c>
      <c r="D1695" t="s">
        <v>262</v>
      </c>
      <c r="E1695" s="64" t="s">
        <v>21186</v>
      </c>
      <c r="F1695" s="64" t="s">
        <v>22868</v>
      </c>
    </row>
    <row r="1696" spans="1:6" x14ac:dyDescent="0.25">
      <c r="A1696">
        <v>2022</v>
      </c>
      <c r="B1696">
        <v>1</v>
      </c>
      <c r="C1696" t="s">
        <v>16971</v>
      </c>
      <c r="D1696" t="s">
        <v>266</v>
      </c>
      <c r="E1696" s="64" t="s">
        <v>22819</v>
      </c>
      <c r="F1696" s="64" t="s">
        <v>21187</v>
      </c>
    </row>
    <row r="1697" spans="1:6" x14ac:dyDescent="0.25">
      <c r="A1697">
        <v>2022</v>
      </c>
      <c r="B1697">
        <v>1</v>
      </c>
      <c r="C1697" t="s">
        <v>16971</v>
      </c>
      <c r="D1697" t="s">
        <v>266</v>
      </c>
      <c r="E1697" s="64" t="s">
        <v>22869</v>
      </c>
      <c r="F1697" s="64" t="s">
        <v>21188</v>
      </c>
    </row>
    <row r="1698" spans="1:6" x14ac:dyDescent="0.25">
      <c r="A1698">
        <v>2022</v>
      </c>
      <c r="B1698">
        <v>1</v>
      </c>
      <c r="C1698" t="s">
        <v>16971</v>
      </c>
      <c r="D1698" t="s">
        <v>15832</v>
      </c>
      <c r="E1698" s="64" t="s">
        <v>22832</v>
      </c>
      <c r="F1698" s="64" t="s">
        <v>18954</v>
      </c>
    </row>
    <row r="1699" spans="1:6" x14ac:dyDescent="0.25">
      <c r="A1699">
        <v>2022</v>
      </c>
      <c r="B1699">
        <v>1</v>
      </c>
      <c r="C1699" t="s">
        <v>16971</v>
      </c>
      <c r="D1699" t="s">
        <v>261</v>
      </c>
      <c r="E1699" s="64" t="s">
        <v>18984</v>
      </c>
      <c r="F1699" s="64" t="s">
        <v>22870</v>
      </c>
    </row>
    <row r="1700" spans="1:6" x14ac:dyDescent="0.25">
      <c r="A1700">
        <v>2022</v>
      </c>
      <c r="B1700">
        <v>1</v>
      </c>
      <c r="C1700" t="s">
        <v>16971</v>
      </c>
      <c r="D1700" t="s">
        <v>262</v>
      </c>
      <c r="E1700" s="64" t="s">
        <v>21189</v>
      </c>
      <c r="F1700" s="64" t="s">
        <v>22871</v>
      </c>
    </row>
    <row r="1701" spans="1:6" x14ac:dyDescent="0.25">
      <c r="A1701">
        <v>2022</v>
      </c>
      <c r="B1701">
        <v>1</v>
      </c>
      <c r="C1701" t="s">
        <v>16971</v>
      </c>
      <c r="D1701" t="s">
        <v>266</v>
      </c>
      <c r="E1701" s="64" t="s">
        <v>21184</v>
      </c>
      <c r="F1701" s="64" t="s">
        <v>22872</v>
      </c>
    </row>
    <row r="1702" spans="1:6" x14ac:dyDescent="0.25">
      <c r="A1702">
        <v>2022</v>
      </c>
      <c r="B1702">
        <v>1</v>
      </c>
      <c r="C1702" t="s">
        <v>16971</v>
      </c>
      <c r="D1702" t="s">
        <v>15832</v>
      </c>
      <c r="E1702" s="64" t="s">
        <v>21190</v>
      </c>
      <c r="F1702" s="64" t="s">
        <v>22832</v>
      </c>
    </row>
    <row r="1703" spans="1:6" x14ac:dyDescent="0.25">
      <c r="A1703">
        <v>2022</v>
      </c>
      <c r="B1703">
        <v>1</v>
      </c>
      <c r="C1703" t="s">
        <v>16971</v>
      </c>
      <c r="D1703" t="s">
        <v>261</v>
      </c>
      <c r="F1703" s="64" t="s">
        <v>21097</v>
      </c>
    </row>
    <row r="1704" spans="1:6" x14ac:dyDescent="0.25">
      <c r="A1704">
        <v>2022</v>
      </c>
      <c r="B1704">
        <v>1</v>
      </c>
      <c r="C1704" t="s">
        <v>16971</v>
      </c>
      <c r="D1704" t="s">
        <v>265</v>
      </c>
      <c r="E1704" s="64" t="s">
        <v>21178</v>
      </c>
      <c r="F1704" s="64" t="s">
        <v>21364</v>
      </c>
    </row>
    <row r="1705" spans="1:6" x14ac:dyDescent="0.25">
      <c r="A1705">
        <v>2022</v>
      </c>
      <c r="B1705">
        <v>1</v>
      </c>
      <c r="C1705" t="s">
        <v>16971</v>
      </c>
      <c r="D1705" t="s">
        <v>15832</v>
      </c>
      <c r="E1705" s="64" t="s">
        <v>22832</v>
      </c>
      <c r="F1705" s="64" t="s">
        <v>21191</v>
      </c>
    </row>
    <row r="1706" spans="1:6" x14ac:dyDescent="0.25">
      <c r="A1706">
        <v>2022</v>
      </c>
      <c r="B1706">
        <v>1</v>
      </c>
      <c r="C1706" t="s">
        <v>16971</v>
      </c>
      <c r="D1706" t="s">
        <v>15832</v>
      </c>
      <c r="E1706" s="64" t="s">
        <v>18955</v>
      </c>
      <c r="F1706" s="64" t="s">
        <v>21192</v>
      </c>
    </row>
    <row r="1707" spans="1:6" x14ac:dyDescent="0.25">
      <c r="A1707">
        <v>2022</v>
      </c>
      <c r="B1707">
        <v>1</v>
      </c>
      <c r="C1707" t="s">
        <v>17008</v>
      </c>
      <c r="D1707" t="s">
        <v>261</v>
      </c>
      <c r="E1707" s="64" t="s">
        <v>21360</v>
      </c>
      <c r="F1707" s="64" t="s">
        <v>21193</v>
      </c>
    </row>
    <row r="1708" spans="1:6" x14ac:dyDescent="0.25">
      <c r="A1708">
        <v>2022</v>
      </c>
      <c r="B1708">
        <v>1</v>
      </c>
      <c r="C1708" t="s">
        <v>16971</v>
      </c>
      <c r="D1708" t="s">
        <v>265</v>
      </c>
      <c r="F1708" s="64" t="s">
        <v>21194</v>
      </c>
    </row>
    <row r="1709" spans="1:6" x14ac:dyDescent="0.25">
      <c r="A1709">
        <v>2022</v>
      </c>
      <c r="B1709">
        <v>1</v>
      </c>
      <c r="C1709" t="s">
        <v>16971</v>
      </c>
      <c r="D1709" t="s">
        <v>261</v>
      </c>
      <c r="F1709" s="64" t="s">
        <v>22873</v>
      </c>
    </row>
    <row r="1710" spans="1:6" x14ac:dyDescent="0.25">
      <c r="A1710">
        <v>2022</v>
      </c>
      <c r="B1710">
        <v>1</v>
      </c>
      <c r="C1710" t="s">
        <v>16971</v>
      </c>
      <c r="D1710" t="s">
        <v>266</v>
      </c>
      <c r="E1710" s="64" t="s">
        <v>21183</v>
      </c>
    </row>
    <row r="1711" spans="1:6" x14ac:dyDescent="0.25">
      <c r="A1711">
        <v>2022</v>
      </c>
      <c r="B1711">
        <v>1</v>
      </c>
      <c r="C1711" t="s">
        <v>16971</v>
      </c>
      <c r="D1711" t="s">
        <v>266</v>
      </c>
      <c r="F1711" s="64" t="s">
        <v>21195</v>
      </c>
    </row>
    <row r="1712" spans="1:6" x14ac:dyDescent="0.25">
      <c r="A1712">
        <v>2022</v>
      </c>
      <c r="B1712">
        <v>1</v>
      </c>
      <c r="C1712" t="s">
        <v>16971</v>
      </c>
      <c r="D1712" t="s">
        <v>262</v>
      </c>
      <c r="E1712" s="64" t="s">
        <v>22874</v>
      </c>
      <c r="F1712" s="64" t="s">
        <v>21196</v>
      </c>
    </row>
    <row r="1713" spans="1:6" x14ac:dyDescent="0.25">
      <c r="A1713">
        <v>2022</v>
      </c>
      <c r="B1713">
        <v>1</v>
      </c>
      <c r="C1713" t="s">
        <v>16971</v>
      </c>
      <c r="D1713" t="s">
        <v>15832</v>
      </c>
      <c r="F1713" s="64" t="s">
        <v>21197</v>
      </c>
    </row>
    <row r="1714" spans="1:6" x14ac:dyDescent="0.25">
      <c r="A1714">
        <v>2022</v>
      </c>
      <c r="B1714">
        <v>1</v>
      </c>
      <c r="C1714" t="s">
        <v>16971</v>
      </c>
      <c r="D1714" t="s">
        <v>263</v>
      </c>
      <c r="F1714" s="64" t="s">
        <v>21198</v>
      </c>
    </row>
    <row r="1715" spans="1:6" x14ac:dyDescent="0.25">
      <c r="A1715">
        <v>2022</v>
      </c>
      <c r="B1715">
        <v>1</v>
      </c>
      <c r="C1715" t="s">
        <v>16971</v>
      </c>
      <c r="D1715" t="s">
        <v>263</v>
      </c>
      <c r="F1715" s="64" t="s">
        <v>22875</v>
      </c>
    </row>
    <row r="1716" spans="1:6" x14ac:dyDescent="0.25">
      <c r="A1716">
        <v>2022</v>
      </c>
      <c r="B1716">
        <v>1</v>
      </c>
      <c r="C1716" t="s">
        <v>16971</v>
      </c>
      <c r="D1716" t="s">
        <v>266</v>
      </c>
      <c r="E1716" s="64" t="s">
        <v>21182</v>
      </c>
    </row>
    <row r="1717" spans="1:6" x14ac:dyDescent="0.25">
      <c r="A1717">
        <v>2022</v>
      </c>
      <c r="B1717">
        <v>1</v>
      </c>
      <c r="C1717" t="s">
        <v>16971</v>
      </c>
      <c r="D1717" t="s">
        <v>262</v>
      </c>
      <c r="F1717" s="64" t="s">
        <v>21108</v>
      </c>
    </row>
    <row r="1718" spans="1:6" x14ac:dyDescent="0.25">
      <c r="A1718">
        <v>2022</v>
      </c>
      <c r="B1718">
        <v>1</v>
      </c>
      <c r="C1718" t="s">
        <v>16971</v>
      </c>
      <c r="D1718" t="s">
        <v>266</v>
      </c>
      <c r="F1718" s="64" t="s">
        <v>22876</v>
      </c>
    </row>
    <row r="1719" spans="1:6" x14ac:dyDescent="0.25">
      <c r="A1719">
        <v>2022</v>
      </c>
      <c r="B1719">
        <v>1</v>
      </c>
      <c r="C1719" t="s">
        <v>16971</v>
      </c>
      <c r="D1719" t="s">
        <v>15832</v>
      </c>
      <c r="E1719" s="64" t="s">
        <v>21197</v>
      </c>
      <c r="F1719" s="64" t="s">
        <v>22738</v>
      </c>
    </row>
    <row r="1720" spans="1:6" x14ac:dyDescent="0.25">
      <c r="A1720">
        <v>2022</v>
      </c>
      <c r="B1720">
        <v>1</v>
      </c>
      <c r="C1720" t="s">
        <v>16971</v>
      </c>
      <c r="D1720" t="s">
        <v>261</v>
      </c>
      <c r="F1720" s="64" t="s">
        <v>21199</v>
      </c>
    </row>
    <row r="1721" spans="1:6" x14ac:dyDescent="0.25">
      <c r="A1721">
        <v>2022</v>
      </c>
      <c r="B1721">
        <v>1</v>
      </c>
      <c r="C1721" t="s">
        <v>16971</v>
      </c>
      <c r="D1721" t="s">
        <v>261</v>
      </c>
      <c r="F1721" s="64" t="s">
        <v>21365</v>
      </c>
    </row>
    <row r="1722" spans="1:6" x14ac:dyDescent="0.25">
      <c r="A1722">
        <v>2022</v>
      </c>
      <c r="B1722">
        <v>1</v>
      </c>
      <c r="C1722" t="s">
        <v>16971</v>
      </c>
      <c r="D1722" t="s">
        <v>261</v>
      </c>
      <c r="F1722" s="64" t="s">
        <v>22877</v>
      </c>
    </row>
    <row r="1723" spans="1:6" x14ac:dyDescent="0.25">
      <c r="A1723">
        <v>2022</v>
      </c>
      <c r="B1723">
        <v>1</v>
      </c>
      <c r="C1723" t="s">
        <v>16971</v>
      </c>
      <c r="D1723" t="s">
        <v>15832</v>
      </c>
      <c r="F1723" s="64" t="s">
        <v>21080</v>
      </c>
    </row>
    <row r="1724" spans="1:6" x14ac:dyDescent="0.25">
      <c r="A1724">
        <v>2022</v>
      </c>
      <c r="B1724">
        <v>1</v>
      </c>
      <c r="C1724" t="s">
        <v>16971</v>
      </c>
      <c r="D1724" t="s">
        <v>15832</v>
      </c>
      <c r="F1724" s="64" t="s">
        <v>21200</v>
      </c>
    </row>
    <row r="1725" spans="1:6" x14ac:dyDescent="0.25">
      <c r="A1725">
        <v>2022</v>
      </c>
      <c r="B1725">
        <v>1</v>
      </c>
      <c r="C1725" t="s">
        <v>16971</v>
      </c>
      <c r="D1725" t="s">
        <v>261</v>
      </c>
      <c r="F1725" s="64" t="s">
        <v>22878</v>
      </c>
    </row>
    <row r="1726" spans="1:6" x14ac:dyDescent="0.25">
      <c r="A1726">
        <v>2022</v>
      </c>
      <c r="B1726">
        <v>1</v>
      </c>
      <c r="C1726" t="s">
        <v>16971</v>
      </c>
      <c r="D1726" t="s">
        <v>262</v>
      </c>
      <c r="F1726" s="64" t="s">
        <v>21201</v>
      </c>
    </row>
    <row r="1727" spans="1:6" x14ac:dyDescent="0.25">
      <c r="A1727">
        <v>2022</v>
      </c>
      <c r="B1727">
        <v>1</v>
      </c>
      <c r="C1727" t="s">
        <v>16971</v>
      </c>
      <c r="D1727" t="s">
        <v>263</v>
      </c>
      <c r="F1727" s="64" t="s">
        <v>22879</v>
      </c>
    </row>
    <row r="1728" spans="1:6" x14ac:dyDescent="0.25">
      <c r="A1728">
        <v>2022</v>
      </c>
      <c r="B1728">
        <v>1</v>
      </c>
      <c r="C1728" t="s">
        <v>16971</v>
      </c>
      <c r="D1728" t="s">
        <v>15832</v>
      </c>
      <c r="F1728" s="64" t="s">
        <v>22880</v>
      </c>
    </row>
    <row r="1729" spans="1:6" x14ac:dyDescent="0.25">
      <c r="A1729">
        <v>2022</v>
      </c>
      <c r="B1729">
        <v>1</v>
      </c>
      <c r="C1729" t="s">
        <v>16971</v>
      </c>
      <c r="D1729" t="s">
        <v>266</v>
      </c>
      <c r="E1729" s="64" t="s">
        <v>17074</v>
      </c>
    </row>
    <row r="1730" spans="1:6" x14ac:dyDescent="0.25">
      <c r="A1730">
        <v>2022</v>
      </c>
      <c r="B1730">
        <v>1</v>
      </c>
      <c r="C1730" t="s">
        <v>16971</v>
      </c>
      <c r="D1730" t="s">
        <v>15832</v>
      </c>
      <c r="E1730" s="64" t="s">
        <v>22738</v>
      </c>
    </row>
    <row r="1731" spans="1:6" x14ac:dyDescent="0.25">
      <c r="A1731">
        <v>2022</v>
      </c>
      <c r="B1731">
        <v>1</v>
      </c>
      <c r="C1731" t="s">
        <v>16971</v>
      </c>
      <c r="D1731" t="s">
        <v>262</v>
      </c>
      <c r="E1731" s="64" t="s">
        <v>21201</v>
      </c>
    </row>
    <row r="1732" spans="1:6" x14ac:dyDescent="0.25">
      <c r="A1732">
        <v>2022</v>
      </c>
      <c r="B1732">
        <v>1</v>
      </c>
      <c r="C1732" t="s">
        <v>17008</v>
      </c>
      <c r="D1732" t="s">
        <v>15832</v>
      </c>
      <c r="E1732" s="64" t="s">
        <v>21080</v>
      </c>
      <c r="F1732" s="64" t="s">
        <v>21204</v>
      </c>
    </row>
    <row r="1733" spans="1:6" x14ac:dyDescent="0.25">
      <c r="A1733">
        <v>2022</v>
      </c>
      <c r="B1733">
        <v>1</v>
      </c>
      <c r="C1733" t="s">
        <v>17008</v>
      </c>
      <c r="D1733" t="s">
        <v>15832</v>
      </c>
      <c r="F1733" s="64" t="s">
        <v>21057</v>
      </c>
    </row>
    <row r="1734" spans="1:6" x14ac:dyDescent="0.25">
      <c r="A1734">
        <v>2022</v>
      </c>
      <c r="B1734">
        <v>1</v>
      </c>
      <c r="C1734" t="s">
        <v>17008</v>
      </c>
      <c r="D1734" t="s">
        <v>265</v>
      </c>
      <c r="F1734" s="64" t="s">
        <v>21203</v>
      </c>
    </row>
    <row r="1735" spans="1:6" x14ac:dyDescent="0.25">
      <c r="A1735">
        <v>2022</v>
      </c>
      <c r="B1735">
        <v>1</v>
      </c>
      <c r="C1735" t="s">
        <v>17008</v>
      </c>
      <c r="D1735" t="s">
        <v>268</v>
      </c>
      <c r="F1735" s="64" t="s">
        <v>21202</v>
      </c>
    </row>
    <row r="1736" spans="1:6" x14ac:dyDescent="0.25">
      <c r="A1736">
        <v>2022</v>
      </c>
      <c r="B1736">
        <v>1</v>
      </c>
      <c r="C1736" t="s">
        <v>17008</v>
      </c>
      <c r="D1736" t="s">
        <v>15832</v>
      </c>
      <c r="E1736" s="64" t="s">
        <v>22880</v>
      </c>
      <c r="F1736" s="64" t="s">
        <v>21366</v>
      </c>
    </row>
    <row r="1737" spans="1:6" x14ac:dyDescent="0.25">
      <c r="A1737">
        <v>2022</v>
      </c>
      <c r="B1737">
        <v>1</v>
      </c>
      <c r="C1737" t="s">
        <v>17008</v>
      </c>
      <c r="D1737" t="s">
        <v>262</v>
      </c>
      <c r="E1737" s="64" t="s">
        <v>21108</v>
      </c>
      <c r="F1737" s="64" t="s">
        <v>21205</v>
      </c>
    </row>
    <row r="1738" spans="1:6" x14ac:dyDescent="0.25">
      <c r="A1738">
        <v>2022</v>
      </c>
      <c r="B1738">
        <v>1</v>
      </c>
      <c r="C1738" t="s">
        <v>17008</v>
      </c>
      <c r="D1738" t="s">
        <v>262</v>
      </c>
      <c r="F1738" s="64" t="s">
        <v>22881</v>
      </c>
    </row>
    <row r="1739" spans="1:6" x14ac:dyDescent="0.25">
      <c r="A1739">
        <v>2022</v>
      </c>
      <c r="B1739">
        <v>1</v>
      </c>
      <c r="C1739" t="s">
        <v>17008</v>
      </c>
      <c r="D1739" t="s">
        <v>263</v>
      </c>
      <c r="E1739" s="64" t="s">
        <v>22879</v>
      </c>
      <c r="F1739" s="64" t="s">
        <v>22882</v>
      </c>
    </row>
    <row r="1740" spans="1:6" x14ac:dyDescent="0.25">
      <c r="A1740">
        <v>2022</v>
      </c>
      <c r="B1740">
        <v>1</v>
      </c>
      <c r="C1740" t="s">
        <v>17008</v>
      </c>
      <c r="D1740" t="s">
        <v>261</v>
      </c>
      <c r="E1740" s="64" t="s">
        <v>22878</v>
      </c>
      <c r="F1740" s="64" t="s">
        <v>22883</v>
      </c>
    </row>
    <row r="1741" spans="1:6" x14ac:dyDescent="0.25">
      <c r="A1741">
        <v>2022</v>
      </c>
      <c r="B1741">
        <v>1</v>
      </c>
      <c r="C1741" t="s">
        <v>17008</v>
      </c>
      <c r="D1741" t="s">
        <v>261</v>
      </c>
      <c r="E1741" s="64" t="s">
        <v>21199</v>
      </c>
      <c r="F1741" s="64" t="s">
        <v>22884</v>
      </c>
    </row>
    <row r="1742" spans="1:6" x14ac:dyDescent="0.25">
      <c r="A1742">
        <v>2022</v>
      </c>
      <c r="B1742">
        <v>2</v>
      </c>
      <c r="C1742" t="s">
        <v>16971</v>
      </c>
      <c r="D1742" t="s">
        <v>15832</v>
      </c>
      <c r="E1742" s="64" t="s">
        <v>21200</v>
      </c>
    </row>
    <row r="1743" spans="1:6" x14ac:dyDescent="0.25">
      <c r="A1743">
        <v>2022</v>
      </c>
      <c r="B1743">
        <v>2</v>
      </c>
      <c r="C1743" t="s">
        <v>16971</v>
      </c>
      <c r="D1743" t="s">
        <v>263</v>
      </c>
      <c r="E1743" s="64" t="s">
        <v>22875</v>
      </c>
    </row>
    <row r="1744" spans="1:6" x14ac:dyDescent="0.25">
      <c r="A1744">
        <v>2022</v>
      </c>
      <c r="B1744">
        <v>2</v>
      </c>
      <c r="C1744" t="s">
        <v>16971</v>
      </c>
      <c r="D1744" t="s">
        <v>15832</v>
      </c>
      <c r="E1744" s="64" t="s">
        <v>21191</v>
      </c>
    </row>
    <row r="1745" spans="1:6" x14ac:dyDescent="0.25">
      <c r="A1745">
        <v>2022</v>
      </c>
      <c r="B1745">
        <v>2</v>
      </c>
      <c r="C1745" t="s">
        <v>16971</v>
      </c>
      <c r="D1745" t="s">
        <v>266</v>
      </c>
      <c r="E1745" s="64" t="s">
        <v>21195</v>
      </c>
      <c r="F1745" s="64" t="s">
        <v>21206</v>
      </c>
    </row>
    <row r="1746" spans="1:6" x14ac:dyDescent="0.25">
      <c r="A1746">
        <v>2022</v>
      </c>
      <c r="B1746">
        <v>2</v>
      </c>
      <c r="C1746" t="s">
        <v>16971</v>
      </c>
      <c r="D1746" t="s">
        <v>265</v>
      </c>
      <c r="E1746" s="64" t="s">
        <v>22885</v>
      </c>
    </row>
    <row r="1747" spans="1:6" x14ac:dyDescent="0.25">
      <c r="A1747">
        <v>2022</v>
      </c>
      <c r="B1747">
        <v>2</v>
      </c>
      <c r="C1747" t="s">
        <v>16971</v>
      </c>
      <c r="D1747" t="s">
        <v>15832</v>
      </c>
      <c r="F1747" s="64" t="s">
        <v>17088</v>
      </c>
    </row>
    <row r="1748" spans="1:6" x14ac:dyDescent="0.25">
      <c r="A1748">
        <v>2022</v>
      </c>
      <c r="B1748">
        <v>2</v>
      </c>
      <c r="C1748" t="s">
        <v>16971</v>
      </c>
      <c r="D1748" t="s">
        <v>265</v>
      </c>
      <c r="F1748" s="64" t="s">
        <v>21207</v>
      </c>
    </row>
    <row r="1749" spans="1:6" x14ac:dyDescent="0.25">
      <c r="A1749">
        <v>2022</v>
      </c>
      <c r="B1749">
        <v>2</v>
      </c>
      <c r="C1749" t="s">
        <v>16971</v>
      </c>
      <c r="D1749" t="s">
        <v>15832</v>
      </c>
      <c r="E1749" s="64" t="s">
        <v>21366</v>
      </c>
      <c r="F1749" s="64" t="s">
        <v>18986</v>
      </c>
    </row>
    <row r="1750" spans="1:6" x14ac:dyDescent="0.25">
      <c r="A1750">
        <v>2022</v>
      </c>
      <c r="B1750">
        <v>2</v>
      </c>
      <c r="C1750" t="s">
        <v>16971</v>
      </c>
      <c r="D1750" t="s">
        <v>15832</v>
      </c>
      <c r="F1750" s="64" t="s">
        <v>22886</v>
      </c>
    </row>
    <row r="1751" spans="1:6" x14ac:dyDescent="0.25">
      <c r="A1751">
        <v>2022</v>
      </c>
      <c r="B1751">
        <v>2</v>
      </c>
      <c r="C1751" t="s">
        <v>16971</v>
      </c>
      <c r="D1751" t="s">
        <v>263</v>
      </c>
      <c r="E1751" s="64" t="s">
        <v>21198</v>
      </c>
    </row>
    <row r="1752" spans="1:6" x14ac:dyDescent="0.25">
      <c r="A1752">
        <v>2022</v>
      </c>
      <c r="B1752">
        <v>2</v>
      </c>
      <c r="C1752" t="s">
        <v>16971</v>
      </c>
      <c r="D1752" t="s">
        <v>261</v>
      </c>
      <c r="E1752" s="64" t="s">
        <v>21004</v>
      </c>
    </row>
    <row r="1753" spans="1:6" x14ac:dyDescent="0.25">
      <c r="A1753">
        <v>2022</v>
      </c>
      <c r="B1753">
        <v>2</v>
      </c>
      <c r="C1753" t="s">
        <v>16971</v>
      </c>
      <c r="D1753" t="s">
        <v>261</v>
      </c>
      <c r="F1753" s="64" t="s">
        <v>21208</v>
      </c>
    </row>
    <row r="1754" spans="1:6" x14ac:dyDescent="0.25">
      <c r="A1754">
        <v>2022</v>
      </c>
      <c r="B1754">
        <v>2</v>
      </c>
      <c r="C1754" t="s">
        <v>16971</v>
      </c>
      <c r="D1754" t="s">
        <v>15832</v>
      </c>
      <c r="F1754" s="64" t="s">
        <v>21191</v>
      </c>
    </row>
    <row r="1755" spans="1:6" x14ac:dyDescent="0.25">
      <c r="A1755">
        <v>2022</v>
      </c>
      <c r="B1755">
        <v>2</v>
      </c>
      <c r="C1755" t="s">
        <v>16971</v>
      </c>
      <c r="D1755" t="s">
        <v>265</v>
      </c>
      <c r="F1755" s="64" t="s">
        <v>22634</v>
      </c>
    </row>
    <row r="1756" spans="1:6" x14ac:dyDescent="0.25">
      <c r="A1756">
        <v>2022</v>
      </c>
      <c r="B1756">
        <v>2</v>
      </c>
      <c r="C1756" t="s">
        <v>17008</v>
      </c>
      <c r="D1756" t="s">
        <v>265</v>
      </c>
      <c r="E1756" s="64" t="s">
        <v>22634</v>
      </c>
      <c r="F1756" s="64" t="s">
        <v>21356</v>
      </c>
    </row>
    <row r="1757" spans="1:6" x14ac:dyDescent="0.25">
      <c r="A1757">
        <v>2022</v>
      </c>
      <c r="B1757">
        <v>2</v>
      </c>
      <c r="C1757" t="s">
        <v>17008</v>
      </c>
      <c r="D1757" t="s">
        <v>15832</v>
      </c>
      <c r="E1757" s="64" t="s">
        <v>17088</v>
      </c>
      <c r="F1757" s="64" t="s">
        <v>22629</v>
      </c>
    </row>
    <row r="1758" spans="1:6" x14ac:dyDescent="0.25">
      <c r="A1758">
        <v>2022</v>
      </c>
      <c r="B1758">
        <v>2</v>
      </c>
      <c r="C1758" t="s">
        <v>17008</v>
      </c>
      <c r="D1758" t="s">
        <v>262</v>
      </c>
      <c r="F1758" s="64" t="s">
        <v>21209</v>
      </c>
    </row>
    <row r="1759" spans="1:6" x14ac:dyDescent="0.25">
      <c r="A1759">
        <v>2022</v>
      </c>
      <c r="B1759">
        <v>3</v>
      </c>
      <c r="C1759" t="s">
        <v>16971</v>
      </c>
      <c r="D1759" t="s">
        <v>265</v>
      </c>
      <c r="E1759" s="64" t="s">
        <v>21207</v>
      </c>
    </row>
    <row r="1760" spans="1:6" x14ac:dyDescent="0.25">
      <c r="A1760">
        <v>2022</v>
      </c>
      <c r="B1760">
        <v>3</v>
      </c>
      <c r="C1760" t="s">
        <v>16971</v>
      </c>
      <c r="D1760" t="s">
        <v>265</v>
      </c>
      <c r="E1760" s="64" t="s">
        <v>21194</v>
      </c>
    </row>
    <row r="1761" spans="1:6" x14ac:dyDescent="0.25">
      <c r="A1761">
        <v>2022</v>
      </c>
      <c r="B1761">
        <v>3</v>
      </c>
      <c r="C1761" t="s">
        <v>16971</v>
      </c>
      <c r="D1761" t="s">
        <v>15832</v>
      </c>
      <c r="E1761" s="64" t="s">
        <v>21057</v>
      </c>
    </row>
    <row r="1762" spans="1:6" x14ac:dyDescent="0.25">
      <c r="A1762">
        <v>2022</v>
      </c>
      <c r="B1762">
        <v>3</v>
      </c>
      <c r="C1762" t="s">
        <v>16971</v>
      </c>
      <c r="D1762" t="s">
        <v>15832</v>
      </c>
      <c r="E1762" s="64" t="s">
        <v>21204</v>
      </c>
    </row>
    <row r="1763" spans="1:6" x14ac:dyDescent="0.25">
      <c r="A1763">
        <v>2022</v>
      </c>
      <c r="B1763">
        <v>3</v>
      </c>
      <c r="C1763" t="s">
        <v>16971</v>
      </c>
      <c r="D1763" t="s">
        <v>15832</v>
      </c>
      <c r="E1763" s="64" t="s">
        <v>22886</v>
      </c>
    </row>
    <row r="1764" spans="1:6" x14ac:dyDescent="0.25">
      <c r="A1764">
        <v>2022</v>
      </c>
      <c r="B1764">
        <v>3</v>
      </c>
      <c r="C1764" t="s">
        <v>16971</v>
      </c>
      <c r="D1764" t="s">
        <v>15832</v>
      </c>
      <c r="E1764" s="64" t="s">
        <v>22887</v>
      </c>
    </row>
    <row r="1765" spans="1:6" x14ac:dyDescent="0.25">
      <c r="A1765">
        <v>2022</v>
      </c>
      <c r="B1765">
        <v>3</v>
      </c>
      <c r="C1765" t="s">
        <v>16971</v>
      </c>
      <c r="D1765" t="s">
        <v>15832</v>
      </c>
      <c r="E1765" s="64" t="s">
        <v>18986</v>
      </c>
    </row>
    <row r="1766" spans="1:6" x14ac:dyDescent="0.25">
      <c r="A1766">
        <v>2022</v>
      </c>
      <c r="B1766">
        <v>3</v>
      </c>
      <c r="C1766" t="s">
        <v>16971</v>
      </c>
      <c r="D1766" t="s">
        <v>265</v>
      </c>
      <c r="F1766" s="64" t="s">
        <v>18960</v>
      </c>
    </row>
    <row r="1767" spans="1:6" x14ac:dyDescent="0.25">
      <c r="A1767">
        <v>2022</v>
      </c>
      <c r="B1767">
        <v>3</v>
      </c>
      <c r="C1767" t="s">
        <v>16971</v>
      </c>
      <c r="D1767" t="s">
        <v>266</v>
      </c>
      <c r="F1767" s="64" t="s">
        <v>21210</v>
      </c>
    </row>
    <row r="1768" spans="1:6" x14ac:dyDescent="0.25">
      <c r="A1768">
        <v>2022</v>
      </c>
      <c r="B1768">
        <v>3</v>
      </c>
      <c r="C1768" t="s">
        <v>16971</v>
      </c>
      <c r="D1768" t="s">
        <v>20903</v>
      </c>
      <c r="F1768" s="64" t="s">
        <v>22888</v>
      </c>
    </row>
    <row r="1769" spans="1:6" x14ac:dyDescent="0.25">
      <c r="A1769">
        <v>2022</v>
      </c>
      <c r="B1769">
        <v>3</v>
      </c>
      <c r="C1769" t="s">
        <v>16971</v>
      </c>
      <c r="D1769" t="s">
        <v>263</v>
      </c>
      <c r="F1769" s="64" t="s">
        <v>21211</v>
      </c>
    </row>
    <row r="1770" spans="1:6" x14ac:dyDescent="0.25">
      <c r="A1770">
        <v>2022</v>
      </c>
      <c r="B1770">
        <v>3</v>
      </c>
      <c r="C1770" t="s">
        <v>16971</v>
      </c>
      <c r="D1770" t="s">
        <v>263</v>
      </c>
      <c r="F1770" s="64" t="s">
        <v>21212</v>
      </c>
    </row>
    <row r="1771" spans="1:6" x14ac:dyDescent="0.25">
      <c r="A1771">
        <v>2022</v>
      </c>
      <c r="B1771">
        <v>3</v>
      </c>
      <c r="C1771" t="s">
        <v>16971</v>
      </c>
      <c r="D1771" t="s">
        <v>15832</v>
      </c>
      <c r="F1771" s="64" t="s">
        <v>21204</v>
      </c>
    </row>
    <row r="1772" spans="1:6" x14ac:dyDescent="0.25">
      <c r="A1772">
        <v>2022</v>
      </c>
      <c r="B1772">
        <v>3</v>
      </c>
      <c r="C1772" t="s">
        <v>16971</v>
      </c>
      <c r="D1772" t="s">
        <v>15832</v>
      </c>
      <c r="F1772" s="64" t="s">
        <v>17091</v>
      </c>
    </row>
    <row r="1773" spans="1:6" x14ac:dyDescent="0.25">
      <c r="A1773">
        <v>2022</v>
      </c>
      <c r="B1773">
        <v>3</v>
      </c>
      <c r="C1773" t="s">
        <v>16971</v>
      </c>
      <c r="D1773" t="s">
        <v>15832</v>
      </c>
      <c r="F1773" s="64" t="s">
        <v>22889</v>
      </c>
    </row>
    <row r="1774" spans="1:6" x14ac:dyDescent="0.25">
      <c r="A1774">
        <v>2022</v>
      </c>
      <c r="B1774">
        <v>3</v>
      </c>
      <c r="C1774" t="s">
        <v>16971</v>
      </c>
      <c r="D1774" t="s">
        <v>262</v>
      </c>
      <c r="F1774" s="64" t="s">
        <v>21213</v>
      </c>
    </row>
    <row r="1775" spans="1:6" x14ac:dyDescent="0.25">
      <c r="A1775">
        <v>2022</v>
      </c>
      <c r="B1775">
        <v>3</v>
      </c>
      <c r="C1775" t="s">
        <v>16971</v>
      </c>
      <c r="D1775" t="s">
        <v>262</v>
      </c>
      <c r="E1775" s="64" t="s">
        <v>22871</v>
      </c>
    </row>
    <row r="1776" spans="1:6" x14ac:dyDescent="0.25">
      <c r="A1776">
        <v>2022</v>
      </c>
      <c r="B1776">
        <v>3</v>
      </c>
      <c r="C1776" t="s">
        <v>16971</v>
      </c>
      <c r="D1776" t="s">
        <v>15832</v>
      </c>
      <c r="E1776" s="64" t="s">
        <v>21204</v>
      </c>
    </row>
    <row r="1777" spans="1:6" x14ac:dyDescent="0.25">
      <c r="A1777">
        <v>2022</v>
      </c>
      <c r="B1777">
        <v>3</v>
      </c>
      <c r="C1777" t="s">
        <v>16971</v>
      </c>
      <c r="D1777" t="s">
        <v>15832</v>
      </c>
      <c r="E1777" s="64" t="s">
        <v>17091</v>
      </c>
    </row>
    <row r="1778" spans="1:6" x14ac:dyDescent="0.25">
      <c r="A1778">
        <v>2022</v>
      </c>
      <c r="B1778">
        <v>3</v>
      </c>
      <c r="C1778" t="s">
        <v>16971</v>
      </c>
      <c r="D1778" t="s">
        <v>266</v>
      </c>
      <c r="E1778" s="64" t="s">
        <v>21181</v>
      </c>
    </row>
    <row r="1779" spans="1:6" x14ac:dyDescent="0.25">
      <c r="A1779">
        <v>2022</v>
      </c>
      <c r="B1779">
        <v>3</v>
      </c>
      <c r="C1779" t="s">
        <v>17008</v>
      </c>
      <c r="D1779" t="s">
        <v>265</v>
      </c>
      <c r="F1779" s="64" t="s">
        <v>22890</v>
      </c>
    </row>
    <row r="1780" spans="1:6" x14ac:dyDescent="0.25">
      <c r="A1780">
        <v>2022</v>
      </c>
      <c r="B1780">
        <v>3</v>
      </c>
      <c r="C1780" t="s">
        <v>17008</v>
      </c>
      <c r="D1780" t="s">
        <v>261</v>
      </c>
      <c r="E1780" s="64" t="s">
        <v>21365</v>
      </c>
      <c r="F1780" s="64" t="s">
        <v>18809</v>
      </c>
    </row>
    <row r="1781" spans="1:6" x14ac:dyDescent="0.25">
      <c r="A1781">
        <v>2022</v>
      </c>
      <c r="B1781">
        <v>3</v>
      </c>
      <c r="C1781" t="s">
        <v>17008</v>
      </c>
      <c r="D1781" t="s">
        <v>265</v>
      </c>
      <c r="F1781" s="64" t="s">
        <v>18930</v>
      </c>
    </row>
    <row r="1782" spans="1:6" x14ac:dyDescent="0.25">
      <c r="A1782">
        <v>2022</v>
      </c>
      <c r="B1782">
        <v>3</v>
      </c>
      <c r="C1782" t="s">
        <v>17008</v>
      </c>
      <c r="D1782" t="s">
        <v>263</v>
      </c>
      <c r="E1782" s="64" t="s">
        <v>21211</v>
      </c>
      <c r="F1782" s="64" t="s">
        <v>22836</v>
      </c>
    </row>
    <row r="1783" spans="1:6" x14ac:dyDescent="0.25">
      <c r="A1783">
        <v>2022</v>
      </c>
      <c r="B1783">
        <v>3</v>
      </c>
      <c r="C1783" t="s">
        <v>17008</v>
      </c>
      <c r="D1783" t="s">
        <v>262</v>
      </c>
      <c r="F1783" s="64" t="s">
        <v>21214</v>
      </c>
    </row>
    <row r="1784" spans="1:6" x14ac:dyDescent="0.25">
      <c r="A1784">
        <v>2022</v>
      </c>
      <c r="B1784">
        <v>4</v>
      </c>
      <c r="C1784" t="s">
        <v>16971</v>
      </c>
      <c r="D1784" t="s">
        <v>263</v>
      </c>
      <c r="E1784" s="64" t="s">
        <v>21212</v>
      </c>
    </row>
    <row r="1785" spans="1:6" x14ac:dyDescent="0.25">
      <c r="A1785">
        <v>2022</v>
      </c>
      <c r="B1785">
        <v>4</v>
      </c>
      <c r="C1785" t="s">
        <v>16971</v>
      </c>
      <c r="D1785" t="s">
        <v>15832</v>
      </c>
      <c r="E1785" s="64" t="s">
        <v>21192</v>
      </c>
    </row>
    <row r="1786" spans="1:6" x14ac:dyDescent="0.25">
      <c r="A1786">
        <v>2022</v>
      </c>
      <c r="B1786">
        <v>4</v>
      </c>
      <c r="C1786" t="s">
        <v>16971</v>
      </c>
      <c r="D1786" t="s">
        <v>15832</v>
      </c>
      <c r="E1786" s="64" t="s">
        <v>22889</v>
      </c>
    </row>
    <row r="1787" spans="1:6" x14ac:dyDescent="0.25">
      <c r="A1787">
        <v>2022</v>
      </c>
      <c r="B1787">
        <v>4</v>
      </c>
      <c r="C1787" t="s">
        <v>16971</v>
      </c>
      <c r="D1787" t="s">
        <v>15832</v>
      </c>
      <c r="F1787" s="64" t="s">
        <v>22887</v>
      </c>
    </row>
    <row r="1788" spans="1:6" x14ac:dyDescent="0.25">
      <c r="A1788">
        <v>2022</v>
      </c>
      <c r="B1788">
        <v>4</v>
      </c>
      <c r="C1788" t="s">
        <v>16971</v>
      </c>
      <c r="D1788" t="s">
        <v>262</v>
      </c>
      <c r="E1788" s="64" t="s">
        <v>22868</v>
      </c>
    </row>
    <row r="1789" spans="1:6" x14ac:dyDescent="0.25">
      <c r="A1789">
        <v>2022</v>
      </c>
      <c r="B1789">
        <v>4</v>
      </c>
      <c r="C1789" t="s">
        <v>16971</v>
      </c>
      <c r="D1789" t="s">
        <v>262</v>
      </c>
      <c r="E1789" s="64" t="s">
        <v>21215</v>
      </c>
    </row>
    <row r="1790" spans="1:6" x14ac:dyDescent="0.25">
      <c r="A1790">
        <v>2022</v>
      </c>
      <c r="B1790">
        <v>4</v>
      </c>
      <c r="C1790" t="s">
        <v>16971</v>
      </c>
      <c r="D1790" t="s">
        <v>265</v>
      </c>
      <c r="E1790" s="64" t="s">
        <v>21356</v>
      </c>
    </row>
    <row r="1791" spans="1:6" x14ac:dyDescent="0.25">
      <c r="A1791">
        <v>2022</v>
      </c>
      <c r="B1791">
        <v>4</v>
      </c>
      <c r="C1791" t="s">
        <v>16971</v>
      </c>
      <c r="D1791" t="s">
        <v>265</v>
      </c>
      <c r="E1791" s="64" t="s">
        <v>22798</v>
      </c>
    </row>
    <row r="1792" spans="1:6" x14ac:dyDescent="0.25">
      <c r="A1792">
        <v>2022</v>
      </c>
      <c r="B1792">
        <v>4</v>
      </c>
      <c r="C1792" t="s">
        <v>16971</v>
      </c>
      <c r="D1792" t="s">
        <v>265</v>
      </c>
      <c r="E1792" s="64" t="s">
        <v>21364</v>
      </c>
    </row>
    <row r="1793" spans="1:6" x14ac:dyDescent="0.25">
      <c r="A1793">
        <v>2022</v>
      </c>
      <c r="B1793">
        <v>4</v>
      </c>
      <c r="C1793" t="s">
        <v>16971</v>
      </c>
      <c r="D1793" t="s">
        <v>265</v>
      </c>
      <c r="E1793" s="64" t="s">
        <v>21203</v>
      </c>
    </row>
    <row r="1794" spans="1:6" x14ac:dyDescent="0.25">
      <c r="A1794">
        <v>2022</v>
      </c>
      <c r="B1794">
        <v>4</v>
      </c>
      <c r="C1794" t="s">
        <v>16971</v>
      </c>
      <c r="D1794" t="s">
        <v>20903</v>
      </c>
      <c r="E1794" s="64" t="s">
        <v>22891</v>
      </c>
    </row>
    <row r="1795" spans="1:6" x14ac:dyDescent="0.25">
      <c r="A1795">
        <v>2022</v>
      </c>
      <c r="B1795">
        <v>4</v>
      </c>
      <c r="C1795" t="s">
        <v>16971</v>
      </c>
      <c r="D1795" t="s">
        <v>263</v>
      </c>
      <c r="E1795" s="64" t="s">
        <v>18893</v>
      </c>
    </row>
    <row r="1796" spans="1:6" x14ac:dyDescent="0.25">
      <c r="A1796">
        <v>2022</v>
      </c>
      <c r="B1796">
        <v>4</v>
      </c>
      <c r="C1796" t="s">
        <v>17008</v>
      </c>
      <c r="D1796" t="s">
        <v>263</v>
      </c>
      <c r="F1796" s="64" t="s">
        <v>21216</v>
      </c>
    </row>
    <row r="1797" spans="1:6" x14ac:dyDescent="0.25">
      <c r="A1797">
        <v>2022</v>
      </c>
      <c r="B1797">
        <v>4</v>
      </c>
      <c r="C1797" t="s">
        <v>16971</v>
      </c>
      <c r="D1797" t="s">
        <v>263</v>
      </c>
      <c r="F1797" s="64" t="s">
        <v>22622</v>
      </c>
    </row>
    <row r="1798" spans="1:6" x14ac:dyDescent="0.25">
      <c r="A1798">
        <v>2022</v>
      </c>
      <c r="B1798">
        <v>4</v>
      </c>
      <c r="C1798" t="s">
        <v>16971</v>
      </c>
      <c r="D1798" t="s">
        <v>263</v>
      </c>
      <c r="F1798" s="64" t="s">
        <v>21367</v>
      </c>
    </row>
    <row r="1799" spans="1:6" x14ac:dyDescent="0.25">
      <c r="A1799">
        <v>2022</v>
      </c>
      <c r="B1799">
        <v>4</v>
      </c>
      <c r="C1799" t="s">
        <v>16971</v>
      </c>
      <c r="D1799" t="s">
        <v>265</v>
      </c>
      <c r="F1799" s="64" t="s">
        <v>21217</v>
      </c>
    </row>
    <row r="1800" spans="1:6" x14ac:dyDescent="0.25">
      <c r="A1800">
        <v>2022</v>
      </c>
      <c r="B1800">
        <v>4</v>
      </c>
      <c r="C1800" t="s">
        <v>16971</v>
      </c>
      <c r="D1800" t="s">
        <v>265</v>
      </c>
      <c r="F1800" s="64" t="s">
        <v>22566</v>
      </c>
    </row>
    <row r="1801" spans="1:6" x14ac:dyDescent="0.25">
      <c r="A1801">
        <v>2022</v>
      </c>
      <c r="B1801">
        <v>4</v>
      </c>
      <c r="C1801" t="s">
        <v>16971</v>
      </c>
      <c r="D1801" t="s">
        <v>20903</v>
      </c>
      <c r="F1801" s="64" t="s">
        <v>22892</v>
      </c>
    </row>
    <row r="1802" spans="1:6" x14ac:dyDescent="0.25">
      <c r="A1802">
        <v>2022</v>
      </c>
      <c r="B1802">
        <v>4</v>
      </c>
      <c r="C1802" t="s">
        <v>16971</v>
      </c>
      <c r="D1802" t="s">
        <v>20903</v>
      </c>
      <c r="F1802" s="64" t="s">
        <v>22580</v>
      </c>
    </row>
    <row r="1803" spans="1:6" x14ac:dyDescent="0.25">
      <c r="A1803">
        <v>2022</v>
      </c>
      <c r="B1803">
        <v>4</v>
      </c>
      <c r="C1803" t="s">
        <v>16971</v>
      </c>
      <c r="D1803" t="s">
        <v>261</v>
      </c>
      <c r="E1803" s="64" t="s">
        <v>22877</v>
      </c>
    </row>
    <row r="1804" spans="1:6" x14ac:dyDescent="0.25">
      <c r="A1804">
        <v>2022</v>
      </c>
      <c r="B1804">
        <v>4</v>
      </c>
      <c r="C1804" t="s">
        <v>16971</v>
      </c>
      <c r="D1804" t="s">
        <v>261</v>
      </c>
      <c r="E1804" s="64" t="s">
        <v>21208</v>
      </c>
    </row>
    <row r="1805" spans="1:6" x14ac:dyDescent="0.25">
      <c r="A1805">
        <v>2022</v>
      </c>
      <c r="B1805">
        <v>4</v>
      </c>
      <c r="C1805" t="s">
        <v>16971</v>
      </c>
      <c r="D1805" t="s">
        <v>15832</v>
      </c>
      <c r="F1805" s="64" t="s">
        <v>21179</v>
      </c>
    </row>
    <row r="1806" spans="1:6" x14ac:dyDescent="0.25">
      <c r="A1806">
        <v>2022</v>
      </c>
      <c r="B1806">
        <v>4</v>
      </c>
      <c r="C1806" t="s">
        <v>16971</v>
      </c>
      <c r="D1806" t="s">
        <v>15832</v>
      </c>
      <c r="F1806" s="64" t="s">
        <v>22893</v>
      </c>
    </row>
    <row r="1807" spans="1:6" x14ac:dyDescent="0.25">
      <c r="A1807">
        <v>2022</v>
      </c>
      <c r="B1807">
        <v>4</v>
      </c>
      <c r="C1807" t="s">
        <v>16971</v>
      </c>
      <c r="D1807" t="s">
        <v>261</v>
      </c>
      <c r="F1807" s="64" t="s">
        <v>21218</v>
      </c>
    </row>
    <row r="1808" spans="1:6" x14ac:dyDescent="0.25">
      <c r="A1808">
        <v>2022</v>
      </c>
      <c r="B1808">
        <v>4</v>
      </c>
      <c r="C1808" t="s">
        <v>16971</v>
      </c>
      <c r="D1808" t="s">
        <v>261</v>
      </c>
      <c r="F1808" s="64" t="s">
        <v>21219</v>
      </c>
    </row>
    <row r="1809" spans="1:6" x14ac:dyDescent="0.25">
      <c r="A1809">
        <v>2022</v>
      </c>
      <c r="B1809">
        <v>4</v>
      </c>
      <c r="C1809" t="s">
        <v>16971</v>
      </c>
      <c r="D1809" t="s">
        <v>266</v>
      </c>
      <c r="F1809" s="64" t="s">
        <v>21220</v>
      </c>
    </row>
    <row r="1810" spans="1:6" x14ac:dyDescent="0.25">
      <c r="A1810">
        <v>2022</v>
      </c>
      <c r="B1810">
        <v>4</v>
      </c>
      <c r="C1810" t="s">
        <v>16971</v>
      </c>
      <c r="D1810" t="s">
        <v>15832</v>
      </c>
      <c r="E1810" s="64" t="s">
        <v>21179</v>
      </c>
    </row>
    <row r="1811" spans="1:6" x14ac:dyDescent="0.25">
      <c r="A1811">
        <v>2022</v>
      </c>
      <c r="B1811">
        <v>4</v>
      </c>
      <c r="C1811" t="s">
        <v>16971</v>
      </c>
      <c r="D1811" t="s">
        <v>15832</v>
      </c>
      <c r="E1811" s="64" t="s">
        <v>22893</v>
      </c>
    </row>
    <row r="1812" spans="1:6" x14ac:dyDescent="0.25">
      <c r="A1812">
        <v>2022</v>
      </c>
      <c r="B1812">
        <v>4</v>
      </c>
      <c r="C1812" t="s">
        <v>16971</v>
      </c>
      <c r="D1812" t="s">
        <v>15832</v>
      </c>
      <c r="E1812" s="64" t="s">
        <v>21191</v>
      </c>
    </row>
    <row r="1813" spans="1:6" x14ac:dyDescent="0.25">
      <c r="A1813">
        <v>2022</v>
      </c>
      <c r="B1813">
        <v>4</v>
      </c>
      <c r="C1813" t="s">
        <v>16971</v>
      </c>
      <c r="D1813" t="s">
        <v>263</v>
      </c>
      <c r="E1813" s="64" t="s">
        <v>21367</v>
      </c>
    </row>
    <row r="1814" spans="1:6" x14ac:dyDescent="0.25">
      <c r="A1814">
        <v>2022</v>
      </c>
      <c r="B1814">
        <v>4</v>
      </c>
      <c r="C1814" t="s">
        <v>17008</v>
      </c>
      <c r="D1814" t="s">
        <v>15832</v>
      </c>
      <c r="F1814" s="64" t="s">
        <v>18956</v>
      </c>
    </row>
    <row r="1815" spans="1:6" x14ac:dyDescent="0.25">
      <c r="A1815">
        <v>2022</v>
      </c>
      <c r="B1815">
        <v>4</v>
      </c>
      <c r="C1815" t="s">
        <v>17008</v>
      </c>
      <c r="D1815" t="s">
        <v>15832</v>
      </c>
      <c r="F1815" s="64" t="s">
        <v>21221</v>
      </c>
    </row>
    <row r="1816" spans="1:6" x14ac:dyDescent="0.25">
      <c r="A1816">
        <v>2022</v>
      </c>
      <c r="B1816">
        <v>4</v>
      </c>
      <c r="C1816" t="s">
        <v>17008</v>
      </c>
      <c r="D1816" t="s">
        <v>265</v>
      </c>
      <c r="F1816" s="64" t="s">
        <v>22698</v>
      </c>
    </row>
    <row r="1817" spans="1:6" x14ac:dyDescent="0.25">
      <c r="A1817">
        <v>2022</v>
      </c>
      <c r="B1817">
        <v>4</v>
      </c>
      <c r="C1817" t="s">
        <v>17008</v>
      </c>
      <c r="D1817" t="s">
        <v>15832</v>
      </c>
      <c r="F1817" s="64" t="s">
        <v>21222</v>
      </c>
    </row>
    <row r="1818" spans="1:6" x14ac:dyDescent="0.25">
      <c r="A1818">
        <v>2022</v>
      </c>
      <c r="B1818">
        <v>4</v>
      </c>
      <c r="C1818" t="s">
        <v>17008</v>
      </c>
      <c r="D1818" t="s">
        <v>15832</v>
      </c>
      <c r="F1818" s="64" t="s">
        <v>21223</v>
      </c>
    </row>
    <row r="1819" spans="1:6" x14ac:dyDescent="0.25">
      <c r="A1819">
        <v>2022</v>
      </c>
      <c r="B1819">
        <v>5</v>
      </c>
      <c r="C1819" t="s">
        <v>16971</v>
      </c>
      <c r="D1819" t="s">
        <v>265</v>
      </c>
      <c r="E1819" s="64" t="s">
        <v>21217</v>
      </c>
    </row>
    <row r="1820" spans="1:6" x14ac:dyDescent="0.25">
      <c r="A1820">
        <v>2022</v>
      </c>
      <c r="B1820">
        <v>5</v>
      </c>
      <c r="C1820" t="s">
        <v>16971</v>
      </c>
      <c r="D1820" t="s">
        <v>265</v>
      </c>
      <c r="E1820" s="64" t="s">
        <v>22890</v>
      </c>
    </row>
    <row r="1821" spans="1:6" x14ac:dyDescent="0.25">
      <c r="A1821">
        <v>2022</v>
      </c>
      <c r="B1821">
        <v>5</v>
      </c>
      <c r="C1821" t="s">
        <v>16971</v>
      </c>
      <c r="D1821" t="s">
        <v>263</v>
      </c>
      <c r="E1821" s="64" t="s">
        <v>21224</v>
      </c>
    </row>
    <row r="1822" spans="1:6" x14ac:dyDescent="0.25">
      <c r="A1822">
        <v>2022</v>
      </c>
      <c r="B1822">
        <v>5</v>
      </c>
      <c r="C1822" t="s">
        <v>16971</v>
      </c>
      <c r="D1822" t="s">
        <v>263</v>
      </c>
      <c r="E1822" s="64" t="s">
        <v>22622</v>
      </c>
    </row>
    <row r="1823" spans="1:6" x14ac:dyDescent="0.25">
      <c r="A1823">
        <v>2022</v>
      </c>
      <c r="B1823">
        <v>5</v>
      </c>
      <c r="C1823" t="s">
        <v>16971</v>
      </c>
      <c r="D1823" t="s">
        <v>15832</v>
      </c>
      <c r="E1823" s="64" t="s">
        <v>22887</v>
      </c>
    </row>
    <row r="1824" spans="1:6" x14ac:dyDescent="0.25">
      <c r="A1824">
        <v>2022</v>
      </c>
      <c r="B1824">
        <v>5</v>
      </c>
      <c r="C1824" t="s">
        <v>16971</v>
      </c>
      <c r="D1824" t="s">
        <v>20903</v>
      </c>
      <c r="E1824" s="64" t="s">
        <v>22580</v>
      </c>
    </row>
    <row r="1825" spans="1:6" x14ac:dyDescent="0.25">
      <c r="A1825">
        <v>2022</v>
      </c>
      <c r="B1825">
        <v>5</v>
      </c>
      <c r="C1825" t="s">
        <v>16971</v>
      </c>
      <c r="D1825" t="s">
        <v>263</v>
      </c>
      <c r="F1825" s="64" t="s">
        <v>21198</v>
      </c>
    </row>
    <row r="1826" spans="1:6" x14ac:dyDescent="0.25">
      <c r="A1826">
        <v>2022</v>
      </c>
      <c r="B1826">
        <v>5</v>
      </c>
      <c r="C1826" t="s">
        <v>16971</v>
      </c>
      <c r="D1826" t="s">
        <v>266</v>
      </c>
      <c r="E1826" s="64" t="s">
        <v>18947</v>
      </c>
    </row>
    <row r="1827" spans="1:6" x14ac:dyDescent="0.25">
      <c r="A1827">
        <v>2022</v>
      </c>
      <c r="B1827">
        <v>5</v>
      </c>
      <c r="C1827" t="s">
        <v>16971</v>
      </c>
      <c r="D1827" t="s">
        <v>263</v>
      </c>
      <c r="F1827" s="64" t="s">
        <v>18893</v>
      </c>
    </row>
    <row r="1828" spans="1:6" x14ac:dyDescent="0.25">
      <c r="A1828">
        <v>2022</v>
      </c>
      <c r="B1828">
        <v>5</v>
      </c>
      <c r="C1828" t="s">
        <v>16971</v>
      </c>
      <c r="D1828" t="s">
        <v>261</v>
      </c>
      <c r="E1828" s="64" t="s">
        <v>21219</v>
      </c>
    </row>
    <row r="1829" spans="1:6" x14ac:dyDescent="0.25">
      <c r="A1829">
        <v>2022</v>
      </c>
      <c r="B1829">
        <v>5</v>
      </c>
      <c r="C1829" t="s">
        <v>16971</v>
      </c>
      <c r="D1829" t="s">
        <v>265</v>
      </c>
      <c r="F1829" s="64" t="s">
        <v>22718</v>
      </c>
    </row>
    <row r="1830" spans="1:6" x14ac:dyDescent="0.25">
      <c r="A1830">
        <v>2022</v>
      </c>
      <c r="B1830">
        <v>5</v>
      </c>
      <c r="C1830" t="s">
        <v>16971</v>
      </c>
      <c r="D1830" t="s">
        <v>265</v>
      </c>
      <c r="F1830" s="64" t="s">
        <v>22894</v>
      </c>
    </row>
    <row r="1831" spans="1:6" x14ac:dyDescent="0.25">
      <c r="A1831">
        <v>2022</v>
      </c>
      <c r="B1831">
        <v>5</v>
      </c>
      <c r="C1831" t="s">
        <v>16971</v>
      </c>
      <c r="D1831" t="s">
        <v>20903</v>
      </c>
      <c r="F1831" s="64" t="s">
        <v>22895</v>
      </c>
    </row>
    <row r="1832" spans="1:6" x14ac:dyDescent="0.25">
      <c r="A1832">
        <v>2022</v>
      </c>
      <c r="B1832">
        <v>5</v>
      </c>
      <c r="C1832" t="s">
        <v>16971</v>
      </c>
      <c r="D1832" t="s">
        <v>15832</v>
      </c>
      <c r="F1832" s="64" t="s">
        <v>21191</v>
      </c>
    </row>
    <row r="1833" spans="1:6" x14ac:dyDescent="0.25">
      <c r="A1833">
        <v>2022</v>
      </c>
      <c r="B1833">
        <v>5</v>
      </c>
      <c r="C1833" t="s">
        <v>16971</v>
      </c>
      <c r="D1833" t="s">
        <v>261</v>
      </c>
      <c r="F1833" s="64" t="s">
        <v>21225</v>
      </c>
    </row>
    <row r="1834" spans="1:6" x14ac:dyDescent="0.25">
      <c r="A1834">
        <v>2022</v>
      </c>
      <c r="B1834">
        <v>5</v>
      </c>
      <c r="C1834" t="s">
        <v>16971</v>
      </c>
      <c r="D1834" t="s">
        <v>263</v>
      </c>
      <c r="F1834" s="64" t="s">
        <v>21226</v>
      </c>
    </row>
    <row r="1835" spans="1:6" x14ac:dyDescent="0.25">
      <c r="A1835">
        <v>2022</v>
      </c>
      <c r="B1835">
        <v>5</v>
      </c>
      <c r="C1835" t="s">
        <v>16971</v>
      </c>
      <c r="D1835" t="s">
        <v>263</v>
      </c>
      <c r="F1835" s="64" t="s">
        <v>21367</v>
      </c>
    </row>
    <row r="1836" spans="1:6" x14ac:dyDescent="0.25">
      <c r="A1836">
        <v>2022</v>
      </c>
      <c r="B1836">
        <v>5</v>
      </c>
      <c r="C1836" t="s">
        <v>16971</v>
      </c>
      <c r="D1836" t="s">
        <v>263</v>
      </c>
      <c r="E1836" s="64" t="s">
        <v>21198</v>
      </c>
    </row>
    <row r="1837" spans="1:6" x14ac:dyDescent="0.25">
      <c r="A1837">
        <v>2022</v>
      </c>
      <c r="B1837">
        <v>5</v>
      </c>
      <c r="C1837" t="s">
        <v>16971</v>
      </c>
      <c r="D1837" t="s">
        <v>263</v>
      </c>
      <c r="E1837" s="64" t="s">
        <v>21367</v>
      </c>
    </row>
    <row r="1838" spans="1:6" x14ac:dyDescent="0.25">
      <c r="A1838">
        <v>2022</v>
      </c>
      <c r="B1838">
        <v>5</v>
      </c>
      <c r="C1838" t="s">
        <v>17008</v>
      </c>
      <c r="D1838" t="s">
        <v>266</v>
      </c>
      <c r="F1838" s="64" t="s">
        <v>22896</v>
      </c>
    </row>
    <row r="1839" spans="1:6" x14ac:dyDescent="0.25">
      <c r="A1839">
        <v>2022</v>
      </c>
      <c r="B1839">
        <v>5</v>
      </c>
      <c r="C1839" t="s">
        <v>17008</v>
      </c>
      <c r="D1839" t="s">
        <v>264</v>
      </c>
      <c r="E1839" s="64" t="s">
        <v>21227</v>
      </c>
      <c r="F1839" s="64" t="s">
        <v>22897</v>
      </c>
    </row>
    <row r="1840" spans="1:6" x14ac:dyDescent="0.25">
      <c r="A1840">
        <v>2022</v>
      </c>
      <c r="B1840">
        <v>6</v>
      </c>
      <c r="C1840" t="s">
        <v>16971</v>
      </c>
      <c r="D1840" t="s">
        <v>262</v>
      </c>
      <c r="E1840" s="64" t="s">
        <v>22898</v>
      </c>
      <c r="F1840" s="64" t="s">
        <v>21228</v>
      </c>
    </row>
    <row r="1841" spans="1:6" x14ac:dyDescent="0.25">
      <c r="A1841">
        <v>2022</v>
      </c>
      <c r="B1841">
        <v>6</v>
      </c>
      <c r="C1841" t="s">
        <v>16971</v>
      </c>
      <c r="D1841" t="s">
        <v>262</v>
      </c>
      <c r="E1841" s="64" t="s">
        <v>21205</v>
      </c>
      <c r="F1841" s="64" t="s">
        <v>21068</v>
      </c>
    </row>
    <row r="1842" spans="1:6" x14ac:dyDescent="0.25">
      <c r="A1842">
        <v>2022</v>
      </c>
      <c r="B1842">
        <v>6</v>
      </c>
      <c r="C1842" t="s">
        <v>16971</v>
      </c>
      <c r="D1842" t="s">
        <v>261</v>
      </c>
      <c r="E1842" s="64" t="s">
        <v>22899</v>
      </c>
    </row>
    <row r="1843" spans="1:6" x14ac:dyDescent="0.25">
      <c r="A1843">
        <v>2022</v>
      </c>
      <c r="B1843">
        <v>6</v>
      </c>
      <c r="C1843" t="s">
        <v>16971</v>
      </c>
      <c r="D1843" t="s">
        <v>262</v>
      </c>
      <c r="F1843" s="64" t="s">
        <v>21229</v>
      </c>
    </row>
    <row r="1844" spans="1:6" x14ac:dyDescent="0.25">
      <c r="A1844">
        <v>2022</v>
      </c>
      <c r="B1844">
        <v>6</v>
      </c>
      <c r="C1844" t="s">
        <v>16971</v>
      </c>
      <c r="D1844" t="s">
        <v>262</v>
      </c>
      <c r="E1844" s="64" t="s">
        <v>21213</v>
      </c>
      <c r="F1844" s="64" t="s">
        <v>22874</v>
      </c>
    </row>
    <row r="1845" spans="1:6" x14ac:dyDescent="0.25">
      <c r="A1845">
        <v>2022</v>
      </c>
      <c r="B1845">
        <v>6</v>
      </c>
      <c r="C1845" t="s">
        <v>16971</v>
      </c>
      <c r="D1845" t="s">
        <v>263</v>
      </c>
      <c r="F1845" s="64" t="s">
        <v>21024</v>
      </c>
    </row>
    <row r="1846" spans="1:6" x14ac:dyDescent="0.25">
      <c r="A1846">
        <v>2022</v>
      </c>
      <c r="B1846">
        <v>6</v>
      </c>
      <c r="C1846" t="s">
        <v>16971</v>
      </c>
      <c r="D1846" t="s">
        <v>265</v>
      </c>
      <c r="E1846" s="64" t="s">
        <v>22894</v>
      </c>
    </row>
    <row r="1847" spans="1:6" x14ac:dyDescent="0.25">
      <c r="A1847">
        <v>2022</v>
      </c>
      <c r="B1847">
        <v>6</v>
      </c>
      <c r="C1847" t="s">
        <v>16971</v>
      </c>
      <c r="D1847" t="s">
        <v>15832</v>
      </c>
      <c r="E1847" s="64" t="s">
        <v>18956</v>
      </c>
    </row>
    <row r="1848" spans="1:6" x14ac:dyDescent="0.25">
      <c r="A1848">
        <v>2022</v>
      </c>
      <c r="B1848">
        <v>6</v>
      </c>
      <c r="C1848" t="s">
        <v>16971</v>
      </c>
      <c r="D1848" t="s">
        <v>15832</v>
      </c>
      <c r="E1848" s="64" t="s">
        <v>21191</v>
      </c>
    </row>
    <row r="1849" spans="1:6" x14ac:dyDescent="0.25">
      <c r="A1849">
        <v>2022</v>
      </c>
      <c r="B1849">
        <v>6</v>
      </c>
      <c r="C1849" t="s">
        <v>16971</v>
      </c>
      <c r="D1849" t="s">
        <v>15832</v>
      </c>
      <c r="E1849" s="64" t="s">
        <v>22629</v>
      </c>
    </row>
    <row r="1850" spans="1:6" x14ac:dyDescent="0.25">
      <c r="A1850">
        <v>2022</v>
      </c>
      <c r="B1850">
        <v>6</v>
      </c>
      <c r="C1850" t="s">
        <v>16971</v>
      </c>
      <c r="D1850" t="s">
        <v>262</v>
      </c>
      <c r="F1850" s="64" t="s">
        <v>21230</v>
      </c>
    </row>
    <row r="1851" spans="1:6" x14ac:dyDescent="0.25">
      <c r="A1851">
        <v>2022</v>
      </c>
      <c r="B1851">
        <v>6</v>
      </c>
      <c r="C1851" t="s">
        <v>17008</v>
      </c>
      <c r="D1851" t="s">
        <v>261</v>
      </c>
      <c r="F1851" s="64" t="s">
        <v>22900</v>
      </c>
    </row>
    <row r="1852" spans="1:6" x14ac:dyDescent="0.25">
      <c r="A1852">
        <v>2022</v>
      </c>
      <c r="B1852">
        <v>6</v>
      </c>
      <c r="C1852" t="s">
        <v>16971</v>
      </c>
      <c r="D1852" t="s">
        <v>265</v>
      </c>
      <c r="F1852" s="64" t="s">
        <v>21133</v>
      </c>
    </row>
    <row r="1853" spans="1:6" x14ac:dyDescent="0.25">
      <c r="A1853">
        <v>2022</v>
      </c>
      <c r="B1853">
        <v>6</v>
      </c>
      <c r="C1853" t="s">
        <v>16971</v>
      </c>
      <c r="D1853" t="s">
        <v>15832</v>
      </c>
      <c r="F1853" s="64" t="s">
        <v>17091</v>
      </c>
    </row>
    <row r="1854" spans="1:6" x14ac:dyDescent="0.25">
      <c r="A1854">
        <v>2022</v>
      </c>
      <c r="B1854">
        <v>6</v>
      </c>
      <c r="C1854" t="s">
        <v>16971</v>
      </c>
      <c r="D1854" t="s">
        <v>15832</v>
      </c>
      <c r="F1854" s="64" t="s">
        <v>22715</v>
      </c>
    </row>
    <row r="1855" spans="1:6" x14ac:dyDescent="0.25">
      <c r="A1855">
        <v>2022</v>
      </c>
      <c r="B1855">
        <v>6</v>
      </c>
      <c r="C1855" t="s">
        <v>16971</v>
      </c>
      <c r="D1855" t="s">
        <v>15832</v>
      </c>
      <c r="F1855" s="64" t="s">
        <v>22901</v>
      </c>
    </row>
    <row r="1856" spans="1:6" x14ac:dyDescent="0.25">
      <c r="A1856">
        <v>2022</v>
      </c>
      <c r="B1856">
        <v>6</v>
      </c>
      <c r="C1856" t="s">
        <v>17008</v>
      </c>
      <c r="D1856" t="s">
        <v>265</v>
      </c>
      <c r="E1856" s="64" t="s">
        <v>18942</v>
      </c>
      <c r="F1856" s="64" t="s">
        <v>21203</v>
      </c>
    </row>
    <row r="1857" spans="1:6" x14ac:dyDescent="0.25">
      <c r="A1857">
        <v>2022</v>
      </c>
      <c r="B1857">
        <v>6</v>
      </c>
      <c r="C1857" t="s">
        <v>17008</v>
      </c>
      <c r="D1857" t="s">
        <v>267</v>
      </c>
      <c r="F1857" s="64" t="s">
        <v>22902</v>
      </c>
    </row>
    <row r="1858" spans="1:6" x14ac:dyDescent="0.25">
      <c r="A1858">
        <v>2022</v>
      </c>
      <c r="B1858">
        <v>6</v>
      </c>
      <c r="C1858" t="s">
        <v>17008</v>
      </c>
      <c r="D1858" t="s">
        <v>15832</v>
      </c>
      <c r="F1858" s="64" t="s">
        <v>22887</v>
      </c>
    </row>
    <row r="1859" spans="1:6" x14ac:dyDescent="0.25">
      <c r="A1859">
        <v>2022</v>
      </c>
      <c r="B1859">
        <v>6</v>
      </c>
      <c r="C1859" t="s">
        <v>17008</v>
      </c>
      <c r="D1859" t="s">
        <v>265</v>
      </c>
      <c r="E1859" s="64" t="s">
        <v>22903</v>
      </c>
      <c r="F1859" s="64" t="s">
        <v>22904</v>
      </c>
    </row>
    <row r="1860" spans="1:6" x14ac:dyDescent="0.25">
      <c r="A1860">
        <v>2022</v>
      </c>
      <c r="B1860">
        <v>7</v>
      </c>
      <c r="C1860" t="s">
        <v>16971</v>
      </c>
      <c r="D1860" t="s">
        <v>265</v>
      </c>
      <c r="E1860" s="64" t="s">
        <v>18930</v>
      </c>
    </row>
    <row r="1861" spans="1:6" x14ac:dyDescent="0.25">
      <c r="A1861">
        <v>2022</v>
      </c>
      <c r="B1861">
        <v>7</v>
      </c>
      <c r="C1861" t="s">
        <v>16971</v>
      </c>
      <c r="D1861" t="s">
        <v>265</v>
      </c>
      <c r="E1861" s="64" t="s">
        <v>21133</v>
      </c>
    </row>
    <row r="1862" spans="1:6" x14ac:dyDescent="0.25">
      <c r="A1862">
        <v>2022</v>
      </c>
      <c r="B1862">
        <v>7</v>
      </c>
      <c r="C1862" t="s">
        <v>16971</v>
      </c>
      <c r="D1862" t="s">
        <v>15832</v>
      </c>
      <c r="E1862" s="64" t="s">
        <v>22901</v>
      </c>
    </row>
    <row r="1863" spans="1:6" x14ac:dyDescent="0.25">
      <c r="A1863">
        <v>2022</v>
      </c>
      <c r="B1863">
        <v>7</v>
      </c>
      <c r="C1863" t="s">
        <v>16971</v>
      </c>
      <c r="D1863" t="s">
        <v>15832</v>
      </c>
      <c r="E1863" s="64" t="s">
        <v>22887</v>
      </c>
    </row>
    <row r="1864" spans="1:6" x14ac:dyDescent="0.25">
      <c r="A1864">
        <v>2022</v>
      </c>
      <c r="B1864">
        <v>7</v>
      </c>
      <c r="C1864" t="s">
        <v>16971</v>
      </c>
      <c r="D1864" t="s">
        <v>262</v>
      </c>
      <c r="E1864" s="64" t="s">
        <v>21230</v>
      </c>
    </row>
    <row r="1865" spans="1:6" x14ac:dyDescent="0.25">
      <c r="A1865">
        <v>2022</v>
      </c>
      <c r="B1865">
        <v>7</v>
      </c>
      <c r="C1865" t="s">
        <v>16971</v>
      </c>
      <c r="D1865" t="s">
        <v>20903</v>
      </c>
      <c r="E1865" s="64" t="s">
        <v>22785</v>
      </c>
    </row>
    <row r="1866" spans="1:6" x14ac:dyDescent="0.25">
      <c r="A1866">
        <v>2022</v>
      </c>
      <c r="B1866">
        <v>7</v>
      </c>
      <c r="C1866" t="s">
        <v>16971</v>
      </c>
      <c r="D1866" t="s">
        <v>20903</v>
      </c>
      <c r="E1866" s="64" t="s">
        <v>22905</v>
      </c>
    </row>
    <row r="1867" spans="1:6" x14ac:dyDescent="0.25">
      <c r="A1867">
        <v>2022</v>
      </c>
      <c r="B1867">
        <v>7</v>
      </c>
      <c r="C1867" t="s">
        <v>17008</v>
      </c>
      <c r="D1867" t="s">
        <v>15832</v>
      </c>
      <c r="E1867" s="64" t="s">
        <v>21231</v>
      </c>
      <c r="F1867" s="64" t="s">
        <v>22906</v>
      </c>
    </row>
    <row r="1868" spans="1:6" x14ac:dyDescent="0.25">
      <c r="A1868">
        <v>2022</v>
      </c>
      <c r="B1868">
        <v>7</v>
      </c>
      <c r="C1868" t="s">
        <v>16971</v>
      </c>
      <c r="D1868" t="s">
        <v>263</v>
      </c>
      <c r="E1868" s="64" t="s">
        <v>21024</v>
      </c>
    </row>
    <row r="1869" spans="1:6" x14ac:dyDescent="0.25">
      <c r="A1869">
        <v>2022</v>
      </c>
      <c r="B1869">
        <v>7</v>
      </c>
      <c r="C1869" t="s">
        <v>16971</v>
      </c>
      <c r="D1869" t="s">
        <v>265</v>
      </c>
      <c r="E1869" s="64" t="s">
        <v>18960</v>
      </c>
      <c r="F1869" s="64" t="s">
        <v>21232</v>
      </c>
    </row>
    <row r="1870" spans="1:6" x14ac:dyDescent="0.25">
      <c r="A1870">
        <v>2022</v>
      </c>
      <c r="B1870">
        <v>7</v>
      </c>
      <c r="C1870" t="s">
        <v>16971</v>
      </c>
      <c r="D1870" t="s">
        <v>262</v>
      </c>
      <c r="F1870" s="64" t="s">
        <v>21130</v>
      </c>
    </row>
    <row r="1871" spans="1:6" x14ac:dyDescent="0.25">
      <c r="A1871">
        <v>2022</v>
      </c>
      <c r="B1871">
        <v>7</v>
      </c>
      <c r="C1871" t="s">
        <v>16971</v>
      </c>
      <c r="D1871" t="s">
        <v>266</v>
      </c>
      <c r="E1871" s="64" t="s">
        <v>22876</v>
      </c>
    </row>
    <row r="1872" spans="1:6" x14ac:dyDescent="0.25">
      <c r="A1872">
        <v>2022</v>
      </c>
      <c r="B1872">
        <v>7</v>
      </c>
      <c r="C1872" t="s">
        <v>16971</v>
      </c>
      <c r="D1872" t="s">
        <v>266</v>
      </c>
      <c r="E1872" s="64" t="s">
        <v>21233</v>
      </c>
    </row>
    <row r="1873" spans="1:6" x14ac:dyDescent="0.25">
      <c r="A1873">
        <v>2022</v>
      </c>
      <c r="B1873">
        <v>7</v>
      </c>
      <c r="C1873" t="s">
        <v>16971</v>
      </c>
      <c r="D1873" t="s">
        <v>266</v>
      </c>
      <c r="F1873" s="64" t="s">
        <v>21195</v>
      </c>
    </row>
    <row r="1874" spans="1:6" x14ac:dyDescent="0.25">
      <c r="A1874">
        <v>2022</v>
      </c>
      <c r="B1874">
        <v>7</v>
      </c>
      <c r="C1874" t="s">
        <v>16971</v>
      </c>
      <c r="D1874" t="s">
        <v>15832</v>
      </c>
      <c r="F1874" s="64" t="s">
        <v>21231</v>
      </c>
    </row>
    <row r="1875" spans="1:6" x14ac:dyDescent="0.25">
      <c r="A1875">
        <v>2022</v>
      </c>
      <c r="B1875">
        <v>7</v>
      </c>
      <c r="C1875" t="s">
        <v>16971</v>
      </c>
      <c r="D1875" t="s">
        <v>15832</v>
      </c>
      <c r="F1875" s="64" t="s">
        <v>22887</v>
      </c>
    </row>
    <row r="1876" spans="1:6" x14ac:dyDescent="0.25">
      <c r="A1876">
        <v>2022</v>
      </c>
      <c r="B1876">
        <v>7</v>
      </c>
      <c r="C1876" t="s">
        <v>16971</v>
      </c>
      <c r="D1876" t="s">
        <v>265</v>
      </c>
      <c r="F1876" s="64" t="s">
        <v>21364</v>
      </c>
    </row>
    <row r="1877" spans="1:6" x14ac:dyDescent="0.25">
      <c r="A1877">
        <v>2022</v>
      </c>
      <c r="B1877">
        <v>7</v>
      </c>
      <c r="C1877" t="s">
        <v>16971</v>
      </c>
      <c r="D1877" t="s">
        <v>262</v>
      </c>
      <c r="F1877" s="64" t="s">
        <v>21234</v>
      </c>
    </row>
    <row r="1878" spans="1:6" x14ac:dyDescent="0.25">
      <c r="A1878">
        <v>2022</v>
      </c>
      <c r="B1878">
        <v>7</v>
      </c>
      <c r="C1878" t="s">
        <v>16971</v>
      </c>
      <c r="D1878" t="s">
        <v>263</v>
      </c>
      <c r="F1878" s="64" t="s">
        <v>22907</v>
      </c>
    </row>
    <row r="1879" spans="1:6" x14ac:dyDescent="0.25">
      <c r="A1879">
        <v>2022</v>
      </c>
      <c r="B1879">
        <v>7</v>
      </c>
      <c r="C1879" t="s">
        <v>16971</v>
      </c>
      <c r="D1879" t="s">
        <v>262</v>
      </c>
      <c r="E1879" s="64" t="s">
        <v>21228</v>
      </c>
    </row>
    <row r="1880" spans="1:6" x14ac:dyDescent="0.25">
      <c r="A1880">
        <v>2022</v>
      </c>
      <c r="B1880">
        <v>7</v>
      </c>
      <c r="C1880" t="s">
        <v>17008</v>
      </c>
      <c r="D1880" t="s">
        <v>264</v>
      </c>
      <c r="F1880" s="64" t="s">
        <v>21235</v>
      </c>
    </row>
    <row r="1881" spans="1:6" x14ac:dyDescent="0.25">
      <c r="A1881">
        <v>2022</v>
      </c>
      <c r="B1881">
        <v>7</v>
      </c>
      <c r="C1881" t="s">
        <v>17008</v>
      </c>
      <c r="D1881" t="s">
        <v>264</v>
      </c>
      <c r="F1881" s="64" t="s">
        <v>21379</v>
      </c>
    </row>
    <row r="1882" spans="1:6" x14ac:dyDescent="0.25">
      <c r="A1882">
        <v>2022</v>
      </c>
      <c r="B1882">
        <v>7</v>
      </c>
      <c r="C1882" t="s">
        <v>17008</v>
      </c>
      <c r="D1882" t="s">
        <v>263</v>
      </c>
      <c r="F1882" s="64" t="s">
        <v>21236</v>
      </c>
    </row>
    <row r="1883" spans="1:6" x14ac:dyDescent="0.25">
      <c r="A1883">
        <v>2022</v>
      </c>
      <c r="B1883">
        <v>7</v>
      </c>
      <c r="C1883" t="s">
        <v>17008</v>
      </c>
      <c r="D1883" t="s">
        <v>263</v>
      </c>
      <c r="F1883" s="64" t="s">
        <v>21237</v>
      </c>
    </row>
    <row r="1884" spans="1:6" x14ac:dyDescent="0.25">
      <c r="A1884">
        <v>2022</v>
      </c>
      <c r="B1884">
        <v>8</v>
      </c>
      <c r="C1884" t="s">
        <v>16971</v>
      </c>
      <c r="D1884" t="s">
        <v>265</v>
      </c>
      <c r="E1884" s="64" t="s">
        <v>22904</v>
      </c>
      <c r="F1884" s="64" t="s">
        <v>21356</v>
      </c>
    </row>
    <row r="1885" spans="1:6" x14ac:dyDescent="0.25">
      <c r="A1885">
        <v>2022</v>
      </c>
      <c r="B1885">
        <v>8</v>
      </c>
      <c r="C1885" t="s">
        <v>16971</v>
      </c>
      <c r="D1885" t="s">
        <v>262</v>
      </c>
      <c r="E1885" s="64" t="s">
        <v>21130</v>
      </c>
    </row>
    <row r="1886" spans="1:6" x14ac:dyDescent="0.25">
      <c r="A1886">
        <v>2022</v>
      </c>
      <c r="B1886">
        <v>8</v>
      </c>
      <c r="C1886" t="s">
        <v>16971</v>
      </c>
      <c r="D1886" t="s">
        <v>15832</v>
      </c>
      <c r="E1886" s="64" t="s">
        <v>21222</v>
      </c>
      <c r="F1886" s="64" t="s">
        <v>22908</v>
      </c>
    </row>
    <row r="1887" spans="1:6" x14ac:dyDescent="0.25">
      <c r="A1887">
        <v>2022</v>
      </c>
      <c r="B1887">
        <v>8</v>
      </c>
      <c r="C1887" t="s">
        <v>16971</v>
      </c>
      <c r="D1887" t="s">
        <v>263</v>
      </c>
      <c r="E1887" s="64" t="s">
        <v>21226</v>
      </c>
    </row>
    <row r="1888" spans="1:6" x14ac:dyDescent="0.25">
      <c r="A1888">
        <v>2022</v>
      </c>
      <c r="B1888">
        <v>8</v>
      </c>
      <c r="C1888" t="s">
        <v>17008</v>
      </c>
      <c r="D1888" t="s">
        <v>267</v>
      </c>
      <c r="F1888" s="64" t="s">
        <v>18924</v>
      </c>
    </row>
    <row r="1889" spans="1:6" x14ac:dyDescent="0.25">
      <c r="A1889">
        <v>2022</v>
      </c>
      <c r="B1889">
        <v>8</v>
      </c>
      <c r="C1889" t="s">
        <v>16971</v>
      </c>
      <c r="D1889" t="s">
        <v>266</v>
      </c>
      <c r="E1889" s="64" t="s">
        <v>22909</v>
      </c>
    </row>
    <row r="1890" spans="1:6" x14ac:dyDescent="0.25">
      <c r="A1890">
        <v>2022</v>
      </c>
      <c r="B1890">
        <v>8</v>
      </c>
      <c r="C1890" t="s">
        <v>16971</v>
      </c>
      <c r="D1890" t="s">
        <v>266</v>
      </c>
      <c r="F1890" s="64" t="s">
        <v>21238</v>
      </c>
    </row>
    <row r="1891" spans="1:6" x14ac:dyDescent="0.25">
      <c r="A1891">
        <v>2022</v>
      </c>
      <c r="B1891">
        <v>8</v>
      </c>
      <c r="C1891" t="s">
        <v>16971</v>
      </c>
      <c r="D1891" t="s">
        <v>265</v>
      </c>
      <c r="F1891" s="64" t="s">
        <v>22826</v>
      </c>
    </row>
    <row r="1892" spans="1:6" x14ac:dyDescent="0.25">
      <c r="A1892">
        <v>2022</v>
      </c>
      <c r="B1892">
        <v>8</v>
      </c>
      <c r="C1892" t="s">
        <v>16971</v>
      </c>
      <c r="D1892" t="s">
        <v>267</v>
      </c>
      <c r="F1892" s="64" t="s">
        <v>22910</v>
      </c>
    </row>
    <row r="1893" spans="1:6" x14ac:dyDescent="0.25">
      <c r="A1893">
        <v>2022</v>
      </c>
      <c r="B1893">
        <v>8</v>
      </c>
      <c r="C1893" t="s">
        <v>16971</v>
      </c>
      <c r="D1893" t="s">
        <v>261</v>
      </c>
      <c r="E1893" s="64" t="s">
        <v>21218</v>
      </c>
    </row>
    <row r="1894" spans="1:6" x14ac:dyDescent="0.25">
      <c r="A1894">
        <v>2022</v>
      </c>
      <c r="B1894">
        <v>8</v>
      </c>
      <c r="C1894" t="s">
        <v>16971</v>
      </c>
      <c r="D1894" t="s">
        <v>15832</v>
      </c>
      <c r="E1894" s="64" t="s">
        <v>22908</v>
      </c>
    </row>
    <row r="1895" spans="1:6" x14ac:dyDescent="0.25">
      <c r="A1895">
        <v>2022</v>
      </c>
      <c r="B1895">
        <v>8</v>
      </c>
      <c r="C1895" t="s">
        <v>16971</v>
      </c>
      <c r="D1895" t="s">
        <v>262</v>
      </c>
      <c r="E1895" s="64" t="s">
        <v>21234</v>
      </c>
    </row>
    <row r="1896" spans="1:6" x14ac:dyDescent="0.25">
      <c r="A1896">
        <v>2022</v>
      </c>
      <c r="B1896">
        <v>8</v>
      </c>
      <c r="C1896" t="s">
        <v>17008</v>
      </c>
      <c r="D1896" t="s">
        <v>267</v>
      </c>
      <c r="F1896" s="64" t="s">
        <v>22911</v>
      </c>
    </row>
    <row r="1897" spans="1:6" x14ac:dyDescent="0.25">
      <c r="A1897">
        <v>2022</v>
      </c>
      <c r="B1897">
        <v>8</v>
      </c>
      <c r="C1897" t="s">
        <v>17008</v>
      </c>
      <c r="D1897" t="s">
        <v>261</v>
      </c>
      <c r="F1897" s="64" t="s">
        <v>21239</v>
      </c>
    </row>
    <row r="1898" spans="1:6" x14ac:dyDescent="0.25">
      <c r="A1898">
        <v>2022</v>
      </c>
      <c r="B1898">
        <v>8</v>
      </c>
      <c r="C1898" t="s">
        <v>17008</v>
      </c>
      <c r="D1898" t="s">
        <v>265</v>
      </c>
      <c r="F1898" s="64" t="s">
        <v>21240</v>
      </c>
    </row>
    <row r="1899" spans="1:6" x14ac:dyDescent="0.25">
      <c r="A1899">
        <v>2022</v>
      </c>
      <c r="B1899">
        <v>9</v>
      </c>
      <c r="C1899" t="s">
        <v>16971</v>
      </c>
      <c r="D1899" t="s">
        <v>263</v>
      </c>
      <c r="E1899" s="64" t="s">
        <v>21237</v>
      </c>
      <c r="F1899" s="64" t="s">
        <v>21241</v>
      </c>
    </row>
    <row r="1900" spans="1:6" x14ac:dyDescent="0.25">
      <c r="A1900">
        <v>2022</v>
      </c>
      <c r="B1900">
        <v>9</v>
      </c>
      <c r="C1900" t="s">
        <v>16971</v>
      </c>
      <c r="D1900" t="s">
        <v>15832</v>
      </c>
      <c r="E1900" s="64" t="s">
        <v>21242</v>
      </c>
      <c r="F1900" s="64" t="s">
        <v>21243</v>
      </c>
    </row>
    <row r="1901" spans="1:6" x14ac:dyDescent="0.25">
      <c r="A1901">
        <v>2022</v>
      </c>
      <c r="B1901">
        <v>9</v>
      </c>
      <c r="C1901" t="s">
        <v>16971</v>
      </c>
      <c r="D1901" t="s">
        <v>15832</v>
      </c>
      <c r="E1901" s="64" t="s">
        <v>21223</v>
      </c>
      <c r="F1901" s="64" t="s">
        <v>20987</v>
      </c>
    </row>
    <row r="1902" spans="1:6" x14ac:dyDescent="0.25">
      <c r="A1902">
        <v>2022</v>
      </c>
      <c r="B1902">
        <v>9</v>
      </c>
      <c r="C1902" t="s">
        <v>16971</v>
      </c>
      <c r="D1902" t="s">
        <v>261</v>
      </c>
      <c r="E1902" s="64" t="s">
        <v>21193</v>
      </c>
    </row>
    <row r="1903" spans="1:6" x14ac:dyDescent="0.25">
      <c r="A1903">
        <v>2022</v>
      </c>
      <c r="B1903">
        <v>9</v>
      </c>
      <c r="C1903" t="s">
        <v>16971</v>
      </c>
      <c r="D1903" t="s">
        <v>15832</v>
      </c>
      <c r="F1903" s="64" t="s">
        <v>21244</v>
      </c>
    </row>
    <row r="1904" spans="1:6" x14ac:dyDescent="0.25">
      <c r="A1904">
        <v>2022</v>
      </c>
      <c r="B1904">
        <v>9</v>
      </c>
      <c r="C1904" t="s">
        <v>16971</v>
      </c>
      <c r="D1904" t="s">
        <v>15832</v>
      </c>
      <c r="F1904" s="64" t="s">
        <v>17039</v>
      </c>
    </row>
    <row r="1905" spans="1:6" x14ac:dyDescent="0.25">
      <c r="A1905">
        <v>2022</v>
      </c>
      <c r="B1905">
        <v>9</v>
      </c>
      <c r="C1905" t="s">
        <v>16971</v>
      </c>
      <c r="D1905" t="s">
        <v>265</v>
      </c>
      <c r="E1905" s="64" t="s">
        <v>22566</v>
      </c>
      <c r="F1905" s="64" t="s">
        <v>21194</v>
      </c>
    </row>
    <row r="1906" spans="1:6" x14ac:dyDescent="0.25">
      <c r="A1906">
        <v>2022</v>
      </c>
      <c r="B1906">
        <v>9</v>
      </c>
      <c r="C1906" t="s">
        <v>16971</v>
      </c>
      <c r="D1906" t="s">
        <v>262</v>
      </c>
      <c r="E1906" s="64" t="s">
        <v>21196</v>
      </c>
      <c r="F1906" s="64" t="s">
        <v>21380</v>
      </c>
    </row>
    <row r="1907" spans="1:6" x14ac:dyDescent="0.25">
      <c r="A1907">
        <v>2022</v>
      </c>
      <c r="B1907">
        <v>9</v>
      </c>
      <c r="C1907" t="s">
        <v>16971</v>
      </c>
      <c r="D1907" t="s">
        <v>265</v>
      </c>
      <c r="F1907" s="64" t="s">
        <v>17077</v>
      </c>
    </row>
    <row r="1908" spans="1:6" x14ac:dyDescent="0.25">
      <c r="A1908">
        <v>2022</v>
      </c>
      <c r="B1908">
        <v>9</v>
      </c>
      <c r="C1908" t="s">
        <v>16971</v>
      </c>
      <c r="D1908" t="s">
        <v>261</v>
      </c>
      <c r="F1908" s="64" t="s">
        <v>22834</v>
      </c>
    </row>
    <row r="1909" spans="1:6" x14ac:dyDescent="0.25">
      <c r="A1909">
        <v>2022</v>
      </c>
      <c r="B1909">
        <v>9</v>
      </c>
      <c r="C1909" t="s">
        <v>16971</v>
      </c>
      <c r="D1909" t="s">
        <v>268</v>
      </c>
      <c r="F1909" s="64" t="s">
        <v>21245</v>
      </c>
    </row>
    <row r="1910" spans="1:6" x14ac:dyDescent="0.25">
      <c r="A1910">
        <v>2022</v>
      </c>
      <c r="B1910">
        <v>9</v>
      </c>
      <c r="C1910" t="s">
        <v>16971</v>
      </c>
      <c r="D1910" t="s">
        <v>265</v>
      </c>
      <c r="E1910" s="64" t="s">
        <v>21356</v>
      </c>
    </row>
    <row r="1911" spans="1:6" x14ac:dyDescent="0.25">
      <c r="A1911">
        <v>2022</v>
      </c>
      <c r="B1911">
        <v>9</v>
      </c>
      <c r="C1911" t="s">
        <v>17008</v>
      </c>
      <c r="D1911" t="s">
        <v>263</v>
      </c>
      <c r="F1911" s="64" t="s">
        <v>21246</v>
      </c>
    </row>
    <row r="1912" spans="1:6" x14ac:dyDescent="0.25">
      <c r="A1912">
        <v>2022</v>
      </c>
      <c r="B1912">
        <v>9</v>
      </c>
      <c r="C1912" t="s">
        <v>17008</v>
      </c>
      <c r="D1912" t="s">
        <v>261</v>
      </c>
      <c r="E1912" s="64" t="s">
        <v>21239</v>
      </c>
      <c r="F1912" s="64" t="s">
        <v>21248</v>
      </c>
    </row>
    <row r="1913" spans="1:6" x14ac:dyDescent="0.25">
      <c r="A1913">
        <v>2022</v>
      </c>
      <c r="B1913">
        <v>9</v>
      </c>
      <c r="C1913" t="s">
        <v>17008</v>
      </c>
      <c r="D1913" t="s">
        <v>263</v>
      </c>
      <c r="F1913" s="64" t="s">
        <v>21247</v>
      </c>
    </row>
    <row r="1914" spans="1:6" x14ac:dyDescent="0.25">
      <c r="A1914">
        <v>2022</v>
      </c>
      <c r="B1914">
        <v>10</v>
      </c>
      <c r="C1914" t="s">
        <v>16971</v>
      </c>
      <c r="D1914" t="s">
        <v>263</v>
      </c>
      <c r="E1914" s="64" t="s">
        <v>21241</v>
      </c>
    </row>
    <row r="1915" spans="1:6" x14ac:dyDescent="0.25">
      <c r="A1915">
        <v>2022</v>
      </c>
      <c r="B1915">
        <v>10</v>
      </c>
      <c r="C1915" t="s">
        <v>16971</v>
      </c>
      <c r="D1915" t="s">
        <v>20903</v>
      </c>
      <c r="F1915" s="64" t="s">
        <v>22912</v>
      </c>
    </row>
    <row r="1916" spans="1:6" x14ac:dyDescent="0.25">
      <c r="A1916">
        <v>2022</v>
      </c>
      <c r="B1916">
        <v>10</v>
      </c>
      <c r="C1916" t="s">
        <v>16971</v>
      </c>
      <c r="D1916" t="s">
        <v>265</v>
      </c>
      <c r="E1916" s="64" t="s">
        <v>22826</v>
      </c>
    </row>
    <row r="1917" spans="1:6" x14ac:dyDescent="0.25">
      <c r="A1917">
        <v>2022</v>
      </c>
      <c r="B1917">
        <v>10</v>
      </c>
      <c r="C1917" t="s">
        <v>16971</v>
      </c>
      <c r="D1917" t="s">
        <v>265</v>
      </c>
      <c r="E1917" s="64" t="s">
        <v>21364</v>
      </c>
    </row>
    <row r="1918" spans="1:6" x14ac:dyDescent="0.25">
      <c r="A1918">
        <v>2022</v>
      </c>
      <c r="B1918">
        <v>10</v>
      </c>
      <c r="C1918" t="s">
        <v>16971</v>
      </c>
      <c r="D1918" t="s">
        <v>265</v>
      </c>
      <c r="E1918" s="64" t="s">
        <v>17077</v>
      </c>
      <c r="F1918" s="64" t="s">
        <v>21249</v>
      </c>
    </row>
    <row r="1919" spans="1:6" x14ac:dyDescent="0.25">
      <c r="A1919">
        <v>2022</v>
      </c>
      <c r="B1919">
        <v>10</v>
      </c>
      <c r="C1919" t="s">
        <v>16971</v>
      </c>
      <c r="D1919" t="s">
        <v>15832</v>
      </c>
      <c r="E1919" s="64" t="s">
        <v>20987</v>
      </c>
    </row>
    <row r="1920" spans="1:6" x14ac:dyDescent="0.25">
      <c r="A1920">
        <v>2022</v>
      </c>
      <c r="B1920">
        <v>10</v>
      </c>
      <c r="C1920" t="s">
        <v>16971</v>
      </c>
      <c r="D1920" t="s">
        <v>262</v>
      </c>
      <c r="F1920" s="64" t="s">
        <v>18950</v>
      </c>
    </row>
    <row r="1921" spans="1:6" x14ac:dyDescent="0.25">
      <c r="A1921">
        <v>2022</v>
      </c>
      <c r="B1921">
        <v>10</v>
      </c>
      <c r="C1921" t="s">
        <v>16971</v>
      </c>
      <c r="D1921" t="s">
        <v>265</v>
      </c>
      <c r="F1921" s="64" t="s">
        <v>22890</v>
      </c>
    </row>
    <row r="1922" spans="1:6" x14ac:dyDescent="0.25">
      <c r="A1922">
        <v>2022</v>
      </c>
      <c r="B1922">
        <v>10</v>
      </c>
      <c r="C1922" t="s">
        <v>16971</v>
      </c>
      <c r="D1922" t="s">
        <v>15832</v>
      </c>
      <c r="F1922" s="64" t="s">
        <v>21250</v>
      </c>
    </row>
    <row r="1923" spans="1:6" x14ac:dyDescent="0.25">
      <c r="A1923">
        <v>2022</v>
      </c>
      <c r="B1923">
        <v>10</v>
      </c>
      <c r="C1923" t="s">
        <v>16971</v>
      </c>
      <c r="D1923" t="s">
        <v>265</v>
      </c>
      <c r="F1923" s="64" t="s">
        <v>21131</v>
      </c>
    </row>
    <row r="1924" spans="1:6" x14ac:dyDescent="0.25">
      <c r="A1924">
        <v>2022</v>
      </c>
      <c r="B1924">
        <v>10</v>
      </c>
      <c r="C1924" t="s">
        <v>16971</v>
      </c>
      <c r="D1924" t="s">
        <v>265</v>
      </c>
      <c r="E1924" s="64" t="s">
        <v>21249</v>
      </c>
      <c r="F1924" s="64" t="s">
        <v>21251</v>
      </c>
    </row>
    <row r="1925" spans="1:6" x14ac:dyDescent="0.25">
      <c r="A1925">
        <v>2022</v>
      </c>
      <c r="B1925">
        <v>10</v>
      </c>
      <c r="C1925" t="s">
        <v>16971</v>
      </c>
      <c r="D1925" t="s">
        <v>15832</v>
      </c>
      <c r="E1925" s="64" t="s">
        <v>21244</v>
      </c>
    </row>
    <row r="1926" spans="1:6" x14ac:dyDescent="0.25">
      <c r="A1926">
        <v>2022</v>
      </c>
      <c r="B1926">
        <v>10</v>
      </c>
      <c r="C1926" t="s">
        <v>16971</v>
      </c>
      <c r="D1926" t="s">
        <v>15832</v>
      </c>
      <c r="E1926" s="64" t="s">
        <v>21250</v>
      </c>
    </row>
    <row r="1927" spans="1:6" x14ac:dyDescent="0.25">
      <c r="A1927">
        <v>2022</v>
      </c>
      <c r="B1927">
        <v>10</v>
      </c>
      <c r="C1927" t="s">
        <v>16971</v>
      </c>
      <c r="D1927" t="s">
        <v>261</v>
      </c>
      <c r="E1927" s="64" t="s">
        <v>22834</v>
      </c>
    </row>
    <row r="1928" spans="1:6" x14ac:dyDescent="0.25">
      <c r="A1928">
        <v>2022</v>
      </c>
      <c r="B1928">
        <v>10</v>
      </c>
      <c r="C1928" t="s">
        <v>16971</v>
      </c>
      <c r="D1928" t="s">
        <v>261</v>
      </c>
      <c r="E1928" s="64" t="s">
        <v>18809</v>
      </c>
    </row>
    <row r="1929" spans="1:6" x14ac:dyDescent="0.25">
      <c r="A1929">
        <v>2022</v>
      </c>
      <c r="B1929">
        <v>10</v>
      </c>
      <c r="C1929" t="s">
        <v>16971</v>
      </c>
      <c r="D1929" t="s">
        <v>261</v>
      </c>
      <c r="E1929" s="64" t="s">
        <v>22884</v>
      </c>
    </row>
    <row r="1930" spans="1:6" x14ac:dyDescent="0.25">
      <c r="A1930">
        <v>2022</v>
      </c>
      <c r="B1930">
        <v>10</v>
      </c>
      <c r="C1930" t="s">
        <v>16971</v>
      </c>
      <c r="D1930" t="s">
        <v>266</v>
      </c>
      <c r="E1930" s="64" t="s">
        <v>21238</v>
      </c>
    </row>
    <row r="1931" spans="1:6" x14ac:dyDescent="0.25">
      <c r="A1931">
        <v>2022</v>
      </c>
      <c r="B1931">
        <v>10</v>
      </c>
      <c r="C1931" t="s">
        <v>16971</v>
      </c>
      <c r="D1931" t="s">
        <v>261</v>
      </c>
      <c r="E1931" s="64" t="s">
        <v>21225</v>
      </c>
    </row>
    <row r="1932" spans="1:6" x14ac:dyDescent="0.25">
      <c r="A1932">
        <v>2022</v>
      </c>
      <c r="B1932">
        <v>10</v>
      </c>
      <c r="C1932" t="s">
        <v>16971</v>
      </c>
      <c r="D1932" t="s">
        <v>261</v>
      </c>
      <c r="E1932" s="64" t="s">
        <v>22913</v>
      </c>
    </row>
    <row r="1933" spans="1:6" x14ac:dyDescent="0.25">
      <c r="A1933">
        <v>2022</v>
      </c>
      <c r="B1933">
        <v>10</v>
      </c>
      <c r="C1933" t="s">
        <v>16971</v>
      </c>
      <c r="D1933" t="s">
        <v>261</v>
      </c>
      <c r="E1933" s="64" t="s">
        <v>22883</v>
      </c>
    </row>
    <row r="1934" spans="1:6" x14ac:dyDescent="0.25">
      <c r="A1934">
        <v>2022</v>
      </c>
      <c r="B1934">
        <v>10</v>
      </c>
      <c r="C1934" t="s">
        <v>17008</v>
      </c>
      <c r="D1934" t="s">
        <v>263</v>
      </c>
      <c r="F1934" s="64" t="s">
        <v>21224</v>
      </c>
    </row>
    <row r="1935" spans="1:6" x14ac:dyDescent="0.25">
      <c r="A1935">
        <v>2022</v>
      </c>
      <c r="B1935">
        <v>10</v>
      </c>
      <c r="C1935" t="s">
        <v>17008</v>
      </c>
      <c r="D1935" t="s">
        <v>266</v>
      </c>
      <c r="F1935" s="64" t="s">
        <v>22876</v>
      </c>
    </row>
    <row r="1936" spans="1:6" x14ac:dyDescent="0.25">
      <c r="A1936">
        <v>2022</v>
      </c>
      <c r="B1936">
        <v>11</v>
      </c>
      <c r="C1936" t="s">
        <v>16971</v>
      </c>
      <c r="D1936" t="s">
        <v>263</v>
      </c>
      <c r="E1936" s="64" t="s">
        <v>21246</v>
      </c>
    </row>
    <row r="1937" spans="1:6" x14ac:dyDescent="0.25">
      <c r="A1937">
        <v>2022</v>
      </c>
      <c r="B1937">
        <v>11</v>
      </c>
      <c r="C1937" t="s">
        <v>16971</v>
      </c>
      <c r="D1937" t="s">
        <v>263</v>
      </c>
      <c r="E1937" s="64" t="s">
        <v>21236</v>
      </c>
    </row>
    <row r="1938" spans="1:6" x14ac:dyDescent="0.25">
      <c r="A1938">
        <v>2022</v>
      </c>
      <c r="B1938">
        <v>11</v>
      </c>
      <c r="C1938" t="s">
        <v>16971</v>
      </c>
      <c r="D1938" t="s">
        <v>265</v>
      </c>
      <c r="E1938" s="64" t="s">
        <v>21251</v>
      </c>
    </row>
    <row r="1939" spans="1:6" x14ac:dyDescent="0.25">
      <c r="A1939">
        <v>2022</v>
      </c>
      <c r="B1939">
        <v>11</v>
      </c>
      <c r="C1939" t="s">
        <v>16971</v>
      </c>
      <c r="D1939" t="s">
        <v>262</v>
      </c>
      <c r="F1939" s="64" t="s">
        <v>21164</v>
      </c>
    </row>
    <row r="1940" spans="1:6" x14ac:dyDescent="0.25">
      <c r="A1940">
        <v>2022</v>
      </c>
      <c r="B1940">
        <v>11</v>
      </c>
      <c r="C1940" t="s">
        <v>16971</v>
      </c>
      <c r="D1940" t="s">
        <v>267</v>
      </c>
      <c r="E1940" s="64" t="s">
        <v>22911</v>
      </c>
    </row>
    <row r="1941" spans="1:6" x14ac:dyDescent="0.25">
      <c r="A1941">
        <v>2022</v>
      </c>
      <c r="B1941">
        <v>11</v>
      </c>
      <c r="C1941" t="s">
        <v>16971</v>
      </c>
      <c r="D1941" t="s">
        <v>267</v>
      </c>
      <c r="E1941" s="64" t="s">
        <v>22910</v>
      </c>
    </row>
    <row r="1942" spans="1:6" x14ac:dyDescent="0.25">
      <c r="A1942">
        <v>2022</v>
      </c>
      <c r="B1942">
        <v>11</v>
      </c>
      <c r="C1942" t="s">
        <v>16971</v>
      </c>
      <c r="D1942" t="s">
        <v>266</v>
      </c>
      <c r="E1942" s="64" t="s">
        <v>21185</v>
      </c>
    </row>
    <row r="1943" spans="1:6" x14ac:dyDescent="0.25">
      <c r="A1943">
        <v>2022</v>
      </c>
      <c r="B1943">
        <v>11</v>
      </c>
      <c r="C1943" t="s">
        <v>16971</v>
      </c>
      <c r="D1943" t="s">
        <v>20903</v>
      </c>
      <c r="F1943" s="64" t="s">
        <v>22914</v>
      </c>
    </row>
    <row r="1944" spans="1:6" x14ac:dyDescent="0.25">
      <c r="A1944">
        <v>2022</v>
      </c>
      <c r="B1944">
        <v>11</v>
      </c>
      <c r="C1944" t="s">
        <v>16971</v>
      </c>
      <c r="D1944" t="s">
        <v>20903</v>
      </c>
      <c r="F1944" s="64" t="s">
        <v>22915</v>
      </c>
    </row>
    <row r="1945" spans="1:6" x14ac:dyDescent="0.25">
      <c r="A1945">
        <v>2022</v>
      </c>
      <c r="B1945">
        <v>11</v>
      </c>
      <c r="C1945" t="s">
        <v>16971</v>
      </c>
      <c r="D1945" t="s">
        <v>265</v>
      </c>
      <c r="F1945" s="64" t="s">
        <v>21252</v>
      </c>
    </row>
    <row r="1946" spans="1:6" x14ac:dyDescent="0.25">
      <c r="A1946">
        <v>2022</v>
      </c>
      <c r="B1946">
        <v>11</v>
      </c>
      <c r="C1946" t="s">
        <v>17008</v>
      </c>
      <c r="D1946" t="s">
        <v>263</v>
      </c>
      <c r="E1946" s="64" t="s">
        <v>21224</v>
      </c>
      <c r="F1946" s="64" t="s">
        <v>22916</v>
      </c>
    </row>
    <row r="1947" spans="1:6" x14ac:dyDescent="0.25">
      <c r="A1947">
        <v>2022</v>
      </c>
      <c r="B1947">
        <v>11</v>
      </c>
      <c r="C1947" t="s">
        <v>17008</v>
      </c>
      <c r="D1947" t="s">
        <v>266</v>
      </c>
      <c r="F1947" s="64" t="s">
        <v>21253</v>
      </c>
    </row>
    <row r="1948" spans="1:6" x14ac:dyDescent="0.25">
      <c r="A1948">
        <v>2022</v>
      </c>
      <c r="B1948">
        <v>11</v>
      </c>
      <c r="C1948" t="s">
        <v>17008</v>
      </c>
      <c r="D1948" t="s">
        <v>266</v>
      </c>
      <c r="F1948" s="64" t="s">
        <v>21254</v>
      </c>
    </row>
    <row r="1949" spans="1:6" x14ac:dyDescent="0.25">
      <c r="A1949">
        <v>2022</v>
      </c>
      <c r="B1949">
        <v>11</v>
      </c>
      <c r="C1949" t="s">
        <v>17008</v>
      </c>
      <c r="D1949" t="s">
        <v>262</v>
      </c>
      <c r="F1949" s="64" t="s">
        <v>20939</v>
      </c>
    </row>
    <row r="1950" spans="1:6" x14ac:dyDescent="0.25">
      <c r="A1950">
        <v>2022</v>
      </c>
      <c r="B1950">
        <v>11</v>
      </c>
      <c r="C1950" t="s">
        <v>17008</v>
      </c>
      <c r="D1950" t="s">
        <v>265</v>
      </c>
      <c r="F1950" s="64" t="s">
        <v>21255</v>
      </c>
    </row>
    <row r="1951" spans="1:6" x14ac:dyDescent="0.25">
      <c r="A1951">
        <v>2022</v>
      </c>
      <c r="B1951">
        <v>11</v>
      </c>
      <c r="C1951" t="s">
        <v>17008</v>
      </c>
      <c r="D1951" t="s">
        <v>263</v>
      </c>
      <c r="F1951" s="64" t="s">
        <v>21368</v>
      </c>
    </row>
    <row r="1952" spans="1:6" x14ac:dyDescent="0.25">
      <c r="A1952">
        <v>2022</v>
      </c>
      <c r="B1952">
        <v>12</v>
      </c>
      <c r="C1952" t="s">
        <v>16971</v>
      </c>
      <c r="D1952" t="s">
        <v>265</v>
      </c>
      <c r="E1952" s="64" t="s">
        <v>21203</v>
      </c>
      <c r="F1952" s="64" t="s">
        <v>21256</v>
      </c>
    </row>
    <row r="1953" spans="1:6" x14ac:dyDescent="0.25">
      <c r="A1953">
        <v>2022</v>
      </c>
      <c r="B1953">
        <v>12</v>
      </c>
      <c r="C1953" t="s">
        <v>16971</v>
      </c>
      <c r="D1953" t="s">
        <v>265</v>
      </c>
      <c r="E1953" s="64" t="s">
        <v>21232</v>
      </c>
      <c r="F1953" s="64" t="s">
        <v>21257</v>
      </c>
    </row>
    <row r="1954" spans="1:6" x14ac:dyDescent="0.25">
      <c r="A1954">
        <v>2022</v>
      </c>
      <c r="B1954">
        <v>12</v>
      </c>
      <c r="C1954" t="s">
        <v>16971</v>
      </c>
      <c r="D1954" t="s">
        <v>265</v>
      </c>
      <c r="F1954" s="64" t="s">
        <v>22634</v>
      </c>
    </row>
    <row r="1955" spans="1:6" x14ac:dyDescent="0.25">
      <c r="A1955">
        <v>2022</v>
      </c>
      <c r="B1955">
        <v>12</v>
      </c>
      <c r="C1955" t="s">
        <v>16971</v>
      </c>
      <c r="D1955" t="s">
        <v>262</v>
      </c>
      <c r="E1955" s="64" t="s">
        <v>21380</v>
      </c>
    </row>
    <row r="1956" spans="1:6" x14ac:dyDescent="0.25">
      <c r="A1956">
        <v>2022</v>
      </c>
      <c r="B1956">
        <v>12</v>
      </c>
      <c r="C1956" t="s">
        <v>16971</v>
      </c>
      <c r="D1956" t="s">
        <v>265</v>
      </c>
      <c r="E1956" s="64" t="s">
        <v>21252</v>
      </c>
    </row>
    <row r="1957" spans="1:6" x14ac:dyDescent="0.25">
      <c r="A1957">
        <v>2022</v>
      </c>
      <c r="B1957">
        <v>12</v>
      </c>
      <c r="C1957" t="s">
        <v>16971</v>
      </c>
      <c r="D1957" t="s">
        <v>265</v>
      </c>
      <c r="E1957" s="64" t="s">
        <v>21256</v>
      </c>
      <c r="F1957" s="64" t="s">
        <v>21258</v>
      </c>
    </row>
    <row r="1958" spans="1:6" x14ac:dyDescent="0.25">
      <c r="A1958">
        <v>2022</v>
      </c>
      <c r="B1958">
        <v>12</v>
      </c>
      <c r="C1958" t="s">
        <v>16971</v>
      </c>
      <c r="D1958" t="s">
        <v>15832</v>
      </c>
      <c r="E1958" s="64" t="s">
        <v>22906</v>
      </c>
      <c r="F1958" s="64" t="s">
        <v>21259</v>
      </c>
    </row>
    <row r="1959" spans="1:6" x14ac:dyDescent="0.25">
      <c r="A1959">
        <v>2022</v>
      </c>
      <c r="B1959">
        <v>12</v>
      </c>
      <c r="C1959" t="s">
        <v>16971</v>
      </c>
      <c r="D1959" t="s">
        <v>263</v>
      </c>
      <c r="E1959" s="64" t="s">
        <v>22620</v>
      </c>
    </row>
    <row r="1960" spans="1:6" x14ac:dyDescent="0.25">
      <c r="A1960">
        <v>2022</v>
      </c>
      <c r="B1960">
        <v>12</v>
      </c>
      <c r="C1960" t="s">
        <v>16971</v>
      </c>
      <c r="D1960" t="s">
        <v>262</v>
      </c>
      <c r="F1960" s="64" t="s">
        <v>22854</v>
      </c>
    </row>
    <row r="1961" spans="1:6" x14ac:dyDescent="0.25">
      <c r="A1961">
        <v>2022</v>
      </c>
      <c r="B1961">
        <v>12</v>
      </c>
      <c r="C1961" t="s">
        <v>16971</v>
      </c>
      <c r="D1961" t="s">
        <v>263</v>
      </c>
      <c r="F1961" s="64" t="s">
        <v>21260</v>
      </c>
    </row>
    <row r="1962" spans="1:6" x14ac:dyDescent="0.25">
      <c r="A1962">
        <v>2022</v>
      </c>
      <c r="B1962">
        <v>12</v>
      </c>
      <c r="C1962" t="s">
        <v>16971</v>
      </c>
      <c r="D1962" t="s">
        <v>263</v>
      </c>
      <c r="F1962" s="64" t="s">
        <v>22917</v>
      </c>
    </row>
    <row r="1963" spans="1:6" x14ac:dyDescent="0.25">
      <c r="A1963">
        <v>2022</v>
      </c>
      <c r="B1963">
        <v>12</v>
      </c>
      <c r="C1963" t="s">
        <v>16971</v>
      </c>
      <c r="D1963" t="s">
        <v>15832</v>
      </c>
      <c r="F1963" s="64" t="s">
        <v>21250</v>
      </c>
    </row>
    <row r="1964" spans="1:6" x14ac:dyDescent="0.25">
      <c r="A1964">
        <v>2022</v>
      </c>
      <c r="B1964">
        <v>12</v>
      </c>
      <c r="C1964" t="s">
        <v>16971</v>
      </c>
      <c r="D1964" t="s">
        <v>265</v>
      </c>
      <c r="F1964" s="64" t="s">
        <v>22828</v>
      </c>
    </row>
    <row r="1965" spans="1:6" x14ac:dyDescent="0.25">
      <c r="A1965">
        <v>2022</v>
      </c>
      <c r="B1965">
        <v>12</v>
      </c>
      <c r="C1965" t="s">
        <v>16971</v>
      </c>
      <c r="D1965" t="s">
        <v>15832</v>
      </c>
      <c r="F1965" s="64" t="s">
        <v>21261</v>
      </c>
    </row>
    <row r="1966" spans="1:6" x14ac:dyDescent="0.25">
      <c r="A1966">
        <v>2022</v>
      </c>
      <c r="B1966">
        <v>12</v>
      </c>
      <c r="C1966" t="s">
        <v>16971</v>
      </c>
      <c r="D1966" t="s">
        <v>261</v>
      </c>
      <c r="F1966" s="64" t="s">
        <v>21262</v>
      </c>
    </row>
    <row r="1967" spans="1:6" x14ac:dyDescent="0.25">
      <c r="A1967">
        <v>2022</v>
      </c>
      <c r="B1967">
        <v>12</v>
      </c>
      <c r="C1967" t="s">
        <v>16971</v>
      </c>
      <c r="D1967" t="s">
        <v>266</v>
      </c>
      <c r="E1967" s="64" t="s">
        <v>22876</v>
      </c>
    </row>
    <row r="1968" spans="1:6" x14ac:dyDescent="0.25">
      <c r="A1968">
        <v>2022</v>
      </c>
      <c r="B1968">
        <v>12</v>
      </c>
      <c r="C1968" t="s">
        <v>16971</v>
      </c>
      <c r="D1968" t="s">
        <v>266</v>
      </c>
      <c r="E1968" s="64" t="s">
        <v>21195</v>
      </c>
    </row>
    <row r="1969" spans="1:6" x14ac:dyDescent="0.25">
      <c r="A1969">
        <v>2022</v>
      </c>
      <c r="B1969">
        <v>12</v>
      </c>
      <c r="C1969" t="s">
        <v>17008</v>
      </c>
      <c r="D1969" t="s">
        <v>261</v>
      </c>
      <c r="E1969" s="64" t="s">
        <v>21248</v>
      </c>
      <c r="F1969" s="64" t="s">
        <v>18809</v>
      </c>
    </row>
    <row r="1970" spans="1:6" x14ac:dyDescent="0.25">
      <c r="A1970">
        <v>2022</v>
      </c>
      <c r="B1970">
        <v>12</v>
      </c>
      <c r="C1970" t="s">
        <v>17008</v>
      </c>
      <c r="D1970" t="s">
        <v>261</v>
      </c>
      <c r="E1970" s="64" t="s">
        <v>22870</v>
      </c>
      <c r="F1970" s="64" t="s">
        <v>21225</v>
      </c>
    </row>
    <row r="1971" spans="1:6" x14ac:dyDescent="0.25">
      <c r="A1971">
        <v>2022</v>
      </c>
      <c r="B1971">
        <v>12</v>
      </c>
      <c r="C1971" t="s">
        <v>17008</v>
      </c>
      <c r="D1971" t="s">
        <v>265</v>
      </c>
      <c r="E1971" s="64" t="s">
        <v>22698</v>
      </c>
      <c r="F1971" s="64" t="s">
        <v>21263</v>
      </c>
    </row>
    <row r="1972" spans="1:6" x14ac:dyDescent="0.25">
      <c r="A1972">
        <v>2022</v>
      </c>
      <c r="B1972">
        <v>12</v>
      </c>
      <c r="C1972" t="s">
        <v>17008</v>
      </c>
      <c r="D1972" t="s">
        <v>15832</v>
      </c>
      <c r="E1972" s="64" t="s">
        <v>21261</v>
      </c>
      <c r="F1972" s="64" t="s">
        <v>22908</v>
      </c>
    </row>
    <row r="1973" spans="1:6" x14ac:dyDescent="0.25">
      <c r="A1973">
        <v>2022</v>
      </c>
      <c r="B1973">
        <v>12</v>
      </c>
      <c r="C1973" t="s">
        <v>17008</v>
      </c>
      <c r="D1973" t="s">
        <v>263</v>
      </c>
      <c r="E1973" s="64" t="s">
        <v>21368</v>
      </c>
      <c r="F1973" s="64" t="s">
        <v>22918</v>
      </c>
    </row>
    <row r="1974" spans="1:6" x14ac:dyDescent="0.25">
      <c r="A1974">
        <v>2022</v>
      </c>
      <c r="B1974">
        <v>13</v>
      </c>
      <c r="C1974" t="s">
        <v>16971</v>
      </c>
      <c r="D1974" t="s">
        <v>265</v>
      </c>
      <c r="E1974" s="64" t="s">
        <v>22634</v>
      </c>
    </row>
    <row r="1975" spans="1:6" x14ac:dyDescent="0.25">
      <c r="A1975">
        <v>2022</v>
      </c>
      <c r="B1975">
        <v>13</v>
      </c>
      <c r="C1975" t="s">
        <v>16971</v>
      </c>
      <c r="D1975" t="s">
        <v>265</v>
      </c>
      <c r="E1975" s="64" t="s">
        <v>21258</v>
      </c>
      <c r="F1975" s="64" t="s">
        <v>22919</v>
      </c>
    </row>
    <row r="1976" spans="1:6" x14ac:dyDescent="0.25">
      <c r="A1976">
        <v>2022</v>
      </c>
      <c r="B1976">
        <v>13</v>
      </c>
      <c r="C1976" t="s">
        <v>16971</v>
      </c>
      <c r="D1976" t="s">
        <v>263</v>
      </c>
      <c r="E1976" s="64" t="s">
        <v>22917</v>
      </c>
    </row>
    <row r="1977" spans="1:6" x14ac:dyDescent="0.25">
      <c r="A1977">
        <v>2022</v>
      </c>
      <c r="B1977">
        <v>13</v>
      </c>
      <c r="C1977" t="s">
        <v>16971</v>
      </c>
      <c r="D1977" t="s">
        <v>263</v>
      </c>
      <c r="E1977" s="64" t="s">
        <v>21260</v>
      </c>
    </row>
    <row r="1978" spans="1:6" x14ac:dyDescent="0.25">
      <c r="A1978">
        <v>2022</v>
      </c>
      <c r="B1978">
        <v>13</v>
      </c>
      <c r="C1978" t="s">
        <v>16971</v>
      </c>
      <c r="D1978" t="s">
        <v>20903</v>
      </c>
      <c r="E1978" s="64" t="s">
        <v>22892</v>
      </c>
      <c r="F1978" s="64" t="s">
        <v>22920</v>
      </c>
    </row>
    <row r="1979" spans="1:6" x14ac:dyDescent="0.25">
      <c r="A1979">
        <v>2022</v>
      </c>
      <c r="B1979">
        <v>13</v>
      </c>
      <c r="C1979" t="s">
        <v>16971</v>
      </c>
      <c r="D1979" t="s">
        <v>265</v>
      </c>
      <c r="E1979" s="64" t="s">
        <v>21131</v>
      </c>
      <c r="F1979" s="64" t="s">
        <v>22921</v>
      </c>
    </row>
    <row r="1980" spans="1:6" x14ac:dyDescent="0.25">
      <c r="A1980">
        <v>2022</v>
      </c>
      <c r="B1980">
        <v>13</v>
      </c>
      <c r="C1980" t="s">
        <v>16971</v>
      </c>
      <c r="D1980" t="s">
        <v>264</v>
      </c>
      <c r="F1980" s="64" t="s">
        <v>22627</v>
      </c>
    </row>
    <row r="1981" spans="1:6" x14ac:dyDescent="0.25">
      <c r="A1981">
        <v>2022</v>
      </c>
      <c r="B1981">
        <v>13</v>
      </c>
      <c r="C1981" t="s">
        <v>16971</v>
      </c>
      <c r="D1981" t="s">
        <v>15832</v>
      </c>
      <c r="E1981" s="64" t="s">
        <v>21259</v>
      </c>
    </row>
    <row r="1982" spans="1:6" x14ac:dyDescent="0.25">
      <c r="A1982">
        <v>2022</v>
      </c>
      <c r="B1982">
        <v>13</v>
      </c>
      <c r="C1982" t="s">
        <v>16971</v>
      </c>
      <c r="D1982" t="s">
        <v>15832</v>
      </c>
      <c r="E1982" s="64" t="s">
        <v>17039</v>
      </c>
    </row>
    <row r="1983" spans="1:6" x14ac:dyDescent="0.25">
      <c r="A1983">
        <v>2022</v>
      </c>
      <c r="B1983">
        <v>13</v>
      </c>
      <c r="C1983" t="s">
        <v>16971</v>
      </c>
      <c r="D1983" t="s">
        <v>15832</v>
      </c>
      <c r="E1983" s="64" t="s">
        <v>22908</v>
      </c>
    </row>
    <row r="1984" spans="1:6" x14ac:dyDescent="0.25">
      <c r="A1984">
        <v>2022</v>
      </c>
      <c r="B1984">
        <v>13</v>
      </c>
      <c r="C1984" t="s">
        <v>16971</v>
      </c>
      <c r="D1984" t="s">
        <v>263</v>
      </c>
      <c r="F1984" s="64" t="s">
        <v>21145</v>
      </c>
    </row>
    <row r="1985" spans="1:6" x14ac:dyDescent="0.25">
      <c r="A1985">
        <v>2022</v>
      </c>
      <c r="B1985">
        <v>13</v>
      </c>
      <c r="C1985" t="s">
        <v>16971</v>
      </c>
      <c r="D1985" t="s">
        <v>263</v>
      </c>
      <c r="E1985" s="64" t="s">
        <v>18919</v>
      </c>
      <c r="F1985" s="64" t="s">
        <v>22922</v>
      </c>
    </row>
    <row r="1986" spans="1:6" x14ac:dyDescent="0.25">
      <c r="A1986">
        <v>2022</v>
      </c>
      <c r="B1986">
        <v>13</v>
      </c>
      <c r="C1986" t="s">
        <v>16971</v>
      </c>
      <c r="D1986" t="s">
        <v>15832</v>
      </c>
      <c r="F1986" s="64" t="s">
        <v>17039</v>
      </c>
    </row>
    <row r="1987" spans="1:6" x14ac:dyDescent="0.25">
      <c r="A1987">
        <v>2022</v>
      </c>
      <c r="B1987">
        <v>13</v>
      </c>
      <c r="C1987" t="s">
        <v>16971</v>
      </c>
      <c r="D1987" t="s">
        <v>262</v>
      </c>
      <c r="E1987" s="64" t="s">
        <v>21068</v>
      </c>
      <c r="F1987" s="64" t="s">
        <v>21213</v>
      </c>
    </row>
    <row r="1988" spans="1:6" x14ac:dyDescent="0.25">
      <c r="A1988">
        <v>2022</v>
      </c>
      <c r="B1988">
        <v>13</v>
      </c>
      <c r="C1988" t="s">
        <v>16971</v>
      </c>
      <c r="D1988" t="s">
        <v>15832</v>
      </c>
      <c r="F1988" s="64" t="s">
        <v>22923</v>
      </c>
    </row>
    <row r="1989" spans="1:6" x14ac:dyDescent="0.25">
      <c r="A1989">
        <v>2022</v>
      </c>
      <c r="B1989">
        <v>13</v>
      </c>
      <c r="C1989" t="s">
        <v>17008</v>
      </c>
      <c r="D1989" t="s">
        <v>266</v>
      </c>
      <c r="E1989" s="64" t="s">
        <v>22924</v>
      </c>
      <c r="F1989" s="64" t="s">
        <v>22925</v>
      </c>
    </row>
    <row r="1990" spans="1:6" x14ac:dyDescent="0.25">
      <c r="A1990">
        <v>2022</v>
      </c>
      <c r="B1990">
        <v>13</v>
      </c>
      <c r="C1990" t="s">
        <v>17008</v>
      </c>
      <c r="D1990" t="s">
        <v>263</v>
      </c>
      <c r="F1990" s="64" t="s">
        <v>21224</v>
      </c>
    </row>
    <row r="1991" spans="1:6" x14ac:dyDescent="0.25">
      <c r="A1991">
        <v>2022</v>
      </c>
      <c r="B1991">
        <v>13</v>
      </c>
      <c r="C1991" t="s">
        <v>17008</v>
      </c>
      <c r="D1991" t="s">
        <v>265</v>
      </c>
      <c r="E1991" s="64" t="s">
        <v>22919</v>
      </c>
      <c r="F1991" s="64" t="s">
        <v>22827</v>
      </c>
    </row>
    <row r="1992" spans="1:6" x14ac:dyDescent="0.25">
      <c r="A1992">
        <v>2022</v>
      </c>
      <c r="B1992">
        <v>13</v>
      </c>
      <c r="C1992" t="s">
        <v>17008</v>
      </c>
      <c r="D1992" t="s">
        <v>261</v>
      </c>
      <c r="F1992" s="64" t="s">
        <v>21264</v>
      </c>
    </row>
    <row r="1993" spans="1:6" x14ac:dyDescent="0.25">
      <c r="A1993">
        <v>2022</v>
      </c>
      <c r="B1993">
        <v>14</v>
      </c>
      <c r="C1993" t="s">
        <v>16971</v>
      </c>
      <c r="D1993" t="s">
        <v>263</v>
      </c>
      <c r="E1993" s="64" t="s">
        <v>22922</v>
      </c>
    </row>
    <row r="1994" spans="1:6" x14ac:dyDescent="0.25">
      <c r="A1994">
        <v>2022</v>
      </c>
      <c r="B1994">
        <v>14</v>
      </c>
      <c r="C1994" t="s">
        <v>16971</v>
      </c>
      <c r="D1994" t="s">
        <v>263</v>
      </c>
      <c r="E1994" s="64" t="s">
        <v>21224</v>
      </c>
    </row>
    <row r="1995" spans="1:6" x14ac:dyDescent="0.25">
      <c r="A1995">
        <v>2022</v>
      </c>
      <c r="B1995">
        <v>14</v>
      </c>
      <c r="C1995" t="s">
        <v>16971</v>
      </c>
      <c r="D1995" t="s">
        <v>264</v>
      </c>
      <c r="E1995" s="64" t="s">
        <v>21379</v>
      </c>
    </row>
    <row r="1996" spans="1:6" x14ac:dyDescent="0.25">
      <c r="A1996">
        <v>2022</v>
      </c>
      <c r="B1996">
        <v>14</v>
      </c>
      <c r="C1996" t="s">
        <v>16971</v>
      </c>
      <c r="D1996" t="s">
        <v>264</v>
      </c>
      <c r="E1996" s="64" t="s">
        <v>22627</v>
      </c>
    </row>
    <row r="1997" spans="1:6" x14ac:dyDescent="0.25">
      <c r="A1997">
        <v>2022</v>
      </c>
      <c r="B1997">
        <v>14</v>
      </c>
      <c r="C1997" t="s">
        <v>16971</v>
      </c>
      <c r="D1997" t="s">
        <v>266</v>
      </c>
      <c r="F1997" s="64" t="s">
        <v>21265</v>
      </c>
    </row>
    <row r="1998" spans="1:6" x14ac:dyDescent="0.25">
      <c r="A1998">
        <v>2022</v>
      </c>
      <c r="B1998">
        <v>14</v>
      </c>
      <c r="C1998" t="s">
        <v>16971</v>
      </c>
      <c r="D1998" t="s">
        <v>15832</v>
      </c>
      <c r="E1998" s="64" t="s">
        <v>22923</v>
      </c>
    </row>
    <row r="1999" spans="1:6" x14ac:dyDescent="0.25">
      <c r="A1999">
        <v>2022</v>
      </c>
      <c r="B1999">
        <v>14</v>
      </c>
      <c r="C1999" t="s">
        <v>16971</v>
      </c>
      <c r="D1999" t="s">
        <v>20903</v>
      </c>
      <c r="F1999" s="64" t="s">
        <v>22926</v>
      </c>
    </row>
    <row r="2000" spans="1:6" x14ac:dyDescent="0.25">
      <c r="A2000">
        <v>2022</v>
      </c>
      <c r="B2000">
        <v>14</v>
      </c>
      <c r="C2000" t="s">
        <v>17008</v>
      </c>
      <c r="D2000" t="s">
        <v>265</v>
      </c>
      <c r="E2000" s="64" t="s">
        <v>22828</v>
      </c>
      <c r="F2000" s="64" t="s">
        <v>22698</v>
      </c>
    </row>
    <row r="2001" spans="1:6" x14ac:dyDescent="0.25">
      <c r="A2001">
        <v>2022</v>
      </c>
      <c r="B2001">
        <v>14</v>
      </c>
      <c r="C2001" t="s">
        <v>16971</v>
      </c>
      <c r="D2001" t="s">
        <v>261</v>
      </c>
      <c r="F2001" s="64" t="s">
        <v>21266</v>
      </c>
    </row>
    <row r="2002" spans="1:6" x14ac:dyDescent="0.25">
      <c r="A2002">
        <v>2022</v>
      </c>
      <c r="B2002">
        <v>14</v>
      </c>
      <c r="C2002" t="s">
        <v>16971</v>
      </c>
      <c r="D2002" t="s">
        <v>265</v>
      </c>
      <c r="E2002" s="64" t="s">
        <v>21257</v>
      </c>
      <c r="F2002" s="64" t="s">
        <v>21256</v>
      </c>
    </row>
    <row r="2003" spans="1:6" x14ac:dyDescent="0.25">
      <c r="A2003">
        <v>2022</v>
      </c>
      <c r="B2003">
        <v>14</v>
      </c>
      <c r="C2003" t="s">
        <v>16971</v>
      </c>
      <c r="D2003" t="s">
        <v>261</v>
      </c>
      <c r="F2003" s="64" t="s">
        <v>21267</v>
      </c>
    </row>
    <row r="2004" spans="1:6" x14ac:dyDescent="0.25">
      <c r="A2004">
        <v>2022</v>
      </c>
      <c r="B2004">
        <v>14</v>
      </c>
      <c r="C2004" t="s">
        <v>16971</v>
      </c>
      <c r="D2004" t="s">
        <v>268</v>
      </c>
      <c r="F2004" s="64" t="s">
        <v>22927</v>
      </c>
    </row>
    <row r="2005" spans="1:6" x14ac:dyDescent="0.25">
      <c r="A2005">
        <v>2022</v>
      </c>
      <c r="B2005">
        <v>14</v>
      </c>
      <c r="C2005" t="s">
        <v>16971</v>
      </c>
      <c r="D2005" t="s">
        <v>268</v>
      </c>
      <c r="F2005" s="64" t="s">
        <v>22928</v>
      </c>
    </row>
    <row r="2006" spans="1:6" x14ac:dyDescent="0.25">
      <c r="A2006">
        <v>2022</v>
      </c>
      <c r="B2006">
        <v>14</v>
      </c>
      <c r="C2006" t="s">
        <v>16971</v>
      </c>
      <c r="D2006" t="s">
        <v>15832</v>
      </c>
      <c r="F2006" s="64" t="s">
        <v>22929</v>
      </c>
    </row>
    <row r="2007" spans="1:6" x14ac:dyDescent="0.25">
      <c r="A2007">
        <v>2022</v>
      </c>
      <c r="B2007">
        <v>14</v>
      </c>
      <c r="C2007" t="s">
        <v>16971</v>
      </c>
      <c r="D2007" t="s">
        <v>262</v>
      </c>
      <c r="F2007" s="64" t="s">
        <v>21064</v>
      </c>
    </row>
    <row r="2008" spans="1:6" x14ac:dyDescent="0.25">
      <c r="A2008">
        <v>2022</v>
      </c>
      <c r="B2008">
        <v>14</v>
      </c>
      <c r="C2008" t="s">
        <v>16971</v>
      </c>
      <c r="D2008" t="s">
        <v>15832</v>
      </c>
      <c r="F2008" s="64" t="s">
        <v>22930</v>
      </c>
    </row>
    <row r="2009" spans="1:6" x14ac:dyDescent="0.25">
      <c r="A2009">
        <v>2022</v>
      </c>
      <c r="B2009">
        <v>14</v>
      </c>
      <c r="C2009" t="s">
        <v>16971</v>
      </c>
      <c r="D2009" t="s">
        <v>263</v>
      </c>
      <c r="E2009" s="64" t="s">
        <v>21145</v>
      </c>
    </row>
    <row r="2010" spans="1:6" x14ac:dyDescent="0.25">
      <c r="A2010">
        <v>2022</v>
      </c>
      <c r="B2010">
        <v>14</v>
      </c>
      <c r="C2010" t="s">
        <v>16971</v>
      </c>
      <c r="D2010" t="s">
        <v>263</v>
      </c>
      <c r="E2010" s="64" t="s">
        <v>22882</v>
      </c>
    </row>
    <row r="2011" spans="1:6" x14ac:dyDescent="0.25">
      <c r="A2011">
        <v>2022</v>
      </c>
      <c r="B2011">
        <v>14</v>
      </c>
      <c r="C2011" t="s">
        <v>16971</v>
      </c>
      <c r="D2011" t="s">
        <v>263</v>
      </c>
      <c r="E2011" s="64" t="s">
        <v>22907</v>
      </c>
    </row>
    <row r="2012" spans="1:6" x14ac:dyDescent="0.25">
      <c r="A2012">
        <v>2022</v>
      </c>
      <c r="B2012">
        <v>14</v>
      </c>
      <c r="C2012" t="s">
        <v>16971</v>
      </c>
      <c r="D2012" t="s">
        <v>266</v>
      </c>
      <c r="E2012" s="64" t="s">
        <v>22925</v>
      </c>
    </row>
    <row r="2013" spans="1:6" x14ac:dyDescent="0.25">
      <c r="A2013">
        <v>2022</v>
      </c>
      <c r="B2013">
        <v>14</v>
      </c>
      <c r="C2013" t="s">
        <v>17008</v>
      </c>
      <c r="D2013" t="s">
        <v>265</v>
      </c>
      <c r="F2013" s="64" t="s">
        <v>21207</v>
      </c>
    </row>
    <row r="2014" spans="1:6" x14ac:dyDescent="0.25">
      <c r="A2014">
        <v>2022</v>
      </c>
      <c r="B2014">
        <v>14</v>
      </c>
      <c r="C2014" t="s">
        <v>17008</v>
      </c>
      <c r="D2014" t="s">
        <v>261</v>
      </c>
      <c r="F2014" s="64" t="s">
        <v>21268</v>
      </c>
    </row>
    <row r="2015" spans="1:6" x14ac:dyDescent="0.25">
      <c r="A2015">
        <v>2022</v>
      </c>
      <c r="B2015">
        <v>14</v>
      </c>
      <c r="C2015" t="s">
        <v>17008</v>
      </c>
      <c r="D2015" t="s">
        <v>261</v>
      </c>
      <c r="E2015" s="64" t="s">
        <v>22873</v>
      </c>
      <c r="F2015" s="64" t="s">
        <v>21269</v>
      </c>
    </row>
    <row r="2016" spans="1:6" x14ac:dyDescent="0.25">
      <c r="A2016">
        <v>2022</v>
      </c>
      <c r="B2016">
        <v>15</v>
      </c>
      <c r="C2016" t="s">
        <v>16971</v>
      </c>
      <c r="D2016" t="s">
        <v>266</v>
      </c>
      <c r="E2016" s="64" t="s">
        <v>22657</v>
      </c>
    </row>
    <row r="2017" spans="1:6" x14ac:dyDescent="0.25">
      <c r="A2017">
        <v>2022</v>
      </c>
      <c r="B2017">
        <v>15</v>
      </c>
      <c r="C2017" t="s">
        <v>16971</v>
      </c>
      <c r="D2017" t="s">
        <v>15832</v>
      </c>
      <c r="E2017" s="64" t="s">
        <v>22930</v>
      </c>
    </row>
    <row r="2018" spans="1:6" x14ac:dyDescent="0.25">
      <c r="A2018">
        <v>2022</v>
      </c>
      <c r="B2018">
        <v>15</v>
      </c>
      <c r="C2018" t="s">
        <v>16971</v>
      </c>
      <c r="D2018" t="s">
        <v>263</v>
      </c>
      <c r="E2018" s="64" t="s">
        <v>22836</v>
      </c>
    </row>
    <row r="2019" spans="1:6" x14ac:dyDescent="0.25">
      <c r="A2019">
        <v>2022</v>
      </c>
      <c r="B2019">
        <v>15</v>
      </c>
      <c r="C2019" t="s">
        <v>16971</v>
      </c>
      <c r="D2019" t="s">
        <v>261</v>
      </c>
      <c r="E2019" s="64" t="s">
        <v>22900</v>
      </c>
    </row>
    <row r="2020" spans="1:6" x14ac:dyDescent="0.25">
      <c r="A2020">
        <v>2022</v>
      </c>
      <c r="B2020">
        <v>15</v>
      </c>
      <c r="C2020" t="s">
        <v>16971</v>
      </c>
      <c r="D2020" t="s">
        <v>262</v>
      </c>
      <c r="E2020" s="64" t="s">
        <v>21270</v>
      </c>
      <c r="F2020" s="64" t="s">
        <v>21271</v>
      </c>
    </row>
    <row r="2021" spans="1:6" x14ac:dyDescent="0.25">
      <c r="A2021">
        <v>2022</v>
      </c>
      <c r="B2021">
        <v>15</v>
      </c>
      <c r="C2021" t="s">
        <v>17008</v>
      </c>
      <c r="D2021" t="s">
        <v>265</v>
      </c>
      <c r="E2021" s="64" t="s">
        <v>21194</v>
      </c>
      <c r="F2021" s="64" t="s">
        <v>22885</v>
      </c>
    </row>
    <row r="2022" spans="1:6" x14ac:dyDescent="0.25">
      <c r="A2022">
        <v>2022</v>
      </c>
      <c r="B2022">
        <v>15</v>
      </c>
      <c r="C2022" t="s">
        <v>16971</v>
      </c>
      <c r="D2022" t="s">
        <v>261</v>
      </c>
      <c r="E2022" s="64" t="s">
        <v>21266</v>
      </c>
    </row>
    <row r="2023" spans="1:6" x14ac:dyDescent="0.25">
      <c r="A2023">
        <v>2022</v>
      </c>
      <c r="B2023">
        <v>15</v>
      </c>
      <c r="C2023" t="s">
        <v>16971</v>
      </c>
      <c r="D2023" t="s">
        <v>261</v>
      </c>
      <c r="E2023" s="64" t="s">
        <v>21267</v>
      </c>
    </row>
    <row r="2024" spans="1:6" x14ac:dyDescent="0.25">
      <c r="A2024">
        <v>2022</v>
      </c>
      <c r="B2024">
        <v>15</v>
      </c>
      <c r="C2024" t="s">
        <v>16971</v>
      </c>
      <c r="D2024" t="s">
        <v>261</v>
      </c>
      <c r="E2024" s="64" t="s">
        <v>21262</v>
      </c>
    </row>
    <row r="2025" spans="1:6" x14ac:dyDescent="0.25">
      <c r="A2025">
        <v>2022</v>
      </c>
      <c r="B2025">
        <v>15</v>
      </c>
      <c r="C2025" t="s">
        <v>16971</v>
      </c>
      <c r="D2025" t="s">
        <v>261</v>
      </c>
      <c r="E2025" s="64" t="s">
        <v>22771</v>
      </c>
    </row>
    <row r="2026" spans="1:6" x14ac:dyDescent="0.25">
      <c r="A2026">
        <v>2022</v>
      </c>
      <c r="B2026">
        <v>15</v>
      </c>
      <c r="C2026" t="s">
        <v>16971</v>
      </c>
      <c r="D2026" t="s">
        <v>262</v>
      </c>
      <c r="E2026" s="64" t="s">
        <v>21064</v>
      </c>
      <c r="F2026" s="64" t="s">
        <v>22858</v>
      </c>
    </row>
    <row r="2027" spans="1:6" x14ac:dyDescent="0.25">
      <c r="A2027">
        <v>2022</v>
      </c>
      <c r="B2027">
        <v>15</v>
      </c>
      <c r="C2027" t="s">
        <v>16971</v>
      </c>
      <c r="D2027" t="s">
        <v>262</v>
      </c>
      <c r="E2027" s="64" t="s">
        <v>21272</v>
      </c>
      <c r="F2027" s="64" t="s">
        <v>21234</v>
      </c>
    </row>
    <row r="2028" spans="1:6" x14ac:dyDescent="0.25">
      <c r="A2028">
        <v>2022</v>
      </c>
      <c r="B2028">
        <v>15</v>
      </c>
      <c r="C2028" t="s">
        <v>16971</v>
      </c>
      <c r="D2028" t="s">
        <v>15832</v>
      </c>
      <c r="F2028" s="64" t="s">
        <v>18936</v>
      </c>
    </row>
    <row r="2029" spans="1:6" x14ac:dyDescent="0.25">
      <c r="A2029">
        <v>2022</v>
      </c>
      <c r="B2029">
        <v>15</v>
      </c>
      <c r="C2029" t="s">
        <v>16971</v>
      </c>
      <c r="D2029" t="s">
        <v>15832</v>
      </c>
      <c r="E2029" s="64" t="s">
        <v>22929</v>
      </c>
      <c r="F2029" s="64" t="s">
        <v>22931</v>
      </c>
    </row>
    <row r="2030" spans="1:6" x14ac:dyDescent="0.25">
      <c r="A2030">
        <v>2022</v>
      </c>
      <c r="B2030">
        <v>15</v>
      </c>
      <c r="C2030" t="s">
        <v>16971</v>
      </c>
      <c r="D2030" t="s">
        <v>261</v>
      </c>
      <c r="F2030" s="64" t="s">
        <v>21273</v>
      </c>
    </row>
    <row r="2031" spans="1:6" x14ac:dyDescent="0.25">
      <c r="A2031">
        <v>2022</v>
      </c>
      <c r="B2031">
        <v>15</v>
      </c>
      <c r="C2031" t="s">
        <v>16971</v>
      </c>
      <c r="D2031" t="s">
        <v>261</v>
      </c>
      <c r="F2031" s="64" t="s">
        <v>22870</v>
      </c>
    </row>
    <row r="2032" spans="1:6" x14ac:dyDescent="0.25">
      <c r="A2032">
        <v>2022</v>
      </c>
      <c r="B2032">
        <v>15</v>
      </c>
      <c r="C2032" t="s">
        <v>16971</v>
      </c>
      <c r="D2032" t="s">
        <v>261</v>
      </c>
      <c r="F2032" s="64" t="s">
        <v>22932</v>
      </c>
    </row>
    <row r="2033" spans="1:6" x14ac:dyDescent="0.25">
      <c r="A2033">
        <v>2022</v>
      </c>
      <c r="B2033">
        <v>15</v>
      </c>
      <c r="C2033" t="s">
        <v>16971</v>
      </c>
      <c r="D2033" t="s">
        <v>261</v>
      </c>
      <c r="F2033" s="64" t="s">
        <v>22933</v>
      </c>
    </row>
    <row r="2034" spans="1:6" x14ac:dyDescent="0.25">
      <c r="A2034">
        <v>2022</v>
      </c>
      <c r="B2034">
        <v>15</v>
      </c>
      <c r="C2034" t="s">
        <v>16971</v>
      </c>
      <c r="D2034" t="s">
        <v>266</v>
      </c>
      <c r="F2034" s="64" t="s">
        <v>21274</v>
      </c>
    </row>
    <row r="2035" spans="1:6" x14ac:dyDescent="0.25">
      <c r="A2035">
        <v>2022</v>
      </c>
      <c r="B2035">
        <v>15</v>
      </c>
      <c r="C2035" t="s">
        <v>16971</v>
      </c>
      <c r="D2035" t="s">
        <v>15832</v>
      </c>
      <c r="F2035" s="64" t="s">
        <v>22934</v>
      </c>
    </row>
    <row r="2036" spans="1:6" x14ac:dyDescent="0.25">
      <c r="A2036">
        <v>2022</v>
      </c>
      <c r="B2036">
        <v>15</v>
      </c>
      <c r="C2036" t="s">
        <v>16971</v>
      </c>
      <c r="D2036" t="s">
        <v>261</v>
      </c>
      <c r="F2036" s="64" t="s">
        <v>22935</v>
      </c>
    </row>
    <row r="2037" spans="1:6" x14ac:dyDescent="0.25">
      <c r="A2037">
        <v>2022</v>
      </c>
      <c r="B2037">
        <v>15</v>
      </c>
      <c r="C2037" t="s">
        <v>16971</v>
      </c>
      <c r="D2037" t="s">
        <v>261</v>
      </c>
      <c r="F2037" s="64" t="s">
        <v>21275</v>
      </c>
    </row>
    <row r="2038" spans="1:6" x14ac:dyDescent="0.25">
      <c r="A2038">
        <v>2022</v>
      </c>
      <c r="B2038">
        <v>15</v>
      </c>
      <c r="C2038" t="s">
        <v>16971</v>
      </c>
      <c r="D2038" t="s">
        <v>263</v>
      </c>
      <c r="E2038" s="64" t="s">
        <v>18893</v>
      </c>
    </row>
    <row r="2039" spans="1:6" x14ac:dyDescent="0.25">
      <c r="A2039">
        <v>2022</v>
      </c>
      <c r="B2039">
        <v>15</v>
      </c>
      <c r="C2039" t="s">
        <v>17008</v>
      </c>
      <c r="D2039" t="s">
        <v>267</v>
      </c>
      <c r="E2039" s="64" t="s">
        <v>22936</v>
      </c>
      <c r="F2039" s="64" t="s">
        <v>22937</v>
      </c>
    </row>
    <row r="2040" spans="1:6" x14ac:dyDescent="0.25">
      <c r="A2040">
        <v>2022</v>
      </c>
      <c r="B2040">
        <v>15</v>
      </c>
      <c r="C2040" t="s">
        <v>17008</v>
      </c>
      <c r="D2040" t="s">
        <v>267</v>
      </c>
      <c r="E2040" s="64" t="s">
        <v>18924</v>
      </c>
      <c r="F2040" s="64" t="s">
        <v>22851</v>
      </c>
    </row>
    <row r="2041" spans="1:6" x14ac:dyDescent="0.25">
      <c r="A2041">
        <v>2022</v>
      </c>
      <c r="B2041">
        <v>15</v>
      </c>
      <c r="C2041" t="s">
        <v>17008</v>
      </c>
      <c r="D2041" t="s">
        <v>265</v>
      </c>
      <c r="E2041" s="64" t="s">
        <v>21207</v>
      </c>
      <c r="F2041" s="64" t="s">
        <v>18756</v>
      </c>
    </row>
    <row r="2042" spans="1:6" x14ac:dyDescent="0.25">
      <c r="A2042">
        <v>2022</v>
      </c>
      <c r="B2042">
        <v>15</v>
      </c>
      <c r="C2042" t="s">
        <v>17008</v>
      </c>
      <c r="D2042" t="s">
        <v>267</v>
      </c>
      <c r="F2042" s="64" t="s">
        <v>21276</v>
      </c>
    </row>
    <row r="2043" spans="1:6" x14ac:dyDescent="0.25">
      <c r="A2043">
        <v>2022</v>
      </c>
      <c r="B2043">
        <v>16</v>
      </c>
      <c r="C2043" t="s">
        <v>16971</v>
      </c>
      <c r="D2043" t="s">
        <v>265</v>
      </c>
      <c r="E2043" s="64" t="s">
        <v>22921</v>
      </c>
    </row>
    <row r="2044" spans="1:6" x14ac:dyDescent="0.25">
      <c r="A2044">
        <v>2022</v>
      </c>
      <c r="B2044">
        <v>16</v>
      </c>
      <c r="C2044" t="s">
        <v>16971</v>
      </c>
      <c r="D2044" t="s">
        <v>265</v>
      </c>
      <c r="E2044" s="64" t="s">
        <v>21256</v>
      </c>
      <c r="F2044" s="64" t="s">
        <v>21277</v>
      </c>
    </row>
    <row r="2045" spans="1:6" x14ac:dyDescent="0.25">
      <c r="A2045">
        <v>2022</v>
      </c>
      <c r="B2045">
        <v>16</v>
      </c>
      <c r="C2045" t="s">
        <v>16971</v>
      </c>
      <c r="D2045" t="s">
        <v>265</v>
      </c>
      <c r="E2045" s="64" t="s">
        <v>21263</v>
      </c>
      <c r="F2045" s="64" t="s">
        <v>21278</v>
      </c>
    </row>
    <row r="2046" spans="1:6" x14ac:dyDescent="0.25">
      <c r="A2046">
        <v>2022</v>
      </c>
      <c r="B2046">
        <v>16</v>
      </c>
      <c r="C2046" t="s">
        <v>16971</v>
      </c>
      <c r="D2046" t="s">
        <v>265</v>
      </c>
      <c r="E2046" s="64" t="s">
        <v>22827</v>
      </c>
      <c r="F2046" s="64" t="s">
        <v>22938</v>
      </c>
    </row>
    <row r="2047" spans="1:6" x14ac:dyDescent="0.25">
      <c r="A2047">
        <v>2022</v>
      </c>
      <c r="B2047">
        <v>16</v>
      </c>
      <c r="C2047" t="s">
        <v>16971</v>
      </c>
      <c r="D2047" t="s">
        <v>265</v>
      </c>
      <c r="E2047" s="64" t="s">
        <v>22718</v>
      </c>
      <c r="F2047" s="64" t="s">
        <v>22939</v>
      </c>
    </row>
    <row r="2048" spans="1:6" x14ac:dyDescent="0.25">
      <c r="A2048">
        <v>2022</v>
      </c>
      <c r="B2048">
        <v>16</v>
      </c>
      <c r="C2048" t="s">
        <v>16971</v>
      </c>
      <c r="D2048" t="s">
        <v>266</v>
      </c>
      <c r="E2048" s="64" t="s">
        <v>22867</v>
      </c>
      <c r="F2048" s="64" t="s">
        <v>21279</v>
      </c>
    </row>
    <row r="2049" spans="1:6" x14ac:dyDescent="0.25">
      <c r="A2049">
        <v>2022</v>
      </c>
      <c r="B2049">
        <v>16</v>
      </c>
      <c r="C2049" t="s">
        <v>16971</v>
      </c>
      <c r="D2049" t="s">
        <v>265</v>
      </c>
      <c r="E2049" s="64" t="s">
        <v>22938</v>
      </c>
      <c r="F2049" s="64" t="s">
        <v>22940</v>
      </c>
    </row>
    <row r="2050" spans="1:6" x14ac:dyDescent="0.25">
      <c r="A2050">
        <v>2022</v>
      </c>
      <c r="B2050">
        <v>16</v>
      </c>
      <c r="C2050" t="s">
        <v>17008</v>
      </c>
      <c r="D2050" t="s">
        <v>265</v>
      </c>
      <c r="E2050" s="64" t="s">
        <v>22890</v>
      </c>
      <c r="F2050" s="64" t="s">
        <v>22827</v>
      </c>
    </row>
    <row r="2051" spans="1:6" x14ac:dyDescent="0.25">
      <c r="A2051">
        <v>2022</v>
      </c>
      <c r="B2051">
        <v>16</v>
      </c>
      <c r="C2051" t="s">
        <v>16971</v>
      </c>
      <c r="D2051" t="s">
        <v>265</v>
      </c>
      <c r="F2051" s="64" t="s">
        <v>21280</v>
      </c>
    </row>
    <row r="2052" spans="1:6" x14ac:dyDescent="0.25">
      <c r="A2052">
        <v>2022</v>
      </c>
      <c r="B2052">
        <v>16</v>
      </c>
      <c r="C2052" t="s">
        <v>16971</v>
      </c>
      <c r="D2052" t="s">
        <v>263</v>
      </c>
      <c r="E2052" s="64" t="s">
        <v>21281</v>
      </c>
      <c r="F2052" s="64" t="s">
        <v>22882</v>
      </c>
    </row>
    <row r="2053" spans="1:6" x14ac:dyDescent="0.25">
      <c r="A2053">
        <v>2022</v>
      </c>
      <c r="B2053">
        <v>16</v>
      </c>
      <c r="C2053" t="s">
        <v>16971</v>
      </c>
      <c r="D2053" t="s">
        <v>263</v>
      </c>
      <c r="F2053" s="64" t="s">
        <v>21368</v>
      </c>
    </row>
    <row r="2054" spans="1:6" x14ac:dyDescent="0.25">
      <c r="A2054">
        <v>2022</v>
      </c>
      <c r="B2054">
        <v>16</v>
      </c>
      <c r="C2054" t="s">
        <v>17008</v>
      </c>
      <c r="D2054" t="s">
        <v>265</v>
      </c>
      <c r="E2054" s="64" t="s">
        <v>22940</v>
      </c>
      <c r="F2054" s="64" t="s">
        <v>21282</v>
      </c>
    </row>
    <row r="2055" spans="1:6" x14ac:dyDescent="0.25">
      <c r="A2055">
        <v>2022</v>
      </c>
      <c r="B2055">
        <v>16</v>
      </c>
      <c r="C2055" t="s">
        <v>17008</v>
      </c>
      <c r="D2055" t="s">
        <v>15832</v>
      </c>
      <c r="E2055" s="64" t="s">
        <v>21250</v>
      </c>
      <c r="F2055" s="64" t="s">
        <v>22941</v>
      </c>
    </row>
    <row r="2056" spans="1:6" x14ac:dyDescent="0.25">
      <c r="A2056">
        <v>2022</v>
      </c>
      <c r="B2056">
        <v>17</v>
      </c>
      <c r="C2056" t="s">
        <v>16971</v>
      </c>
      <c r="D2056" t="s">
        <v>263</v>
      </c>
      <c r="E2056" s="64" t="s">
        <v>21368</v>
      </c>
    </row>
    <row r="2057" spans="1:6" x14ac:dyDescent="0.25">
      <c r="A2057">
        <v>2022</v>
      </c>
      <c r="B2057">
        <v>17</v>
      </c>
      <c r="C2057" t="s">
        <v>16971</v>
      </c>
      <c r="D2057" t="s">
        <v>263</v>
      </c>
      <c r="E2057" s="64" t="s">
        <v>22882</v>
      </c>
    </row>
    <row r="2058" spans="1:6" x14ac:dyDescent="0.25">
      <c r="A2058">
        <v>2022</v>
      </c>
      <c r="B2058">
        <v>17</v>
      </c>
      <c r="C2058" t="s">
        <v>16971</v>
      </c>
      <c r="D2058" t="s">
        <v>263</v>
      </c>
      <c r="F2058" s="64" t="s">
        <v>22942</v>
      </c>
    </row>
    <row r="2059" spans="1:6" x14ac:dyDescent="0.25">
      <c r="A2059">
        <v>2022</v>
      </c>
      <c r="B2059">
        <v>17</v>
      </c>
      <c r="C2059" t="s">
        <v>16971</v>
      </c>
      <c r="D2059" t="s">
        <v>263</v>
      </c>
      <c r="F2059" s="64" t="s">
        <v>22943</v>
      </c>
    </row>
    <row r="2060" spans="1:6" x14ac:dyDescent="0.25">
      <c r="A2060">
        <v>2022</v>
      </c>
      <c r="B2060">
        <v>17</v>
      </c>
      <c r="C2060" t="s">
        <v>16971</v>
      </c>
      <c r="D2060" t="s">
        <v>263</v>
      </c>
      <c r="F2060" s="64" t="s">
        <v>22944</v>
      </c>
    </row>
    <row r="2061" spans="1:6" x14ac:dyDescent="0.25">
      <c r="A2061">
        <v>2022</v>
      </c>
      <c r="B2061">
        <v>17</v>
      </c>
      <c r="C2061" t="s">
        <v>16971</v>
      </c>
      <c r="D2061" t="s">
        <v>263</v>
      </c>
      <c r="F2061" s="64" t="s">
        <v>21198</v>
      </c>
    </row>
    <row r="2062" spans="1:6" x14ac:dyDescent="0.25">
      <c r="A2062">
        <v>2022</v>
      </c>
      <c r="B2062">
        <v>17</v>
      </c>
      <c r="C2062" t="s">
        <v>16971</v>
      </c>
      <c r="D2062" t="s">
        <v>263</v>
      </c>
      <c r="F2062" s="64" t="s">
        <v>21283</v>
      </c>
    </row>
    <row r="2063" spans="1:6" x14ac:dyDescent="0.25">
      <c r="A2063">
        <v>2022</v>
      </c>
      <c r="B2063">
        <v>17</v>
      </c>
      <c r="C2063" t="s">
        <v>16971</v>
      </c>
      <c r="D2063" t="s">
        <v>263</v>
      </c>
      <c r="F2063" s="64" t="s">
        <v>21281</v>
      </c>
    </row>
    <row r="2064" spans="1:6" x14ac:dyDescent="0.25">
      <c r="A2064">
        <v>2022</v>
      </c>
      <c r="B2064">
        <v>17</v>
      </c>
      <c r="C2064" t="s">
        <v>16971</v>
      </c>
      <c r="D2064" t="s">
        <v>267</v>
      </c>
      <c r="E2064" s="64" t="s">
        <v>17069</v>
      </c>
    </row>
    <row r="2065" spans="1:6" x14ac:dyDescent="0.25">
      <c r="A2065">
        <v>2022</v>
      </c>
      <c r="B2065">
        <v>17</v>
      </c>
      <c r="C2065" t="s">
        <v>16971</v>
      </c>
      <c r="D2065" t="s">
        <v>263</v>
      </c>
      <c r="E2065" s="64" t="s">
        <v>22916</v>
      </c>
      <c r="F2065" s="64" t="s">
        <v>21284</v>
      </c>
    </row>
    <row r="2066" spans="1:6" x14ac:dyDescent="0.25">
      <c r="A2066">
        <v>2022</v>
      </c>
      <c r="B2066">
        <v>17</v>
      </c>
      <c r="C2066" t="s">
        <v>16971</v>
      </c>
      <c r="D2066" t="s">
        <v>261</v>
      </c>
      <c r="E2066" s="64" t="s">
        <v>22870</v>
      </c>
    </row>
    <row r="2067" spans="1:6" x14ac:dyDescent="0.25">
      <c r="A2067">
        <v>2022</v>
      </c>
      <c r="B2067">
        <v>17</v>
      </c>
      <c r="C2067" t="s">
        <v>16971</v>
      </c>
      <c r="D2067" t="s">
        <v>261</v>
      </c>
      <c r="E2067" s="64" t="s">
        <v>22933</v>
      </c>
    </row>
    <row r="2068" spans="1:6" x14ac:dyDescent="0.25">
      <c r="A2068">
        <v>2022</v>
      </c>
      <c r="B2068">
        <v>17</v>
      </c>
      <c r="C2068" t="s">
        <v>16971</v>
      </c>
      <c r="D2068" t="s">
        <v>15832</v>
      </c>
      <c r="E2068" s="64" t="s">
        <v>22941</v>
      </c>
    </row>
    <row r="2069" spans="1:6" x14ac:dyDescent="0.25">
      <c r="A2069">
        <v>2022</v>
      </c>
      <c r="B2069">
        <v>17</v>
      </c>
      <c r="C2069" t="s">
        <v>16971</v>
      </c>
      <c r="D2069" t="s">
        <v>15832</v>
      </c>
      <c r="E2069" s="64" t="s">
        <v>21243</v>
      </c>
    </row>
    <row r="2070" spans="1:6" x14ac:dyDescent="0.25">
      <c r="A2070">
        <v>2022</v>
      </c>
      <c r="B2070">
        <v>17</v>
      </c>
      <c r="C2070" t="s">
        <v>16971</v>
      </c>
      <c r="D2070" t="s">
        <v>262</v>
      </c>
      <c r="E2070" s="64" t="s">
        <v>22858</v>
      </c>
    </row>
    <row r="2071" spans="1:6" x14ac:dyDescent="0.25">
      <c r="A2071">
        <v>2022</v>
      </c>
      <c r="B2071">
        <v>17</v>
      </c>
      <c r="C2071" t="s">
        <v>16971</v>
      </c>
      <c r="D2071" t="s">
        <v>265</v>
      </c>
      <c r="E2071" s="64" t="s">
        <v>21278</v>
      </c>
    </row>
    <row r="2072" spans="1:6" x14ac:dyDescent="0.25">
      <c r="A2072">
        <v>2022</v>
      </c>
      <c r="B2072">
        <v>17</v>
      </c>
      <c r="C2072" t="s">
        <v>16971</v>
      </c>
      <c r="D2072" t="s">
        <v>265</v>
      </c>
      <c r="E2072" s="64" t="s">
        <v>21280</v>
      </c>
    </row>
    <row r="2073" spans="1:6" x14ac:dyDescent="0.25">
      <c r="A2073">
        <v>2022</v>
      </c>
      <c r="B2073">
        <v>17</v>
      </c>
      <c r="C2073" t="s">
        <v>16971</v>
      </c>
      <c r="D2073" t="s">
        <v>265</v>
      </c>
      <c r="E2073" s="64" t="s">
        <v>22827</v>
      </c>
    </row>
    <row r="2074" spans="1:6" x14ac:dyDescent="0.25">
      <c r="A2074">
        <v>2022</v>
      </c>
      <c r="B2074">
        <v>17</v>
      </c>
      <c r="C2074" t="s">
        <v>17008</v>
      </c>
      <c r="D2074" t="s">
        <v>261</v>
      </c>
      <c r="E2074" s="64" t="s">
        <v>21275</v>
      </c>
      <c r="F2074" s="64" t="s">
        <v>21285</v>
      </c>
    </row>
    <row r="2075" spans="1:6" x14ac:dyDescent="0.25">
      <c r="A2075">
        <v>2024</v>
      </c>
      <c r="B2075">
        <v>1</v>
      </c>
      <c r="C2075" t="s">
        <v>16971</v>
      </c>
      <c r="D2075" t="s">
        <v>262</v>
      </c>
      <c r="E2075" s="64" t="s">
        <v>20939</v>
      </c>
    </row>
    <row r="2076" spans="1:6" x14ac:dyDescent="0.25">
      <c r="A2076">
        <v>2024</v>
      </c>
      <c r="B2076">
        <v>1</v>
      </c>
      <c r="C2076" t="s">
        <v>16971</v>
      </c>
      <c r="D2076" t="s">
        <v>15832</v>
      </c>
      <c r="E2076" s="64" t="s">
        <v>22945</v>
      </c>
    </row>
    <row r="2077" spans="1:6" x14ac:dyDescent="0.25">
      <c r="A2077">
        <v>2024</v>
      </c>
      <c r="B2077">
        <v>1</v>
      </c>
      <c r="C2077" t="s">
        <v>16971</v>
      </c>
      <c r="D2077" t="s">
        <v>15832</v>
      </c>
      <c r="E2077" s="64" t="s">
        <v>22946</v>
      </c>
    </row>
    <row r="2078" spans="1:6" x14ac:dyDescent="0.25">
      <c r="A2078">
        <v>2024</v>
      </c>
      <c r="B2078">
        <v>1</v>
      </c>
      <c r="C2078" t="s">
        <v>16971</v>
      </c>
      <c r="D2078" t="s">
        <v>15832</v>
      </c>
      <c r="E2078" s="64" t="s">
        <v>22947</v>
      </c>
    </row>
    <row r="2079" spans="1:6" x14ac:dyDescent="0.25">
      <c r="A2079">
        <v>2024</v>
      </c>
      <c r="B2079">
        <v>1</v>
      </c>
      <c r="C2079" t="s">
        <v>16971</v>
      </c>
      <c r="D2079" t="s">
        <v>15832</v>
      </c>
      <c r="E2079" s="64" t="s">
        <v>22948</v>
      </c>
      <c r="F2079" s="64" t="s">
        <v>21242</v>
      </c>
    </row>
    <row r="2080" spans="1:6" x14ac:dyDescent="0.25">
      <c r="A2080">
        <v>2024</v>
      </c>
      <c r="B2080">
        <v>1</v>
      </c>
      <c r="C2080" t="s">
        <v>16971</v>
      </c>
      <c r="D2080" t="s">
        <v>265</v>
      </c>
      <c r="F2080" s="64" t="s">
        <v>22949</v>
      </c>
    </row>
    <row r="2081" spans="1:6" x14ac:dyDescent="0.25">
      <c r="A2081">
        <v>2024</v>
      </c>
      <c r="B2081">
        <v>1</v>
      </c>
      <c r="C2081" t="s">
        <v>17008</v>
      </c>
      <c r="D2081" t="s">
        <v>266</v>
      </c>
      <c r="E2081" s="64" t="s">
        <v>22950</v>
      </c>
      <c r="F2081" s="64" t="s">
        <v>22951</v>
      </c>
    </row>
    <row r="2082" spans="1:6" x14ac:dyDescent="0.25">
      <c r="A2082">
        <v>2024</v>
      </c>
      <c r="B2082">
        <v>1</v>
      </c>
      <c r="C2082" t="s">
        <v>16971</v>
      </c>
      <c r="D2082" t="s">
        <v>263</v>
      </c>
      <c r="E2082" s="64" t="s">
        <v>22952</v>
      </c>
    </row>
    <row r="2083" spans="1:6" x14ac:dyDescent="0.25">
      <c r="A2083">
        <v>2024</v>
      </c>
      <c r="B2083">
        <v>1</v>
      </c>
      <c r="C2083" t="s">
        <v>16971</v>
      </c>
      <c r="D2083" t="s">
        <v>263</v>
      </c>
      <c r="E2083" s="64" t="s">
        <v>22953</v>
      </c>
    </row>
    <row r="2084" spans="1:6" x14ac:dyDescent="0.25">
      <c r="A2084">
        <v>2024</v>
      </c>
      <c r="B2084">
        <v>1</v>
      </c>
      <c r="C2084" t="s">
        <v>16971</v>
      </c>
      <c r="D2084" t="s">
        <v>265</v>
      </c>
      <c r="E2084" s="64" t="s">
        <v>22954</v>
      </c>
    </row>
    <row r="2085" spans="1:6" x14ac:dyDescent="0.25">
      <c r="A2085">
        <v>2024</v>
      </c>
      <c r="B2085">
        <v>1</v>
      </c>
      <c r="C2085" t="s">
        <v>16971</v>
      </c>
      <c r="D2085" t="s">
        <v>265</v>
      </c>
      <c r="E2085" s="64" t="s">
        <v>21255</v>
      </c>
    </row>
    <row r="2086" spans="1:6" x14ac:dyDescent="0.25">
      <c r="A2086">
        <v>2024</v>
      </c>
      <c r="B2086">
        <v>1</v>
      </c>
      <c r="C2086" t="s">
        <v>16971</v>
      </c>
      <c r="D2086" t="s">
        <v>265</v>
      </c>
      <c r="E2086" s="64" t="s">
        <v>22955</v>
      </c>
    </row>
    <row r="2087" spans="1:6" x14ac:dyDescent="0.25">
      <c r="A2087">
        <v>2024</v>
      </c>
      <c r="B2087">
        <v>1</v>
      </c>
      <c r="C2087" t="s">
        <v>16971</v>
      </c>
      <c r="D2087" t="s">
        <v>265</v>
      </c>
      <c r="E2087" s="64" t="s">
        <v>22949</v>
      </c>
    </row>
    <row r="2088" spans="1:6" x14ac:dyDescent="0.25">
      <c r="A2088">
        <v>2024</v>
      </c>
      <c r="B2088">
        <v>1</v>
      </c>
      <c r="C2088" t="s">
        <v>16971</v>
      </c>
      <c r="D2088" t="s">
        <v>265</v>
      </c>
      <c r="E2088" s="64" t="s">
        <v>22956</v>
      </c>
    </row>
    <row r="2089" spans="1:6" x14ac:dyDescent="0.25">
      <c r="A2089">
        <v>2024</v>
      </c>
      <c r="B2089">
        <v>1</v>
      </c>
      <c r="C2089" t="s">
        <v>16971</v>
      </c>
      <c r="D2089" t="s">
        <v>265</v>
      </c>
      <c r="E2089" s="64" t="s">
        <v>22957</v>
      </c>
    </row>
    <row r="2090" spans="1:6" x14ac:dyDescent="0.25">
      <c r="A2090">
        <v>2024</v>
      </c>
      <c r="B2090">
        <v>1</v>
      </c>
      <c r="C2090" t="s">
        <v>16971</v>
      </c>
      <c r="D2090" t="s">
        <v>265</v>
      </c>
      <c r="E2090" s="64" t="s">
        <v>22958</v>
      </c>
    </row>
    <row r="2091" spans="1:6" x14ac:dyDescent="0.25">
      <c r="A2091">
        <v>2024</v>
      </c>
      <c r="B2091">
        <v>1</v>
      </c>
      <c r="C2091" t="s">
        <v>16971</v>
      </c>
      <c r="D2091" t="s">
        <v>265</v>
      </c>
      <c r="E2091" s="64" t="s">
        <v>22959</v>
      </c>
    </row>
    <row r="2092" spans="1:6" x14ac:dyDescent="0.25">
      <c r="A2092">
        <v>2024</v>
      </c>
      <c r="B2092">
        <v>1</v>
      </c>
      <c r="C2092" t="s">
        <v>16971</v>
      </c>
      <c r="D2092" t="s">
        <v>265</v>
      </c>
      <c r="E2092" s="64" t="s">
        <v>21232</v>
      </c>
    </row>
    <row r="2093" spans="1:6" x14ac:dyDescent="0.25">
      <c r="A2093">
        <v>2024</v>
      </c>
      <c r="B2093">
        <v>1</v>
      </c>
      <c r="C2093" t="s">
        <v>16971</v>
      </c>
      <c r="D2093" t="s">
        <v>263</v>
      </c>
      <c r="E2093" s="64" t="s">
        <v>22960</v>
      </c>
    </row>
    <row r="2094" spans="1:6" x14ac:dyDescent="0.25">
      <c r="A2094">
        <v>2024</v>
      </c>
      <c r="B2094">
        <v>1</v>
      </c>
      <c r="C2094" t="s">
        <v>16971</v>
      </c>
      <c r="D2094" t="s">
        <v>265</v>
      </c>
      <c r="E2094" s="64" t="s">
        <v>22961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N71"/>
  <sheetViews>
    <sheetView workbookViewId="0">
      <selection activeCell="I16" sqref="I1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21473</v>
      </c>
      <c r="L2" t="s">
        <v>338</v>
      </c>
      <c r="M2" t="s">
        <v>346</v>
      </c>
      <c r="N2" t="s">
        <v>21472</v>
      </c>
    </row>
    <row r="3" spans="1:14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21477</v>
      </c>
      <c r="L3" t="s">
        <v>312</v>
      </c>
      <c r="M3" t="s">
        <v>346</v>
      </c>
      <c r="N3" t="s">
        <v>21476</v>
      </c>
    </row>
    <row r="4" spans="1:14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21387</v>
      </c>
      <c r="J4">
        <v>6</v>
      </c>
      <c r="K4" t="s">
        <v>21519</v>
      </c>
      <c r="L4" t="s">
        <v>888</v>
      </c>
      <c r="M4" t="s">
        <v>346</v>
      </c>
      <c r="N4" t="s">
        <v>21518</v>
      </c>
    </row>
    <row r="5" spans="1:14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15832</v>
      </c>
      <c r="H5" t="s">
        <v>10916</v>
      </c>
      <c r="I5" t="s">
        <v>21388</v>
      </c>
      <c r="J5">
        <v>6</v>
      </c>
      <c r="K5" t="s">
        <v>21463</v>
      </c>
      <c r="L5" t="s">
        <v>901</v>
      </c>
      <c r="M5" t="s">
        <v>346</v>
      </c>
      <c r="N5" t="s">
        <v>21462</v>
      </c>
    </row>
    <row r="6" spans="1:14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17184</v>
      </c>
      <c r="J6">
        <v>6</v>
      </c>
      <c r="K6" t="s">
        <v>21436</v>
      </c>
      <c r="L6" t="s">
        <v>888</v>
      </c>
      <c r="M6" t="s">
        <v>309</v>
      </c>
      <c r="N6" t="s">
        <v>21435</v>
      </c>
    </row>
    <row r="7" spans="1:14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K7" t="s">
        <v>21416</v>
      </c>
      <c r="L7" t="s">
        <v>14060</v>
      </c>
      <c r="M7" t="s">
        <v>319</v>
      </c>
      <c r="N7" t="s">
        <v>21415</v>
      </c>
    </row>
    <row r="8" spans="1:14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20903</v>
      </c>
      <c r="G8" t="s">
        <v>294</v>
      </c>
      <c r="H8" t="s">
        <v>10922</v>
      </c>
      <c r="I8" t="s">
        <v>13587</v>
      </c>
      <c r="J8">
        <v>5</v>
      </c>
      <c r="K8" t="s">
        <v>21461</v>
      </c>
      <c r="L8" t="s">
        <v>868</v>
      </c>
      <c r="M8" t="s">
        <v>447</v>
      </c>
      <c r="N8" t="s">
        <v>21460</v>
      </c>
    </row>
    <row r="9" spans="1:14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21389</v>
      </c>
      <c r="J9">
        <v>5</v>
      </c>
      <c r="K9" t="s">
        <v>21475</v>
      </c>
      <c r="L9" t="s">
        <v>304</v>
      </c>
      <c r="M9" t="s">
        <v>346</v>
      </c>
      <c r="N9" t="s">
        <v>21474</v>
      </c>
    </row>
    <row r="10" spans="1:14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21390</v>
      </c>
      <c r="J10">
        <v>5</v>
      </c>
      <c r="K10" t="s">
        <v>21447</v>
      </c>
      <c r="L10" t="s">
        <v>701</v>
      </c>
      <c r="M10" t="s">
        <v>346</v>
      </c>
      <c r="N10" t="s">
        <v>21446</v>
      </c>
    </row>
    <row r="11" spans="1:14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15832</v>
      </c>
      <c r="G11" t="s">
        <v>265</v>
      </c>
      <c r="H11" t="s">
        <v>10785</v>
      </c>
      <c r="I11" t="s">
        <v>16360</v>
      </c>
      <c r="J11">
        <v>5</v>
      </c>
      <c r="K11" t="s">
        <v>21505</v>
      </c>
      <c r="L11" t="s">
        <v>530</v>
      </c>
      <c r="M11" t="s">
        <v>346</v>
      </c>
      <c r="N11" t="s">
        <v>21504</v>
      </c>
    </row>
    <row r="12" spans="1:14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21513</v>
      </c>
      <c r="L12" t="s">
        <v>338</v>
      </c>
      <c r="M12" t="s">
        <v>447</v>
      </c>
      <c r="N12" t="s">
        <v>21512</v>
      </c>
    </row>
    <row r="13" spans="1:14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21495</v>
      </c>
      <c r="L13" t="s">
        <v>564</v>
      </c>
      <c r="M13" t="s">
        <v>447</v>
      </c>
      <c r="N13" t="s">
        <v>21494</v>
      </c>
    </row>
    <row r="14" spans="1:14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21391</v>
      </c>
      <c r="J14">
        <v>4</v>
      </c>
      <c r="K14" t="s">
        <v>21521</v>
      </c>
      <c r="L14" t="s">
        <v>296</v>
      </c>
      <c r="M14" t="s">
        <v>346</v>
      </c>
      <c r="N14" t="s">
        <v>21520</v>
      </c>
    </row>
    <row r="15" spans="1:14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15832</v>
      </c>
      <c r="H15" t="s">
        <v>10934</v>
      </c>
      <c r="I15" t="s">
        <v>21412</v>
      </c>
      <c r="J15">
        <v>4</v>
      </c>
      <c r="K15" t="s">
        <v>21414</v>
      </c>
      <c r="L15" t="s">
        <v>440</v>
      </c>
      <c r="M15" t="s">
        <v>309</v>
      </c>
      <c r="N15" t="s">
        <v>21413</v>
      </c>
    </row>
    <row r="16" spans="1:14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21449</v>
      </c>
      <c r="L16" t="s">
        <v>868</v>
      </c>
      <c r="M16" t="s">
        <v>346</v>
      </c>
      <c r="N16" t="s">
        <v>21448</v>
      </c>
    </row>
    <row r="17" spans="1:14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21392</v>
      </c>
      <c r="J17">
        <v>4</v>
      </c>
      <c r="K17" t="s">
        <v>21430</v>
      </c>
      <c r="L17" t="s">
        <v>516</v>
      </c>
      <c r="M17" t="s">
        <v>447</v>
      </c>
      <c r="N17" t="s">
        <v>21429</v>
      </c>
    </row>
    <row r="18" spans="1:14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20903</v>
      </c>
      <c r="H18" t="s">
        <v>10940</v>
      </c>
      <c r="I18" t="s">
        <v>21393</v>
      </c>
      <c r="J18">
        <v>4</v>
      </c>
      <c r="K18" t="s">
        <v>21469</v>
      </c>
      <c r="L18" t="s">
        <v>363</v>
      </c>
      <c r="M18" t="s">
        <v>447</v>
      </c>
      <c r="N18" t="s">
        <v>21468</v>
      </c>
    </row>
    <row r="19" spans="1:14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21394</v>
      </c>
      <c r="J19">
        <v>4</v>
      </c>
      <c r="K19" t="s">
        <v>21426</v>
      </c>
      <c r="L19" t="s">
        <v>484</v>
      </c>
      <c r="M19" t="s">
        <v>346</v>
      </c>
      <c r="N19" t="s">
        <v>21425</v>
      </c>
    </row>
    <row r="20" spans="1:14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21395</v>
      </c>
      <c r="J20">
        <v>4</v>
      </c>
      <c r="K20" t="s">
        <v>21485</v>
      </c>
      <c r="L20" t="s">
        <v>638</v>
      </c>
      <c r="M20" t="s">
        <v>309</v>
      </c>
      <c r="N20" t="s">
        <v>21484</v>
      </c>
    </row>
    <row r="21" spans="1:14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16362</v>
      </c>
      <c r="J21">
        <v>4</v>
      </c>
      <c r="K21" t="s">
        <v>21422</v>
      </c>
      <c r="L21" t="s">
        <v>484</v>
      </c>
      <c r="M21" t="s">
        <v>309</v>
      </c>
      <c r="N21" t="s">
        <v>21421</v>
      </c>
    </row>
    <row r="22" spans="1:14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21443</v>
      </c>
      <c r="L22" t="s">
        <v>301</v>
      </c>
      <c r="M22" t="s">
        <v>346</v>
      </c>
      <c r="N22" t="s">
        <v>21442</v>
      </c>
    </row>
    <row r="23" spans="1:14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21501</v>
      </c>
      <c r="L23" t="s">
        <v>906</v>
      </c>
      <c r="M23" t="s">
        <v>346</v>
      </c>
      <c r="N23" t="s">
        <v>21500</v>
      </c>
    </row>
    <row r="24" spans="1:14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21396</v>
      </c>
      <c r="J24">
        <v>3</v>
      </c>
      <c r="K24" t="s">
        <v>21424</v>
      </c>
      <c r="L24" t="s">
        <v>407</v>
      </c>
      <c r="M24" t="s">
        <v>346</v>
      </c>
      <c r="N24" t="s">
        <v>21423</v>
      </c>
    </row>
    <row r="25" spans="1:14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15832</v>
      </c>
      <c r="H25" t="s">
        <v>10917</v>
      </c>
      <c r="I25" t="s">
        <v>21397</v>
      </c>
      <c r="J25">
        <v>3</v>
      </c>
      <c r="K25" t="s">
        <v>21493</v>
      </c>
      <c r="L25" t="s">
        <v>440</v>
      </c>
      <c r="M25" t="s">
        <v>319</v>
      </c>
      <c r="N25" t="s">
        <v>21492</v>
      </c>
    </row>
    <row r="26" spans="1:14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21479</v>
      </c>
      <c r="L26" t="s">
        <v>1359</v>
      </c>
      <c r="M26" t="s">
        <v>346</v>
      </c>
      <c r="N26" t="s">
        <v>21478</v>
      </c>
    </row>
    <row r="27" spans="1:14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21398</v>
      </c>
      <c r="J27">
        <v>3</v>
      </c>
      <c r="K27" t="s">
        <v>21503</v>
      </c>
      <c r="L27" t="s">
        <v>440</v>
      </c>
      <c r="M27" t="s">
        <v>346</v>
      </c>
      <c r="N27" t="s">
        <v>21502</v>
      </c>
    </row>
    <row r="28" spans="1:14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20903</v>
      </c>
      <c r="G28" t="s">
        <v>294</v>
      </c>
      <c r="H28" t="s">
        <v>10923</v>
      </c>
      <c r="I28" t="s">
        <v>13603</v>
      </c>
      <c r="J28">
        <v>3</v>
      </c>
      <c r="K28" t="s">
        <v>21491</v>
      </c>
      <c r="L28" t="s">
        <v>350</v>
      </c>
      <c r="M28" t="s">
        <v>346</v>
      </c>
      <c r="N28" t="s">
        <v>21490</v>
      </c>
    </row>
    <row r="29" spans="1:14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21399</v>
      </c>
      <c r="J29">
        <v>3</v>
      </c>
      <c r="K29" t="s">
        <v>21445</v>
      </c>
      <c r="L29" t="s">
        <v>868</v>
      </c>
      <c r="M29" t="s">
        <v>319</v>
      </c>
      <c r="N29" t="s">
        <v>21444</v>
      </c>
    </row>
    <row r="30" spans="1:14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21535</v>
      </c>
      <c r="L30" t="s">
        <v>1185</v>
      </c>
      <c r="M30" t="s">
        <v>447</v>
      </c>
      <c r="N30" t="s">
        <v>21534</v>
      </c>
    </row>
    <row r="31" spans="1:14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16367</v>
      </c>
      <c r="J31">
        <v>3</v>
      </c>
      <c r="K31" t="s">
        <v>21453</v>
      </c>
      <c r="L31" t="s">
        <v>484</v>
      </c>
      <c r="M31" t="s">
        <v>346</v>
      </c>
      <c r="N31" t="s">
        <v>21452</v>
      </c>
    </row>
    <row r="32" spans="1:14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23298</v>
      </c>
      <c r="J32">
        <v>2</v>
      </c>
      <c r="K32" t="s">
        <v>21497</v>
      </c>
      <c r="L32" t="s">
        <v>350</v>
      </c>
      <c r="M32" t="s">
        <v>447</v>
      </c>
      <c r="N32" t="s">
        <v>21496</v>
      </c>
    </row>
    <row r="33" spans="1:14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23299</v>
      </c>
      <c r="J33">
        <v>2</v>
      </c>
      <c r="K33" t="s">
        <v>21531</v>
      </c>
      <c r="L33" t="s">
        <v>1359</v>
      </c>
      <c r="M33" t="s">
        <v>447</v>
      </c>
      <c r="N33" t="s">
        <v>21530</v>
      </c>
    </row>
    <row r="34" spans="1:14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21400</v>
      </c>
      <c r="J34">
        <v>2</v>
      </c>
      <c r="K34" t="s">
        <v>21467</v>
      </c>
      <c r="L34" t="s">
        <v>1359</v>
      </c>
      <c r="M34" t="s">
        <v>309</v>
      </c>
      <c r="N34" t="s">
        <v>21466</v>
      </c>
    </row>
    <row r="35" spans="1:14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15832</v>
      </c>
      <c r="H35" t="s">
        <v>10935</v>
      </c>
      <c r="I35" t="s">
        <v>21401</v>
      </c>
      <c r="J35">
        <v>2</v>
      </c>
      <c r="K35" t="s">
        <v>21499</v>
      </c>
      <c r="L35" t="s">
        <v>312</v>
      </c>
      <c r="M35" t="s">
        <v>319</v>
      </c>
      <c r="N35" t="s">
        <v>21498</v>
      </c>
    </row>
    <row r="36" spans="1:14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21525</v>
      </c>
      <c r="L36" t="s">
        <v>296</v>
      </c>
      <c r="M36" t="s">
        <v>447</v>
      </c>
      <c r="N36" t="s">
        <v>21524</v>
      </c>
    </row>
    <row r="37" spans="1:14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21428</v>
      </c>
      <c r="L37" t="s">
        <v>701</v>
      </c>
      <c r="M37" t="s">
        <v>447</v>
      </c>
      <c r="N37" t="s">
        <v>21427</v>
      </c>
    </row>
    <row r="38" spans="1:14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20903</v>
      </c>
      <c r="G38" t="s">
        <v>294</v>
      </c>
      <c r="H38" t="s">
        <v>10941</v>
      </c>
      <c r="I38" t="s">
        <v>13611</v>
      </c>
      <c r="J38">
        <v>2</v>
      </c>
      <c r="K38" t="s">
        <v>21507</v>
      </c>
      <c r="L38" t="s">
        <v>530</v>
      </c>
      <c r="M38" t="s">
        <v>447</v>
      </c>
      <c r="N38" t="s">
        <v>21506</v>
      </c>
    </row>
    <row r="39" spans="1:14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22967</v>
      </c>
      <c r="J39">
        <v>2</v>
      </c>
      <c r="K39" t="s">
        <v>21483</v>
      </c>
      <c r="L39" t="s">
        <v>312</v>
      </c>
      <c r="M39" t="s">
        <v>447</v>
      </c>
      <c r="N39" t="s">
        <v>21482</v>
      </c>
    </row>
    <row r="40" spans="1:14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16371</v>
      </c>
      <c r="J40">
        <v>2</v>
      </c>
      <c r="K40" t="s">
        <v>21509</v>
      </c>
      <c r="L40" t="s">
        <v>1185</v>
      </c>
      <c r="M40" t="s">
        <v>346</v>
      </c>
      <c r="N40" t="s">
        <v>21508</v>
      </c>
    </row>
    <row r="41" spans="1:14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21402</v>
      </c>
      <c r="J41">
        <v>2</v>
      </c>
      <c r="K41" t="s">
        <v>21489</v>
      </c>
      <c r="L41" t="s">
        <v>385</v>
      </c>
      <c r="M41" t="s">
        <v>447</v>
      </c>
      <c r="N41" t="s">
        <v>21488</v>
      </c>
    </row>
    <row r="42" spans="1:14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23300</v>
      </c>
      <c r="L42" t="s">
        <v>385</v>
      </c>
      <c r="M42" t="s">
        <v>13650</v>
      </c>
      <c r="N42" t="s">
        <v>23301</v>
      </c>
    </row>
    <row r="43" spans="1:14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21481</v>
      </c>
      <c r="L43" t="s">
        <v>474</v>
      </c>
      <c r="M43" t="s">
        <v>309</v>
      </c>
      <c r="N43" t="s">
        <v>21480</v>
      </c>
    </row>
    <row r="44" spans="1:14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21403</v>
      </c>
      <c r="J44">
        <v>1</v>
      </c>
      <c r="K44" t="s">
        <v>21533</v>
      </c>
      <c r="L44" t="s">
        <v>333</v>
      </c>
      <c r="M44" t="s">
        <v>346</v>
      </c>
      <c r="N44" t="s">
        <v>21532</v>
      </c>
    </row>
    <row r="45" spans="1:14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15832</v>
      </c>
      <c r="H45" t="s">
        <v>10954</v>
      </c>
      <c r="I45" t="s">
        <v>21404</v>
      </c>
      <c r="J45">
        <v>1</v>
      </c>
      <c r="K45" t="s">
        <v>21471</v>
      </c>
      <c r="L45" t="s">
        <v>304</v>
      </c>
      <c r="M45" t="s">
        <v>319</v>
      </c>
      <c r="N45" t="s">
        <v>21470</v>
      </c>
    </row>
    <row r="46" spans="1:14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21441</v>
      </c>
      <c r="L46" t="s">
        <v>296</v>
      </c>
      <c r="M46" t="s">
        <v>346</v>
      </c>
      <c r="N46" t="s">
        <v>21440</v>
      </c>
    </row>
    <row r="47" spans="1:14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22397</v>
      </c>
      <c r="L47" t="s">
        <v>530</v>
      </c>
      <c r="M47" t="s">
        <v>346</v>
      </c>
      <c r="N47" t="s">
        <v>22396</v>
      </c>
    </row>
    <row r="48" spans="1:14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20903</v>
      </c>
      <c r="G48" t="s">
        <v>294</v>
      </c>
      <c r="H48" t="s">
        <v>10961</v>
      </c>
      <c r="I48" t="s">
        <v>13621</v>
      </c>
      <c r="J48">
        <v>1</v>
      </c>
      <c r="K48" t="s">
        <v>21451</v>
      </c>
      <c r="L48" t="s">
        <v>369</v>
      </c>
      <c r="M48" t="s">
        <v>309</v>
      </c>
      <c r="N48" t="s">
        <v>21450</v>
      </c>
    </row>
    <row r="49" spans="1:14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21517</v>
      </c>
      <c r="L49" t="s">
        <v>407</v>
      </c>
      <c r="M49" t="s">
        <v>319</v>
      </c>
      <c r="N49" t="s">
        <v>21516</v>
      </c>
    </row>
    <row r="50" spans="1:14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23302</v>
      </c>
      <c r="J50">
        <v>1</v>
      </c>
      <c r="K50" t="s">
        <v>22353</v>
      </c>
      <c r="L50" t="s">
        <v>516</v>
      </c>
      <c r="M50" t="s">
        <v>346</v>
      </c>
      <c r="N50" t="s">
        <v>22352</v>
      </c>
    </row>
    <row r="51" spans="1:14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16373</v>
      </c>
      <c r="J51">
        <v>1</v>
      </c>
      <c r="K51" t="s">
        <v>21835</v>
      </c>
      <c r="L51" t="s">
        <v>868</v>
      </c>
      <c r="M51" t="s">
        <v>346</v>
      </c>
      <c r="N51" t="s">
        <v>21834</v>
      </c>
    </row>
    <row r="52" spans="1:14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23303</v>
      </c>
      <c r="L52" t="s">
        <v>385</v>
      </c>
      <c r="M52" t="s">
        <v>13650</v>
      </c>
      <c r="N52" t="s">
        <v>23304</v>
      </c>
    </row>
    <row r="53" spans="1:14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23305</v>
      </c>
      <c r="J53">
        <v>1</v>
      </c>
      <c r="K53" t="s">
        <v>21601</v>
      </c>
      <c r="L53" t="s">
        <v>1359</v>
      </c>
      <c r="M53" t="s">
        <v>447</v>
      </c>
      <c r="N53" t="s">
        <v>21600</v>
      </c>
    </row>
    <row r="54" spans="1:14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21405</v>
      </c>
      <c r="J54">
        <v>1</v>
      </c>
      <c r="K54" t="s">
        <v>21527</v>
      </c>
      <c r="L54" t="s">
        <v>14060</v>
      </c>
      <c r="M54" t="s">
        <v>447</v>
      </c>
      <c r="N54" t="s">
        <v>21526</v>
      </c>
    </row>
    <row r="55" spans="1:14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15832</v>
      </c>
      <c r="H55" t="s">
        <v>10972</v>
      </c>
      <c r="I55" t="s">
        <v>21406</v>
      </c>
      <c r="J55">
        <v>1</v>
      </c>
      <c r="K55" t="s">
        <v>23306</v>
      </c>
      <c r="L55" t="s">
        <v>363</v>
      </c>
      <c r="M55" t="s">
        <v>13650</v>
      </c>
      <c r="N55" t="s">
        <v>23307</v>
      </c>
    </row>
    <row r="56" spans="1:14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17196</v>
      </c>
      <c r="J56">
        <v>1</v>
      </c>
      <c r="K56" t="s">
        <v>23308</v>
      </c>
      <c r="L56" t="s">
        <v>701</v>
      </c>
      <c r="M56" t="s">
        <v>13650</v>
      </c>
      <c r="N56" t="s">
        <v>23309</v>
      </c>
    </row>
    <row r="57" spans="1:14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21523</v>
      </c>
      <c r="L57" t="s">
        <v>350</v>
      </c>
      <c r="M57" t="s">
        <v>447</v>
      </c>
      <c r="N57" t="s">
        <v>21522</v>
      </c>
    </row>
    <row r="58" spans="1:14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20903</v>
      </c>
      <c r="G58" t="s">
        <v>294</v>
      </c>
      <c r="H58" t="s">
        <v>10975</v>
      </c>
      <c r="I58" t="s">
        <v>13630</v>
      </c>
      <c r="J58">
        <v>1</v>
      </c>
      <c r="K58" t="s">
        <v>23310</v>
      </c>
      <c r="L58" t="s">
        <v>369</v>
      </c>
      <c r="M58" t="s">
        <v>13650</v>
      </c>
      <c r="N58" t="s">
        <v>23311</v>
      </c>
    </row>
    <row r="59" spans="1:14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23312</v>
      </c>
      <c r="L59" t="s">
        <v>1185</v>
      </c>
      <c r="M59" t="s">
        <v>13650</v>
      </c>
      <c r="N59" t="s">
        <v>23313</v>
      </c>
    </row>
    <row r="60" spans="1:14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21465</v>
      </c>
      <c r="L60" t="s">
        <v>333</v>
      </c>
      <c r="M60" t="s">
        <v>447</v>
      </c>
      <c r="N60" t="s">
        <v>21464</v>
      </c>
    </row>
    <row r="61" spans="1:14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22965</v>
      </c>
      <c r="J61">
        <v>1</v>
      </c>
      <c r="K61" t="s">
        <v>23314</v>
      </c>
      <c r="L61" t="s">
        <v>294</v>
      </c>
      <c r="M61" t="s">
        <v>13650</v>
      </c>
      <c r="N61" t="s">
        <v>23315</v>
      </c>
    </row>
    <row r="62" spans="1:14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23316</v>
      </c>
      <c r="L62" t="s">
        <v>715</v>
      </c>
      <c r="M62" t="s">
        <v>13650</v>
      </c>
      <c r="N62" t="s">
        <v>23317</v>
      </c>
    </row>
    <row r="63" spans="1:14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23318</v>
      </c>
      <c r="L63" t="s">
        <v>363</v>
      </c>
      <c r="M63" t="s">
        <v>13650</v>
      </c>
      <c r="N63" t="s">
        <v>23319</v>
      </c>
    </row>
    <row r="64" spans="1:14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23320</v>
      </c>
      <c r="J64">
        <v>1</v>
      </c>
      <c r="K64" t="s">
        <v>23321</v>
      </c>
      <c r="L64" t="s">
        <v>294</v>
      </c>
      <c r="M64" t="s">
        <v>13650</v>
      </c>
      <c r="N64" t="s">
        <v>23322</v>
      </c>
    </row>
    <row r="65" spans="1:14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15832</v>
      </c>
      <c r="H65" t="s">
        <v>10955</v>
      </c>
      <c r="I65" t="s">
        <v>21407</v>
      </c>
      <c r="J65">
        <v>1</v>
      </c>
      <c r="K65" t="s">
        <v>21511</v>
      </c>
      <c r="L65" t="s">
        <v>350</v>
      </c>
      <c r="M65" t="s">
        <v>309</v>
      </c>
      <c r="N65" t="s">
        <v>21510</v>
      </c>
    </row>
    <row r="66" spans="1:14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23323</v>
      </c>
      <c r="L66" t="s">
        <v>333</v>
      </c>
      <c r="M66" t="s">
        <v>13650</v>
      </c>
      <c r="N66" t="s">
        <v>23324</v>
      </c>
    </row>
    <row r="67" spans="1:14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22367</v>
      </c>
      <c r="L67" t="s">
        <v>385</v>
      </c>
      <c r="M67" t="s">
        <v>346</v>
      </c>
      <c r="N67" t="s">
        <v>22366</v>
      </c>
    </row>
    <row r="68" spans="1:14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20903</v>
      </c>
      <c r="G68" t="s">
        <v>294</v>
      </c>
      <c r="H68" t="s">
        <v>10962</v>
      </c>
      <c r="I68" t="s">
        <v>13639</v>
      </c>
      <c r="J68">
        <v>1</v>
      </c>
      <c r="K68" t="s">
        <v>23325</v>
      </c>
      <c r="L68" t="s">
        <v>440</v>
      </c>
      <c r="M68" t="s">
        <v>13650</v>
      </c>
      <c r="N68" t="s">
        <v>23326</v>
      </c>
    </row>
    <row r="69" spans="1:14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22968</v>
      </c>
      <c r="J69">
        <v>1</v>
      </c>
      <c r="K69" t="s">
        <v>23327</v>
      </c>
      <c r="L69" t="s">
        <v>715</v>
      </c>
      <c r="M69" t="s">
        <v>13650</v>
      </c>
      <c r="N69" t="s">
        <v>23328</v>
      </c>
    </row>
    <row r="70" spans="1:14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23329</v>
      </c>
      <c r="L70" t="s">
        <v>312</v>
      </c>
      <c r="M70" t="s">
        <v>13650</v>
      </c>
      <c r="N70" t="s">
        <v>23330</v>
      </c>
    </row>
    <row r="71" spans="1:14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22966</v>
      </c>
      <c r="J71">
        <v>1</v>
      </c>
      <c r="K71" t="s">
        <v>22364</v>
      </c>
      <c r="L71" t="s">
        <v>484</v>
      </c>
      <c r="M71" t="s">
        <v>309</v>
      </c>
      <c r="N71" t="s">
        <v>22363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19255</v>
      </c>
      <c r="L2" t="s">
        <v>474</v>
      </c>
      <c r="M2" t="s">
        <v>447</v>
      </c>
      <c r="N2" t="s">
        <v>19254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19225</v>
      </c>
      <c r="L3" t="s">
        <v>715</v>
      </c>
      <c r="M3" t="s">
        <v>447</v>
      </c>
      <c r="N3" t="s">
        <v>19224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19420</v>
      </c>
      <c r="L4" t="s">
        <v>413</v>
      </c>
      <c r="M4" t="s">
        <v>346</v>
      </c>
      <c r="N4" t="s">
        <v>19419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19137</v>
      </c>
      <c r="L5" t="s">
        <v>296</v>
      </c>
      <c r="M5" t="s">
        <v>346</v>
      </c>
      <c r="N5" t="s">
        <v>19136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15832</v>
      </c>
      <c r="H6" t="s">
        <v>10918</v>
      </c>
      <c r="I6" t="s">
        <v>19461</v>
      </c>
      <c r="J6">
        <v>6</v>
      </c>
      <c r="K6" t="s">
        <v>19047</v>
      </c>
      <c r="L6" t="s">
        <v>413</v>
      </c>
      <c r="M6" t="s">
        <v>447</v>
      </c>
      <c r="N6" t="s">
        <v>19046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K7" t="s">
        <v>19031</v>
      </c>
      <c r="L7" t="s">
        <v>638</v>
      </c>
      <c r="M7" t="s">
        <v>346</v>
      </c>
      <c r="N7" t="s">
        <v>19030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265</v>
      </c>
      <c r="H8" t="s">
        <v>10922</v>
      </c>
      <c r="I8" t="s">
        <v>19463</v>
      </c>
      <c r="J8">
        <v>5</v>
      </c>
      <c r="K8" t="s">
        <v>19198</v>
      </c>
      <c r="L8" t="s">
        <v>701</v>
      </c>
      <c r="M8" t="s">
        <v>319</v>
      </c>
      <c r="N8" t="s">
        <v>19197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19123</v>
      </c>
      <c r="L9" t="s">
        <v>333</v>
      </c>
      <c r="M9" t="s">
        <v>346</v>
      </c>
      <c r="N9" t="s">
        <v>19122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19464</v>
      </c>
      <c r="J10">
        <v>5</v>
      </c>
      <c r="K10" t="s">
        <v>19244</v>
      </c>
      <c r="L10" t="s">
        <v>301</v>
      </c>
      <c r="M10" t="s">
        <v>309</v>
      </c>
      <c r="N10" t="s">
        <v>19243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19465</v>
      </c>
      <c r="J11">
        <v>5</v>
      </c>
      <c r="K11" t="s">
        <v>19383</v>
      </c>
      <c r="L11" t="s">
        <v>715</v>
      </c>
      <c r="M11" t="s">
        <v>319</v>
      </c>
      <c r="N11" t="s">
        <v>19382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19163</v>
      </c>
      <c r="L12" t="s">
        <v>369</v>
      </c>
      <c r="M12" t="s">
        <v>447</v>
      </c>
      <c r="N12" t="s">
        <v>19162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20686</v>
      </c>
      <c r="J13">
        <v>4</v>
      </c>
      <c r="K13" t="s">
        <v>19261</v>
      </c>
      <c r="L13" t="s">
        <v>516</v>
      </c>
      <c r="M13" t="s">
        <v>447</v>
      </c>
      <c r="N13" t="s">
        <v>20276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20903</v>
      </c>
      <c r="G14" t="s">
        <v>266</v>
      </c>
      <c r="H14" t="s">
        <v>10932</v>
      </c>
      <c r="I14" t="s">
        <v>19466</v>
      </c>
      <c r="J14">
        <v>4</v>
      </c>
      <c r="K14" t="s">
        <v>19338</v>
      </c>
      <c r="L14" t="s">
        <v>868</v>
      </c>
      <c r="M14" t="s">
        <v>309</v>
      </c>
      <c r="N14" t="s">
        <v>19337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19167</v>
      </c>
      <c r="L15" t="s">
        <v>901</v>
      </c>
      <c r="M15" t="s">
        <v>447</v>
      </c>
      <c r="N15" t="s">
        <v>19166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15832</v>
      </c>
      <c r="H16" t="s">
        <v>10936</v>
      </c>
      <c r="I16" t="s">
        <v>19467</v>
      </c>
      <c r="J16">
        <v>4</v>
      </c>
      <c r="K16" t="s">
        <v>19259</v>
      </c>
      <c r="L16" t="s">
        <v>1359</v>
      </c>
      <c r="M16" t="s">
        <v>346</v>
      </c>
      <c r="N16" t="s">
        <v>19258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19265</v>
      </c>
      <c r="L17" t="s">
        <v>304</v>
      </c>
      <c r="M17" t="s">
        <v>346</v>
      </c>
      <c r="N17" t="s">
        <v>19264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19468</v>
      </c>
      <c r="J18">
        <v>4</v>
      </c>
      <c r="K18" t="s">
        <v>19273</v>
      </c>
      <c r="L18" t="s">
        <v>868</v>
      </c>
      <c r="M18" t="s">
        <v>346</v>
      </c>
      <c r="N18" t="s">
        <v>19272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19193</v>
      </c>
      <c r="L19" t="s">
        <v>363</v>
      </c>
      <c r="M19" t="s">
        <v>319</v>
      </c>
      <c r="N19" t="s">
        <v>19192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19073</v>
      </c>
      <c r="L20" t="s">
        <v>688</v>
      </c>
      <c r="M20" t="s">
        <v>309</v>
      </c>
      <c r="N20" t="s">
        <v>19072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19469</v>
      </c>
      <c r="J21">
        <v>4</v>
      </c>
      <c r="K21" t="s">
        <v>19307</v>
      </c>
      <c r="L21" t="s">
        <v>564</v>
      </c>
      <c r="M21" t="s">
        <v>346</v>
      </c>
      <c r="N21" t="s">
        <v>19306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19101</v>
      </c>
      <c r="L22" t="s">
        <v>14060</v>
      </c>
      <c r="M22" t="s">
        <v>319</v>
      </c>
      <c r="N22" t="s">
        <v>19100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19470</v>
      </c>
      <c r="J23">
        <v>3</v>
      </c>
      <c r="K23" t="s">
        <v>19180</v>
      </c>
      <c r="L23" t="s">
        <v>546</v>
      </c>
      <c r="M23" t="s">
        <v>447</v>
      </c>
      <c r="N23" t="s">
        <v>19179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15832</v>
      </c>
      <c r="G24" t="s">
        <v>266</v>
      </c>
      <c r="H24" t="s">
        <v>10915</v>
      </c>
      <c r="I24" t="s">
        <v>19471</v>
      </c>
      <c r="J24">
        <v>3</v>
      </c>
      <c r="K24" t="s">
        <v>19091</v>
      </c>
      <c r="L24" t="s">
        <v>888</v>
      </c>
      <c r="M24" t="s">
        <v>447</v>
      </c>
      <c r="N24" t="s">
        <v>19090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19425</v>
      </c>
      <c r="L25" t="s">
        <v>363</v>
      </c>
      <c r="M25" t="s">
        <v>346</v>
      </c>
      <c r="N25" t="s">
        <v>19424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15832</v>
      </c>
      <c r="G26" t="s">
        <v>294</v>
      </c>
      <c r="H26" t="s">
        <v>10919</v>
      </c>
      <c r="I26" t="s">
        <v>13601</v>
      </c>
      <c r="J26">
        <v>3</v>
      </c>
      <c r="K26" t="s">
        <v>19215</v>
      </c>
      <c r="L26" t="s">
        <v>663</v>
      </c>
      <c r="M26" t="s">
        <v>346</v>
      </c>
      <c r="N26" t="s">
        <v>19214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19126</v>
      </c>
      <c r="L27" t="s">
        <v>301</v>
      </c>
      <c r="M27" t="s">
        <v>346</v>
      </c>
      <c r="N27" t="s">
        <v>19125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19472</v>
      </c>
      <c r="J28">
        <v>3</v>
      </c>
      <c r="K28" t="s">
        <v>19147</v>
      </c>
      <c r="L28" t="s">
        <v>407</v>
      </c>
      <c r="M28" t="s">
        <v>447</v>
      </c>
      <c r="N28" t="s">
        <v>19146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19411</v>
      </c>
      <c r="L29" t="s">
        <v>338</v>
      </c>
      <c r="M29" t="s">
        <v>346</v>
      </c>
      <c r="N29" t="s">
        <v>19410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19115</v>
      </c>
      <c r="L30" t="s">
        <v>312</v>
      </c>
      <c r="M30" t="s">
        <v>346</v>
      </c>
      <c r="N30" t="s">
        <v>19114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20903</v>
      </c>
      <c r="G31" t="s">
        <v>263</v>
      </c>
      <c r="H31" t="s">
        <v>10807</v>
      </c>
      <c r="I31" t="s">
        <v>19473</v>
      </c>
      <c r="J31">
        <v>3</v>
      </c>
      <c r="K31" t="s">
        <v>19064</v>
      </c>
      <c r="L31" t="s">
        <v>350</v>
      </c>
      <c r="M31" t="s">
        <v>447</v>
      </c>
      <c r="N31" t="s">
        <v>19063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19120</v>
      </c>
      <c r="L32" t="s">
        <v>564</v>
      </c>
      <c r="M32" t="s">
        <v>447</v>
      </c>
      <c r="N32" t="s">
        <v>19119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19351</v>
      </c>
      <c r="L33" t="s">
        <v>1185</v>
      </c>
      <c r="M33" t="s">
        <v>447</v>
      </c>
      <c r="N33" t="s">
        <v>19350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19367</v>
      </c>
      <c r="L34" t="s">
        <v>304</v>
      </c>
      <c r="M34" t="s">
        <v>447</v>
      </c>
      <c r="N34" t="s">
        <v>19366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19251</v>
      </c>
      <c r="L35" t="s">
        <v>638</v>
      </c>
      <c r="M35" t="s">
        <v>447</v>
      </c>
      <c r="N35" t="s">
        <v>19250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15832</v>
      </c>
      <c r="G36" t="s">
        <v>15832</v>
      </c>
      <c r="H36" t="s">
        <v>10937</v>
      </c>
      <c r="I36" t="s">
        <v>19474</v>
      </c>
      <c r="J36">
        <v>2</v>
      </c>
      <c r="K36" t="s">
        <v>19173</v>
      </c>
      <c r="L36" t="s">
        <v>688</v>
      </c>
      <c r="M36" t="s">
        <v>346</v>
      </c>
      <c r="N36" t="s">
        <v>19172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19060</v>
      </c>
      <c r="L37" t="s">
        <v>688</v>
      </c>
      <c r="M37" t="s">
        <v>346</v>
      </c>
      <c r="N37" t="s">
        <v>19615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19482</v>
      </c>
      <c r="J38">
        <v>2</v>
      </c>
      <c r="K38" t="s">
        <v>19401</v>
      </c>
      <c r="L38" t="s">
        <v>715</v>
      </c>
      <c r="M38" t="s">
        <v>309</v>
      </c>
      <c r="N38" t="s">
        <v>19400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19043</v>
      </c>
      <c r="L39" t="s">
        <v>739</v>
      </c>
      <c r="M39" t="s">
        <v>447</v>
      </c>
      <c r="N39" t="s">
        <v>19042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21288</v>
      </c>
      <c r="L40" t="s">
        <v>484</v>
      </c>
      <c r="M40" t="s">
        <v>13650</v>
      </c>
      <c r="N40" t="s">
        <v>21289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20903</v>
      </c>
      <c r="G41" t="s">
        <v>263</v>
      </c>
      <c r="H41" t="s">
        <v>10946</v>
      </c>
      <c r="I41" t="s">
        <v>19475</v>
      </c>
      <c r="J41">
        <v>2</v>
      </c>
      <c r="K41" t="s">
        <v>19077</v>
      </c>
      <c r="L41" t="s">
        <v>739</v>
      </c>
      <c r="M41" t="s">
        <v>319</v>
      </c>
      <c r="N41" t="s">
        <v>19076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268</v>
      </c>
      <c r="H42" t="s">
        <v>10947</v>
      </c>
      <c r="I42" t="s">
        <v>21290</v>
      </c>
      <c r="J42">
        <v>1</v>
      </c>
      <c r="K42" t="s">
        <v>19296</v>
      </c>
      <c r="L42" t="s">
        <v>906</v>
      </c>
      <c r="M42" t="s">
        <v>319</v>
      </c>
      <c r="N42" t="s">
        <v>19295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21291</v>
      </c>
      <c r="L43" t="s">
        <v>296</v>
      </c>
      <c r="M43" t="s">
        <v>13650</v>
      </c>
      <c r="N43" t="s">
        <v>21292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19479</v>
      </c>
      <c r="J44">
        <v>1</v>
      </c>
      <c r="K44" t="s">
        <v>19311</v>
      </c>
      <c r="L44" t="s">
        <v>301</v>
      </c>
      <c r="M44" t="s">
        <v>447</v>
      </c>
      <c r="N44" t="s">
        <v>19310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21293</v>
      </c>
      <c r="L45" t="s">
        <v>739</v>
      </c>
      <c r="M45" t="s">
        <v>13650</v>
      </c>
      <c r="N45" t="s">
        <v>21294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15832</v>
      </c>
      <c r="G46" t="s">
        <v>294</v>
      </c>
      <c r="H46" t="s">
        <v>10957</v>
      </c>
      <c r="I46" t="s">
        <v>15357</v>
      </c>
      <c r="J46">
        <v>1</v>
      </c>
      <c r="K46" t="s">
        <v>19375</v>
      </c>
      <c r="L46" t="s">
        <v>484</v>
      </c>
      <c r="M46" t="s">
        <v>346</v>
      </c>
      <c r="N46" t="s">
        <v>21409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19347</v>
      </c>
      <c r="L47" t="s">
        <v>546</v>
      </c>
      <c r="M47" t="s">
        <v>309</v>
      </c>
      <c r="N47" t="s">
        <v>19346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19483</v>
      </c>
      <c r="J48">
        <v>1</v>
      </c>
      <c r="K48" t="s">
        <v>19095</v>
      </c>
      <c r="L48" t="s">
        <v>369</v>
      </c>
      <c r="M48" t="s">
        <v>346</v>
      </c>
      <c r="N48" t="s">
        <v>19094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19429</v>
      </c>
      <c r="L49" t="s">
        <v>407</v>
      </c>
      <c r="M49" t="s">
        <v>346</v>
      </c>
      <c r="N49" t="s">
        <v>19428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21295</v>
      </c>
      <c r="L50" t="s">
        <v>440</v>
      </c>
      <c r="M50" t="s">
        <v>13650</v>
      </c>
      <c r="N50" t="s">
        <v>21296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19247</v>
      </c>
      <c r="L51" t="s">
        <v>564</v>
      </c>
      <c r="M51" t="s">
        <v>309</v>
      </c>
      <c r="N51" t="s">
        <v>19246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21297</v>
      </c>
      <c r="L52" t="s">
        <v>294</v>
      </c>
      <c r="M52" t="s">
        <v>13650</v>
      </c>
      <c r="N52" t="s">
        <v>21298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21299</v>
      </c>
      <c r="L53" t="s">
        <v>333</v>
      </c>
      <c r="M53" t="s">
        <v>13650</v>
      </c>
      <c r="N53" t="s">
        <v>21300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19480</v>
      </c>
      <c r="J54">
        <v>1</v>
      </c>
      <c r="K54" t="s">
        <v>19189</v>
      </c>
      <c r="L54" t="s">
        <v>312</v>
      </c>
      <c r="M54" t="s">
        <v>447</v>
      </c>
      <c r="N54" t="s">
        <v>19188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21301</v>
      </c>
      <c r="L55" t="s">
        <v>739</v>
      </c>
      <c r="M55" t="s">
        <v>13650</v>
      </c>
      <c r="N55" t="s">
        <v>21302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15832</v>
      </c>
      <c r="H56" t="s">
        <v>10973</v>
      </c>
      <c r="I56" t="s">
        <v>19476</v>
      </c>
      <c r="J56">
        <v>1</v>
      </c>
      <c r="K56" t="s">
        <v>21303</v>
      </c>
      <c r="L56" t="s">
        <v>413</v>
      </c>
      <c r="M56" t="s">
        <v>13650</v>
      </c>
      <c r="N56" t="s">
        <v>21304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21305</v>
      </c>
      <c r="L57" t="s">
        <v>739</v>
      </c>
      <c r="M57" t="s">
        <v>13650</v>
      </c>
      <c r="N57" t="s">
        <v>21306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19088</v>
      </c>
      <c r="L58" t="s">
        <v>888</v>
      </c>
      <c r="M58" t="s">
        <v>346</v>
      </c>
      <c r="N58" t="s">
        <v>19087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21307</v>
      </c>
      <c r="L59" t="s">
        <v>385</v>
      </c>
      <c r="M59" t="s">
        <v>13650</v>
      </c>
      <c r="N59" t="s">
        <v>21308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21309</v>
      </c>
      <c r="L60" t="s">
        <v>484</v>
      </c>
      <c r="M60" t="s">
        <v>13650</v>
      </c>
      <c r="N60" t="s">
        <v>21310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21311</v>
      </c>
      <c r="L61" t="s">
        <v>407</v>
      </c>
      <c r="M61" t="s">
        <v>13650</v>
      </c>
      <c r="N61" t="s">
        <v>21312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21313</v>
      </c>
      <c r="L62" t="s">
        <v>413</v>
      </c>
      <c r="M62" t="s">
        <v>13650</v>
      </c>
      <c r="N62" t="s">
        <v>21314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21315</v>
      </c>
      <c r="L63" t="s">
        <v>530</v>
      </c>
      <c r="M63" t="s">
        <v>13650</v>
      </c>
      <c r="N63" t="s">
        <v>21316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19481</v>
      </c>
      <c r="J64">
        <v>1</v>
      </c>
      <c r="K64" t="s">
        <v>19150</v>
      </c>
      <c r="L64" t="s">
        <v>701</v>
      </c>
      <c r="M64" t="s">
        <v>346</v>
      </c>
      <c r="N64" t="s">
        <v>19149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21317</v>
      </c>
      <c r="L65" t="s">
        <v>546</v>
      </c>
      <c r="M65" t="s">
        <v>13650</v>
      </c>
      <c r="N65" t="s">
        <v>21318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15832</v>
      </c>
      <c r="G66" t="s">
        <v>294</v>
      </c>
      <c r="H66" t="s">
        <v>10958</v>
      </c>
      <c r="I66" t="s">
        <v>15361</v>
      </c>
      <c r="J66">
        <v>1</v>
      </c>
      <c r="K66" t="s">
        <v>19290</v>
      </c>
      <c r="L66" t="s">
        <v>338</v>
      </c>
      <c r="M66" t="s">
        <v>309</v>
      </c>
      <c r="N66" t="s">
        <v>19289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21319</v>
      </c>
      <c r="L67" t="s">
        <v>888</v>
      </c>
      <c r="M67" t="s">
        <v>13650</v>
      </c>
      <c r="N67" t="s">
        <v>21320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19478</v>
      </c>
      <c r="J68">
        <v>1</v>
      </c>
      <c r="K68" t="s">
        <v>21321</v>
      </c>
      <c r="L68" t="s">
        <v>312</v>
      </c>
      <c r="M68" t="s">
        <v>13650</v>
      </c>
      <c r="N68" t="s">
        <v>21322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21323</v>
      </c>
      <c r="L69" t="s">
        <v>440</v>
      </c>
      <c r="M69" t="s">
        <v>13650</v>
      </c>
      <c r="N69" t="s">
        <v>21324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21325</v>
      </c>
      <c r="L70" t="s">
        <v>715</v>
      </c>
      <c r="M70" t="s">
        <v>13650</v>
      </c>
      <c r="N70" t="s">
        <v>21326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20903</v>
      </c>
      <c r="G71" t="s">
        <v>263</v>
      </c>
      <c r="H71" t="s">
        <v>10968</v>
      </c>
      <c r="I71" t="s">
        <v>19477</v>
      </c>
      <c r="J71">
        <v>1</v>
      </c>
      <c r="K71" t="s">
        <v>21327</v>
      </c>
      <c r="L71" t="s">
        <v>906</v>
      </c>
      <c r="M71" t="s">
        <v>13650</v>
      </c>
      <c r="N71" t="s">
        <v>21328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A97"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15832</v>
      </c>
      <c r="E4" t="s">
        <v>17612</v>
      </c>
      <c r="F4" t="s">
        <v>17613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15832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15832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15832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15832</v>
      </c>
      <c r="E10" t="s">
        <v>18430</v>
      </c>
      <c r="F10" t="s">
        <v>18431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15832</v>
      </c>
      <c r="E11" t="s">
        <v>18245</v>
      </c>
      <c r="F11" t="s">
        <v>18246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15832</v>
      </c>
      <c r="E12" t="s">
        <v>18577</v>
      </c>
      <c r="F12" t="s">
        <v>18578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15832</v>
      </c>
      <c r="E13" t="s">
        <v>7588</v>
      </c>
      <c r="F13" t="s">
        <v>17557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15832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15832</v>
      </c>
      <c r="E17" t="s">
        <v>17663</v>
      </c>
      <c r="F17" t="s">
        <v>17664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15832</v>
      </c>
      <c r="E18" t="s">
        <v>15923</v>
      </c>
      <c r="F18" t="s">
        <v>15924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15832</v>
      </c>
      <c r="E19" t="s">
        <v>18266</v>
      </c>
      <c r="F19" t="s">
        <v>18267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15832</v>
      </c>
      <c r="E20" t="s">
        <v>19214</v>
      </c>
      <c r="F20" t="s">
        <v>19215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15832</v>
      </c>
      <c r="E21" t="s">
        <v>19197</v>
      </c>
      <c r="F21" t="s">
        <v>19198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15832</v>
      </c>
      <c r="E22" t="s">
        <v>19090</v>
      </c>
      <c r="F22" t="s">
        <v>19091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15832</v>
      </c>
      <c r="E23" t="s">
        <v>19172</v>
      </c>
      <c r="F23" t="s">
        <v>19173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17709</v>
      </c>
      <c r="F29" t="s">
        <v>17710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17506</v>
      </c>
      <c r="F30" t="s">
        <v>17507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17874</v>
      </c>
      <c r="F33" t="s">
        <v>17875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18148</v>
      </c>
      <c r="F34" t="s">
        <v>18149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16343</v>
      </c>
      <c r="F37" t="s">
        <v>16344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19428</v>
      </c>
      <c r="F39" t="s">
        <v>19429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19042</v>
      </c>
      <c r="F40" t="s">
        <v>19043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19382</v>
      </c>
      <c r="F41" t="s">
        <v>19383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19122</v>
      </c>
      <c r="F42" t="s">
        <v>19123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18101</v>
      </c>
      <c r="F43" t="s">
        <v>18102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18377</v>
      </c>
      <c r="F47" t="s">
        <v>18378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17445</v>
      </c>
      <c r="F48" t="s">
        <v>17446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15878</v>
      </c>
      <c r="F50" t="s">
        <v>15879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15873</v>
      </c>
      <c r="F51" t="s">
        <v>15874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16115</v>
      </c>
      <c r="F52" t="s">
        <v>16116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15990</v>
      </c>
      <c r="F53" t="s">
        <v>15991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17925</v>
      </c>
      <c r="F54" t="s">
        <v>17926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19243</v>
      </c>
      <c r="F55" t="s">
        <v>19244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19254</v>
      </c>
      <c r="F56" t="s">
        <v>19255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19162</v>
      </c>
      <c r="F57" t="s">
        <v>19163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19100</v>
      </c>
      <c r="F58" t="s">
        <v>19101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19119</v>
      </c>
      <c r="F59" t="s">
        <v>19120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17689</v>
      </c>
      <c r="F62" t="s">
        <v>17690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18684</v>
      </c>
      <c r="F66" t="s">
        <v>17867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15941</v>
      </c>
      <c r="F68" t="s">
        <v>15942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17746</v>
      </c>
      <c r="F69" t="s">
        <v>17747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16055</v>
      </c>
      <c r="F70" t="s">
        <v>16056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17630</v>
      </c>
      <c r="F72" t="s">
        <v>17631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18544</v>
      </c>
      <c r="F74" t="s">
        <v>18545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19224</v>
      </c>
      <c r="F77" t="s">
        <v>19225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19258</v>
      </c>
      <c r="F78" t="s">
        <v>19259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19350</v>
      </c>
      <c r="F79" t="s">
        <v>19351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18126</v>
      </c>
      <c r="F80" t="s">
        <v>18127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17328</v>
      </c>
      <c r="F84" t="s">
        <v>17329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17818</v>
      </c>
      <c r="F85" t="s">
        <v>17819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18317</v>
      </c>
      <c r="F86" t="s">
        <v>18318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18116</v>
      </c>
      <c r="F89" t="s">
        <v>18117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16256</v>
      </c>
      <c r="F91" t="s">
        <v>16257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18400</v>
      </c>
      <c r="F92" t="s">
        <v>18401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19125</v>
      </c>
      <c r="F97" t="s">
        <v>19126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19264</v>
      </c>
      <c r="F98" t="s">
        <v>19265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19615</v>
      </c>
      <c r="F99" t="s">
        <v>19060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19346</v>
      </c>
      <c r="F100" t="s">
        <v>19347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15946</v>
      </c>
      <c r="F102" t="s">
        <v>15947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16196</v>
      </c>
      <c r="F105" t="s">
        <v>16197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16087</v>
      </c>
      <c r="F106" t="s">
        <v>16088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16229</v>
      </c>
      <c r="F109" t="s">
        <v>16230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18405</v>
      </c>
      <c r="F113" t="s">
        <v>18406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19094</v>
      </c>
      <c r="F114" t="s">
        <v>19095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19250</v>
      </c>
      <c r="F115" t="s">
        <v>19251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19400</v>
      </c>
      <c r="F116" t="s">
        <v>19401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19192</v>
      </c>
      <c r="F117" t="s">
        <v>19193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19306</v>
      </c>
      <c r="F118" t="s">
        <v>19307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19136</v>
      </c>
      <c r="F119" t="s">
        <v>19137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19246</v>
      </c>
      <c r="F120" t="s">
        <v>19247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19046</v>
      </c>
      <c r="F121" t="s">
        <v>19047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18195</v>
      </c>
      <c r="F122" t="s">
        <v>18196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18713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17243</v>
      </c>
      <c r="F124" t="s">
        <v>17244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16098</v>
      </c>
      <c r="F125" t="s">
        <v>16099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16267</v>
      </c>
      <c r="F126" t="s">
        <v>16268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18559</v>
      </c>
      <c r="F128" t="s">
        <v>18560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17527</v>
      </c>
      <c r="F129" t="s">
        <v>17528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19146</v>
      </c>
      <c r="F130" t="s">
        <v>19147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19295</v>
      </c>
      <c r="F131" t="s">
        <v>19296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19272</v>
      </c>
      <c r="F132" t="s">
        <v>19273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19179</v>
      </c>
      <c r="F133" t="s">
        <v>19180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17979</v>
      </c>
      <c r="F137" t="s">
        <v>17980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17361</v>
      </c>
      <c r="F138" t="s">
        <v>17362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17425</v>
      </c>
      <c r="F141" t="s">
        <v>17426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17651</v>
      </c>
      <c r="F146" t="s">
        <v>17652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20276</v>
      </c>
      <c r="F150" t="s">
        <v>19261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19366</v>
      </c>
      <c r="F151" t="s">
        <v>19367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19419</v>
      </c>
      <c r="F152" t="s">
        <v>19420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19410</v>
      </c>
      <c r="F153" t="s">
        <v>19411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19001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19001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19001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19001</v>
      </c>
      <c r="E157" t="s">
        <v>17410</v>
      </c>
      <c r="F157" t="s">
        <v>17411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19001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19001</v>
      </c>
      <c r="E159" t="s">
        <v>18320</v>
      </c>
      <c r="F159" t="s">
        <v>18321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19001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19001</v>
      </c>
      <c r="E161" t="s">
        <v>16586</v>
      </c>
      <c r="F161" t="s">
        <v>16587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19001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19001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19001</v>
      </c>
      <c r="E164" t="s">
        <v>18629</v>
      </c>
      <c r="F164" t="s">
        <v>18630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19001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19001</v>
      </c>
      <c r="E166" t="s">
        <v>17668</v>
      </c>
      <c r="F166" t="s">
        <v>17669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19001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19001</v>
      </c>
      <c r="E168" t="s">
        <v>19337</v>
      </c>
      <c r="F168" t="s">
        <v>19338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19001</v>
      </c>
      <c r="E169" t="s">
        <v>19063</v>
      </c>
      <c r="F169" t="s">
        <v>19064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19001</v>
      </c>
      <c r="E170" t="s">
        <v>19424</v>
      </c>
      <c r="F170" t="s">
        <v>19425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19001</v>
      </c>
      <c r="E171" t="s">
        <v>19076</v>
      </c>
      <c r="F171" t="s">
        <v>19077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19001</v>
      </c>
      <c r="E172" t="s">
        <v>19166</v>
      </c>
      <c r="F172" t="s">
        <v>19167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17917</v>
      </c>
      <c r="F173" t="s">
        <v>17918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16162</v>
      </c>
      <c r="F177" t="s">
        <v>16163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16008</v>
      </c>
      <c r="F180" t="s">
        <v>16009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17476</v>
      </c>
      <c r="F181" t="s">
        <v>17477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16278</v>
      </c>
      <c r="F182" t="s">
        <v>16279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16042</v>
      </c>
      <c r="F184" t="s">
        <v>16043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17657</v>
      </c>
      <c r="F186" t="s">
        <v>17658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17773</v>
      </c>
      <c r="F188" t="s">
        <v>17774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19072</v>
      </c>
      <c r="F189" t="s">
        <v>19073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19114</v>
      </c>
      <c r="F190" t="s">
        <v>19115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19030</v>
      </c>
      <c r="F191" t="s">
        <v>19031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19001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15832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19232</v>
      </c>
      <c r="F209" t="s">
        <v>19233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19001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19001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15832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15832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16018</v>
      </c>
      <c r="F225" t="s">
        <v>16019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19001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19001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16124</v>
      </c>
      <c r="F235" t="s">
        <v>16125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19310</v>
      </c>
      <c r="F238" t="s">
        <v>19311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16225</v>
      </c>
      <c r="F3" t="s">
        <v>16226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15832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15832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15832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15832</v>
      </c>
      <c r="E9" t="s">
        <v>16071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15832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15832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15832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15832</v>
      </c>
      <c r="E13" t="s">
        <v>16098</v>
      </c>
      <c r="F13" t="s">
        <v>16099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15832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15832</v>
      </c>
      <c r="E17" t="s">
        <v>15923</v>
      </c>
      <c r="F17" t="s">
        <v>15924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15832</v>
      </c>
      <c r="E18" t="s">
        <v>17698</v>
      </c>
      <c r="F18" t="s">
        <v>17699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15832</v>
      </c>
      <c r="E19" t="s">
        <v>18430</v>
      </c>
      <c r="F19" t="s">
        <v>18431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15832</v>
      </c>
      <c r="E20" t="s">
        <v>17766</v>
      </c>
      <c r="F20" t="s">
        <v>17767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15832</v>
      </c>
      <c r="E21" t="s">
        <v>18577</v>
      </c>
      <c r="F21" t="s">
        <v>18578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15832</v>
      </c>
      <c r="E22" t="s">
        <v>7588</v>
      </c>
      <c r="F22" t="s">
        <v>17557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15832</v>
      </c>
      <c r="E23" t="s">
        <v>17940</v>
      </c>
      <c r="F23" t="s">
        <v>17941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16208</v>
      </c>
      <c r="F31" t="s">
        <v>16209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16343</v>
      </c>
      <c r="F34" t="s">
        <v>16344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17979</v>
      </c>
      <c r="F35" t="s">
        <v>17980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17709</v>
      </c>
      <c r="F36" t="s">
        <v>17710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17506</v>
      </c>
      <c r="F37" t="s">
        <v>17507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17874</v>
      </c>
      <c r="F38" t="s">
        <v>17875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18148</v>
      </c>
      <c r="F39" t="s">
        <v>18149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16090</v>
      </c>
      <c r="F41" t="s">
        <v>16091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15878</v>
      </c>
      <c r="F52" t="s">
        <v>15879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15873</v>
      </c>
      <c r="F53" t="s">
        <v>15874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16115</v>
      </c>
      <c r="F55" t="s">
        <v>16116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15990</v>
      </c>
      <c r="F56" t="s">
        <v>15991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18101</v>
      </c>
      <c r="F58" t="s">
        <v>18102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18377</v>
      </c>
      <c r="F59" t="s">
        <v>18378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17445</v>
      </c>
      <c r="F60" t="s">
        <v>17446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17925</v>
      </c>
      <c r="F61" t="s">
        <v>17926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16087</v>
      </c>
      <c r="F63" t="s">
        <v>16088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16229</v>
      </c>
      <c r="F66" t="s">
        <v>16230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15941</v>
      </c>
      <c r="F67" t="s">
        <v>15942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17197</v>
      </c>
      <c r="F68" t="s">
        <v>16382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16055</v>
      </c>
      <c r="F69" t="s">
        <v>16056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16241</v>
      </c>
      <c r="F72" t="s">
        <v>16242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17689</v>
      </c>
      <c r="F73" t="s">
        <v>17690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17624</v>
      </c>
      <c r="F74" t="s">
        <v>17625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18535</v>
      </c>
      <c r="F75" t="s">
        <v>18536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17702</v>
      </c>
      <c r="F76" t="s">
        <v>17703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18071</v>
      </c>
      <c r="F77" t="s">
        <v>18072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17630</v>
      </c>
      <c r="F78" t="s">
        <v>17631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18544</v>
      </c>
      <c r="F79" t="s">
        <v>18545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16256</v>
      </c>
      <c r="F90" t="s">
        <v>16257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17328</v>
      </c>
      <c r="F96" t="s">
        <v>17329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17818</v>
      </c>
      <c r="F97" t="s">
        <v>17819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18400</v>
      </c>
      <c r="F98" t="s">
        <v>18401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18215</v>
      </c>
      <c r="F99" t="s">
        <v>18216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15946</v>
      </c>
      <c r="F101" t="s">
        <v>15947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16196</v>
      </c>
      <c r="F106" t="s">
        <v>16197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17612</v>
      </c>
      <c r="F115" t="s">
        <v>17613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18219</v>
      </c>
      <c r="F116" t="s">
        <v>18220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18684</v>
      </c>
      <c r="F117" t="s">
        <v>17867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17663</v>
      </c>
      <c r="F118" t="s">
        <v>17664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18559</v>
      </c>
      <c r="F119" t="s">
        <v>18560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18405</v>
      </c>
      <c r="F120" t="s">
        <v>18406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17725</v>
      </c>
      <c r="F121" t="s">
        <v>17726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18713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16267</v>
      </c>
      <c r="F133" t="s">
        <v>16268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18195</v>
      </c>
      <c r="F136" t="s">
        <v>18196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17243</v>
      </c>
      <c r="F137" t="s">
        <v>17244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17527</v>
      </c>
      <c r="F138" t="s">
        <v>17528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18266</v>
      </c>
      <c r="F139" t="s">
        <v>18267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17903</v>
      </c>
      <c r="F140" t="s">
        <v>17904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16913</v>
      </c>
      <c r="F144" t="s">
        <v>16914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16393</v>
      </c>
      <c r="F156" t="s">
        <v>16394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17675</v>
      </c>
      <c r="F157" t="s">
        <v>17676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18035</v>
      </c>
      <c r="F158" t="s">
        <v>18036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18105</v>
      </c>
      <c r="F159" t="s">
        <v>18106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17425</v>
      </c>
      <c r="F160" t="s">
        <v>17426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18178</v>
      </c>
      <c r="F161" t="s">
        <v>18179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19001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19001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19001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19001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19001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19001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19001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19001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19001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19001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19001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19001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19001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19001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19001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19001</v>
      </c>
      <c r="E177" t="s">
        <v>17410</v>
      </c>
      <c r="F177" t="s">
        <v>17411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19001</v>
      </c>
      <c r="E178" t="s">
        <v>18320</v>
      </c>
      <c r="F178" t="s">
        <v>18321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19001</v>
      </c>
      <c r="E179" t="s">
        <v>18629</v>
      </c>
      <c r="F179" t="s">
        <v>18630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19001</v>
      </c>
      <c r="E180" t="s">
        <v>18326</v>
      </c>
      <c r="F180" t="s">
        <v>18327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16018</v>
      </c>
      <c r="F185" t="s">
        <v>16019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16162</v>
      </c>
      <c r="F187" t="s">
        <v>16163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16008</v>
      </c>
      <c r="F192" t="s">
        <v>16009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16278</v>
      </c>
      <c r="F193" t="s">
        <v>16279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16042</v>
      </c>
      <c r="F195" t="s">
        <v>16043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16124</v>
      </c>
      <c r="F196" t="s">
        <v>16125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17917</v>
      </c>
      <c r="F197" t="s">
        <v>17918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17476</v>
      </c>
      <c r="F198" t="s">
        <v>17477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17657</v>
      </c>
      <c r="F199" t="s">
        <v>17658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17773</v>
      </c>
      <c r="F200" t="s">
        <v>17774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19001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15832</v>
      </c>
      <c r="E210" t="s">
        <v>15930</v>
      </c>
      <c r="F210" t="s">
        <v>15931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15832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19001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19001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15832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16204</v>
      </c>
      <c r="F235" t="s">
        <v>16205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19001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19001</v>
      </c>
      <c r="E241" t="s">
        <v>18596</v>
      </c>
      <c r="F241" t="s">
        <v>18597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17980</v>
      </c>
      <c r="L2" t="s">
        <v>350</v>
      </c>
      <c r="M2" t="s">
        <v>447</v>
      </c>
      <c r="N2" t="s">
        <v>17979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17426</v>
      </c>
      <c r="L3" t="s">
        <v>474</v>
      </c>
      <c r="M3" t="s">
        <v>346</v>
      </c>
      <c r="N3" t="s">
        <v>17425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15832</v>
      </c>
      <c r="G4" t="s">
        <v>294</v>
      </c>
      <c r="H4" t="s">
        <v>10914</v>
      </c>
      <c r="I4" t="s">
        <v>13583</v>
      </c>
      <c r="J4">
        <v>6</v>
      </c>
      <c r="K4" t="s">
        <v>17557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17446</v>
      </c>
      <c r="L5" t="s">
        <v>715</v>
      </c>
      <c r="M5" t="s">
        <v>346</v>
      </c>
      <c r="N5" t="s">
        <v>17445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17184</v>
      </c>
      <c r="J6">
        <v>6</v>
      </c>
      <c r="K6" t="s">
        <v>17690</v>
      </c>
      <c r="L6" t="s">
        <v>369</v>
      </c>
      <c r="M6" t="s">
        <v>346</v>
      </c>
      <c r="N6" t="s">
        <v>17689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17658</v>
      </c>
      <c r="L7" t="s">
        <v>546</v>
      </c>
      <c r="M7" t="s">
        <v>346</v>
      </c>
      <c r="N7" t="s">
        <v>17657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18321</v>
      </c>
      <c r="L8" t="s">
        <v>350</v>
      </c>
      <c r="M8" t="s">
        <v>346</v>
      </c>
      <c r="N8" t="s">
        <v>18320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17185</v>
      </c>
      <c r="J9">
        <v>5</v>
      </c>
      <c r="K9" t="s">
        <v>17244</v>
      </c>
      <c r="L9" t="s">
        <v>701</v>
      </c>
      <c r="M9" t="s">
        <v>447</v>
      </c>
      <c r="N9" t="s">
        <v>17243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17186</v>
      </c>
      <c r="J10">
        <v>5</v>
      </c>
      <c r="K10" t="s">
        <v>18196</v>
      </c>
      <c r="L10" t="s">
        <v>363</v>
      </c>
      <c r="M10" t="s">
        <v>346</v>
      </c>
      <c r="N10" t="s">
        <v>18195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18672</v>
      </c>
      <c r="J11">
        <v>5</v>
      </c>
      <c r="K11" t="s">
        <v>17528</v>
      </c>
      <c r="L11" t="s">
        <v>304</v>
      </c>
      <c r="M11" t="s">
        <v>346</v>
      </c>
      <c r="N11" t="s">
        <v>17527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17507</v>
      </c>
      <c r="L12" t="s">
        <v>906</v>
      </c>
      <c r="M12" t="s">
        <v>346</v>
      </c>
      <c r="N12" t="s">
        <v>17506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15832</v>
      </c>
      <c r="G13" t="s">
        <v>266</v>
      </c>
      <c r="H13" t="s">
        <v>10930</v>
      </c>
      <c r="I13" t="s">
        <v>17187</v>
      </c>
      <c r="J13">
        <v>4</v>
      </c>
      <c r="K13" t="s">
        <v>17767</v>
      </c>
      <c r="L13" t="s">
        <v>296</v>
      </c>
      <c r="M13" t="s">
        <v>447</v>
      </c>
      <c r="N13" t="s">
        <v>17766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294</v>
      </c>
      <c r="H14" t="s">
        <v>10932</v>
      </c>
      <c r="I14" t="s">
        <v>13591</v>
      </c>
      <c r="J14">
        <v>4</v>
      </c>
      <c r="K14" t="s">
        <v>17699</v>
      </c>
      <c r="L14" t="s">
        <v>663</v>
      </c>
      <c r="M14" t="s">
        <v>346</v>
      </c>
      <c r="N14" t="s">
        <v>17698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18378</v>
      </c>
      <c r="L15" t="s">
        <v>440</v>
      </c>
      <c r="M15" t="s">
        <v>346</v>
      </c>
      <c r="N15" t="s">
        <v>18377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17631</v>
      </c>
      <c r="L16" t="s">
        <v>1185</v>
      </c>
      <c r="M16" t="s">
        <v>447</v>
      </c>
      <c r="N16" t="s">
        <v>17630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17774</v>
      </c>
      <c r="L17" t="s">
        <v>14060</v>
      </c>
      <c r="M17" t="s">
        <v>447</v>
      </c>
      <c r="N17" t="s">
        <v>17773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17411</v>
      </c>
      <c r="L18" t="s">
        <v>688</v>
      </c>
      <c r="M18" t="s">
        <v>447</v>
      </c>
      <c r="N18" t="s">
        <v>17410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17188</v>
      </c>
      <c r="J19">
        <v>4</v>
      </c>
      <c r="K19" t="s">
        <v>18102</v>
      </c>
      <c r="L19" t="s">
        <v>301</v>
      </c>
      <c r="M19" t="s">
        <v>346</v>
      </c>
      <c r="N19" t="s">
        <v>18101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18670</v>
      </c>
      <c r="J20">
        <v>4</v>
      </c>
      <c r="K20" t="s">
        <v>17625</v>
      </c>
      <c r="L20" t="s">
        <v>739</v>
      </c>
      <c r="M20" t="s">
        <v>346</v>
      </c>
      <c r="N20" t="s">
        <v>17624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17189</v>
      </c>
      <c r="J21">
        <v>4</v>
      </c>
      <c r="K21" t="s">
        <v>17918</v>
      </c>
      <c r="L21" t="s">
        <v>440</v>
      </c>
      <c r="M21" t="s">
        <v>447</v>
      </c>
      <c r="N21" t="s">
        <v>17917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18149</v>
      </c>
      <c r="L22" t="s">
        <v>906</v>
      </c>
      <c r="M22" t="s">
        <v>309</v>
      </c>
      <c r="N22" t="s">
        <v>18148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18673</v>
      </c>
      <c r="J23">
        <v>3</v>
      </c>
      <c r="K23" t="s">
        <v>18267</v>
      </c>
      <c r="L23" t="s">
        <v>474</v>
      </c>
      <c r="M23" t="s">
        <v>447</v>
      </c>
      <c r="N23" t="s">
        <v>18266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15832</v>
      </c>
      <c r="H24" t="s">
        <v>10915</v>
      </c>
      <c r="I24" t="s">
        <v>16363</v>
      </c>
      <c r="J24">
        <v>3</v>
      </c>
      <c r="K24" t="s">
        <v>17904</v>
      </c>
      <c r="L24" t="s">
        <v>312</v>
      </c>
      <c r="M24" t="s">
        <v>346</v>
      </c>
      <c r="N24" t="s">
        <v>17903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17926</v>
      </c>
      <c r="L25" t="s">
        <v>530</v>
      </c>
      <c r="M25" t="s">
        <v>447</v>
      </c>
      <c r="N25" t="s">
        <v>17925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18536</v>
      </c>
      <c r="L26" t="s">
        <v>301</v>
      </c>
      <c r="M26" t="s">
        <v>319</v>
      </c>
      <c r="N26" t="s">
        <v>18535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17190</v>
      </c>
      <c r="J27">
        <v>3</v>
      </c>
      <c r="K27" t="s">
        <v>18406</v>
      </c>
      <c r="L27" t="s">
        <v>338</v>
      </c>
      <c r="M27" t="s">
        <v>319</v>
      </c>
      <c r="N27" t="s">
        <v>18405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18630</v>
      </c>
      <c r="L28" t="s">
        <v>701</v>
      </c>
      <c r="M28" t="s">
        <v>346</v>
      </c>
      <c r="N28" t="s">
        <v>18629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17191</v>
      </c>
      <c r="J29">
        <v>3</v>
      </c>
      <c r="K29" t="s">
        <v>18220</v>
      </c>
      <c r="L29" t="s">
        <v>546</v>
      </c>
      <c r="M29" t="s">
        <v>447</v>
      </c>
      <c r="N29" t="s">
        <v>18219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17192</v>
      </c>
      <c r="J30">
        <v>3</v>
      </c>
      <c r="K30" t="s">
        <v>17664</v>
      </c>
      <c r="L30" t="s">
        <v>363</v>
      </c>
      <c r="M30" t="s">
        <v>346</v>
      </c>
      <c r="N30" t="s">
        <v>17663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17193</v>
      </c>
      <c r="J31">
        <v>3</v>
      </c>
      <c r="K31" t="s">
        <v>17703</v>
      </c>
      <c r="L31" t="s">
        <v>338</v>
      </c>
      <c r="M31" t="s">
        <v>447</v>
      </c>
      <c r="N31" t="s">
        <v>17702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17875</v>
      </c>
      <c r="L32" t="s">
        <v>688</v>
      </c>
      <c r="M32" t="s">
        <v>346</v>
      </c>
      <c r="N32" t="s">
        <v>17874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18179</v>
      </c>
      <c r="L33" t="s">
        <v>484</v>
      </c>
      <c r="M33" t="s">
        <v>346</v>
      </c>
      <c r="N33" t="s">
        <v>18178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15832</v>
      </c>
      <c r="H34" t="s">
        <v>10933</v>
      </c>
      <c r="I34" t="s">
        <v>16369</v>
      </c>
      <c r="J34">
        <v>2</v>
      </c>
      <c r="K34" t="s">
        <v>17329</v>
      </c>
      <c r="L34" t="s">
        <v>474</v>
      </c>
      <c r="M34" t="s">
        <v>309</v>
      </c>
      <c r="N34" t="s">
        <v>17328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17194</v>
      </c>
      <c r="J35">
        <v>2</v>
      </c>
      <c r="K35" t="s">
        <v>18401</v>
      </c>
      <c r="L35" t="s">
        <v>564</v>
      </c>
      <c r="M35" t="s">
        <v>447</v>
      </c>
      <c r="N35" t="s">
        <v>18400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17195</v>
      </c>
      <c r="J36">
        <v>2</v>
      </c>
      <c r="K36" t="s">
        <v>17819</v>
      </c>
      <c r="L36" t="s">
        <v>1359</v>
      </c>
      <c r="M36" t="s">
        <v>319</v>
      </c>
      <c r="N36" t="s">
        <v>17818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17477</v>
      </c>
      <c r="L37" t="s">
        <v>484</v>
      </c>
      <c r="M37" t="s">
        <v>447</v>
      </c>
      <c r="N37" t="s">
        <v>17476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18327</v>
      </c>
      <c r="L38" t="s">
        <v>546</v>
      </c>
      <c r="M38" t="s">
        <v>309</v>
      </c>
      <c r="N38" t="s">
        <v>18326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18674</v>
      </c>
      <c r="J39">
        <v>2</v>
      </c>
      <c r="K39" t="s">
        <v>18036</v>
      </c>
      <c r="L39" t="s">
        <v>906</v>
      </c>
      <c r="M39" t="s">
        <v>346</v>
      </c>
      <c r="N39" t="s">
        <v>18035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15832</v>
      </c>
      <c r="G40" t="s">
        <v>263</v>
      </c>
      <c r="H40" t="s">
        <v>10945</v>
      </c>
      <c r="I40" t="s">
        <v>18675</v>
      </c>
      <c r="J40">
        <v>2</v>
      </c>
      <c r="K40" t="s">
        <v>17941</v>
      </c>
      <c r="L40" t="s">
        <v>333</v>
      </c>
      <c r="M40" t="s">
        <v>447</v>
      </c>
      <c r="N40" t="s">
        <v>17940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18216</v>
      </c>
      <c r="L41" t="s">
        <v>901</v>
      </c>
      <c r="M41" t="s">
        <v>447</v>
      </c>
      <c r="N41" t="s">
        <v>18215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17710</v>
      </c>
      <c r="L42" t="s">
        <v>312</v>
      </c>
      <c r="M42" t="s">
        <v>319</v>
      </c>
      <c r="N42" t="s">
        <v>17709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18106</v>
      </c>
      <c r="L43" t="s">
        <v>530</v>
      </c>
      <c r="M43" t="s">
        <v>346</v>
      </c>
      <c r="N43" t="s">
        <v>18105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17726</v>
      </c>
      <c r="L44" t="s">
        <v>888</v>
      </c>
      <c r="M44" t="s">
        <v>346</v>
      </c>
      <c r="N44" t="s">
        <v>17725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18676</v>
      </c>
      <c r="L45" t="s">
        <v>333</v>
      </c>
      <c r="M45" t="s">
        <v>13650</v>
      </c>
      <c r="N45" t="s">
        <v>18677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17747</v>
      </c>
      <c r="L46" t="s">
        <v>304</v>
      </c>
      <c r="M46" t="s">
        <v>346</v>
      </c>
      <c r="N46" t="s">
        <v>17746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18678</v>
      </c>
      <c r="L47" t="s">
        <v>407</v>
      </c>
      <c r="M47" t="s">
        <v>13650</v>
      </c>
      <c r="N47" t="s">
        <v>18679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18680</v>
      </c>
      <c r="L48" t="s">
        <v>888</v>
      </c>
      <c r="M48" t="s">
        <v>13650</v>
      </c>
      <c r="N48" t="s">
        <v>18681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18682</v>
      </c>
      <c r="L49" t="s">
        <v>350</v>
      </c>
      <c r="M49" t="s">
        <v>13650</v>
      </c>
      <c r="N49" t="s">
        <v>18683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17867</v>
      </c>
      <c r="L50" t="s">
        <v>304</v>
      </c>
      <c r="M50" t="s">
        <v>447</v>
      </c>
      <c r="N50" t="s">
        <v>18684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18685</v>
      </c>
      <c r="L51" t="s">
        <v>301</v>
      </c>
      <c r="M51" t="s">
        <v>13650</v>
      </c>
      <c r="N51" t="s">
        <v>18686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18687</v>
      </c>
      <c r="L52" t="s">
        <v>304</v>
      </c>
      <c r="M52" t="s">
        <v>13650</v>
      </c>
      <c r="N52" t="s">
        <v>18688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17676</v>
      </c>
      <c r="L53" t="s">
        <v>369</v>
      </c>
      <c r="M53" t="s">
        <v>447</v>
      </c>
      <c r="N53" t="s">
        <v>17675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18578</v>
      </c>
      <c r="L54" t="s">
        <v>663</v>
      </c>
      <c r="M54" t="s">
        <v>447</v>
      </c>
      <c r="N54" t="s">
        <v>18577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18689</v>
      </c>
      <c r="L55" t="s">
        <v>407</v>
      </c>
      <c r="M55" t="s">
        <v>13650</v>
      </c>
      <c r="N55" t="s">
        <v>18690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17196</v>
      </c>
      <c r="J56">
        <v>1</v>
      </c>
      <c r="K56" t="s">
        <v>18545</v>
      </c>
      <c r="L56" t="s">
        <v>638</v>
      </c>
      <c r="M56" t="s">
        <v>447</v>
      </c>
      <c r="N56" t="s">
        <v>18544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18691</v>
      </c>
      <c r="L57" t="s">
        <v>304</v>
      </c>
      <c r="M57" t="s">
        <v>13650</v>
      </c>
      <c r="N57" t="s">
        <v>18692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18693</v>
      </c>
      <c r="L58" t="s">
        <v>888</v>
      </c>
      <c r="M58" t="s">
        <v>13650</v>
      </c>
      <c r="N58" t="s">
        <v>18694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18695</v>
      </c>
      <c r="L59" t="s">
        <v>688</v>
      </c>
      <c r="M59" t="s">
        <v>13650</v>
      </c>
      <c r="N59" t="s">
        <v>18696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17613</v>
      </c>
      <c r="L60" t="s">
        <v>1185</v>
      </c>
      <c r="M60" t="s">
        <v>319</v>
      </c>
      <c r="N60" t="s">
        <v>17612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18697</v>
      </c>
      <c r="L61" t="s">
        <v>312</v>
      </c>
      <c r="M61" t="s">
        <v>13650</v>
      </c>
      <c r="N61" t="s">
        <v>18698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18699</v>
      </c>
      <c r="L62" t="s">
        <v>413</v>
      </c>
      <c r="M62" t="s">
        <v>13650</v>
      </c>
      <c r="N62" t="s">
        <v>18700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18701</v>
      </c>
      <c r="L63" t="s">
        <v>868</v>
      </c>
      <c r="M63" t="s">
        <v>13650</v>
      </c>
      <c r="N63" t="s">
        <v>18702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18431</v>
      </c>
      <c r="L64" t="s">
        <v>333</v>
      </c>
      <c r="M64" t="s">
        <v>319</v>
      </c>
      <c r="N64" t="s">
        <v>18430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18703</v>
      </c>
      <c r="L65" t="s">
        <v>688</v>
      </c>
      <c r="M65" t="s">
        <v>13650</v>
      </c>
      <c r="N65" t="s">
        <v>18704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18072</v>
      </c>
      <c r="L66" t="s">
        <v>484</v>
      </c>
      <c r="M66" t="s">
        <v>447</v>
      </c>
      <c r="N66" t="s">
        <v>18071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18705</v>
      </c>
      <c r="L67" t="s">
        <v>701</v>
      </c>
      <c r="M67" t="s">
        <v>13650</v>
      </c>
      <c r="N67" t="s">
        <v>18706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18707</v>
      </c>
      <c r="L68" t="s">
        <v>638</v>
      </c>
      <c r="M68" t="s">
        <v>13650</v>
      </c>
      <c r="N68" t="s">
        <v>18708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18709</v>
      </c>
      <c r="L69" t="s">
        <v>638</v>
      </c>
      <c r="M69" t="s">
        <v>13650</v>
      </c>
      <c r="N69" t="s">
        <v>18710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18560</v>
      </c>
      <c r="L70" t="s">
        <v>440</v>
      </c>
      <c r="M70" t="s">
        <v>309</v>
      </c>
      <c r="N70" t="s">
        <v>18559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18711</v>
      </c>
      <c r="L71" t="s">
        <v>715</v>
      </c>
      <c r="M71" t="s">
        <v>13650</v>
      </c>
      <c r="N71" t="s">
        <v>18712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C3">
        <v>15</v>
      </c>
      <c r="D3" t="s">
        <v>15832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15832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15832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15832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15832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15832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15832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15832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15832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15832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15832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15832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15832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15832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15832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15832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15832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15832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15832</v>
      </c>
      <c r="E21" t="s">
        <v>15923</v>
      </c>
      <c r="F21" t="s">
        <v>15924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15832</v>
      </c>
      <c r="E22" t="s">
        <v>16098</v>
      </c>
      <c r="F22" t="s">
        <v>16099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15832</v>
      </c>
      <c r="E23" t="s">
        <v>16288</v>
      </c>
      <c r="F23" t="s">
        <v>16289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15832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15832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15832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15862</v>
      </c>
      <c r="F46" t="s">
        <v>15863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16208</v>
      </c>
      <c r="F47" t="s">
        <v>16209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16049</v>
      </c>
      <c r="F48" t="s">
        <v>16050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16343</v>
      </c>
      <c r="F49" t="s">
        <v>16344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15873</v>
      </c>
      <c r="F70" t="s">
        <v>15874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16115</v>
      </c>
      <c r="F71" t="s">
        <v>16116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16090</v>
      </c>
      <c r="F72" t="s">
        <v>16091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15878</v>
      </c>
      <c r="F73" t="s">
        <v>15879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16229</v>
      </c>
      <c r="F90" t="s">
        <v>16230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15941</v>
      </c>
      <c r="F91" t="s">
        <v>15942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16241</v>
      </c>
      <c r="F92" t="s">
        <v>16242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16055</v>
      </c>
      <c r="F93" t="s">
        <v>16056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15952</v>
      </c>
      <c r="F94" t="s">
        <v>15953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16204</v>
      </c>
      <c r="F95" t="s">
        <v>16205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16381</v>
      </c>
      <c r="F96" t="s">
        <v>16382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16256</v>
      </c>
      <c r="F118" t="s">
        <v>16257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16093</v>
      </c>
      <c r="F119" t="s">
        <v>16094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16391</v>
      </c>
      <c r="F120" t="s">
        <v>16392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16196</v>
      </c>
      <c r="F139" t="s">
        <v>16197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16274</v>
      </c>
      <c r="F140" t="s">
        <v>16275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16166</v>
      </c>
      <c r="F141" t="s">
        <v>16167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16314</v>
      </c>
      <c r="F142" t="s">
        <v>16315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15857</v>
      </c>
      <c r="F143" t="s">
        <v>15858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16267</v>
      </c>
      <c r="F160" t="s">
        <v>16268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15990</v>
      </c>
      <c r="F161" t="s">
        <v>15991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16130</v>
      </c>
      <c r="F162" t="s">
        <v>16131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16264</v>
      </c>
      <c r="F163" t="s">
        <v>16265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16225</v>
      </c>
      <c r="F164" t="s">
        <v>16226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16188</v>
      </c>
      <c r="F165" t="s">
        <v>16189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16002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16087</v>
      </c>
      <c r="F190" t="s">
        <v>16088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15946</v>
      </c>
      <c r="F191" t="s">
        <v>15947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15909</v>
      </c>
      <c r="F192" t="s">
        <v>15910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16145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16233</v>
      </c>
      <c r="F217" t="s">
        <v>16234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16300</v>
      </c>
      <c r="F218" t="s">
        <v>16301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16162</v>
      </c>
      <c r="F233" t="s">
        <v>16163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16042</v>
      </c>
      <c r="F234" t="s">
        <v>16043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16124</v>
      </c>
      <c r="F235" t="s">
        <v>16125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16278</v>
      </c>
      <c r="F236" t="s">
        <v>16279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16018</v>
      </c>
      <c r="F237" t="s">
        <v>16019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16008</v>
      </c>
      <c r="F238" t="s">
        <v>16009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16192</v>
      </c>
      <c r="F239" t="s">
        <v>16193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15842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15842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15842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15842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15842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15842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15842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15842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15842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15842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15842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15842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15842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15842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15842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15842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15842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15842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15842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15842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15842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15842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15842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15842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15840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15840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15840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15840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15840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15840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15840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15840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15840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15840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15840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15840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15840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15840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15840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15840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15840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15840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15840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15840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15840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15840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15840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15840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15839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15839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15839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15839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15839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15839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15839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15839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15839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15839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15839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15839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15839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15839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15839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15839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15839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15839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15839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15839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15839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15839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15839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15839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15844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15844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15844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15844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15844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15844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15844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15844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15844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15844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15844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15844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15844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15844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15844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15844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15844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15844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15844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15844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15844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15844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15844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15844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15841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15841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15841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15841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15841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15841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15841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15841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15841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15841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15841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15841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15841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15841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15841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15841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15841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15841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15841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15841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15841</v>
      </c>
      <c r="E119" t="s">
        <v>16145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15841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15841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15841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16002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15845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15845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15845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15845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15845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15845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15845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15845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15845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15845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15845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15845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15845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15845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15845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15845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15845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15845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15845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15845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15845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15845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15845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15845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15843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15843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15843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15843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15843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15843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15843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15843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15843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15843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15843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15843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15843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15843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15843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15843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15843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15843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15843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15843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15843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15843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15843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15843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17097</v>
      </c>
      <c r="J2">
        <v>6</v>
      </c>
      <c r="K2" t="s">
        <v>16268</v>
      </c>
      <c r="L2" t="s">
        <v>906</v>
      </c>
      <c r="M2" t="s">
        <v>447</v>
      </c>
      <c r="N2" t="s">
        <v>16267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16163</v>
      </c>
      <c r="L3" t="s">
        <v>407</v>
      </c>
      <c r="M3" t="s">
        <v>346</v>
      </c>
      <c r="N3" t="s">
        <v>16162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15832</v>
      </c>
      <c r="H4" t="s">
        <v>10914</v>
      </c>
      <c r="I4" t="s">
        <v>17098</v>
      </c>
      <c r="J4">
        <v>6</v>
      </c>
      <c r="K4" t="s">
        <v>16230</v>
      </c>
      <c r="L4" t="s">
        <v>1359</v>
      </c>
      <c r="M4" t="s">
        <v>447</v>
      </c>
      <c r="N4" t="s">
        <v>16229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15874</v>
      </c>
      <c r="L5" t="s">
        <v>474</v>
      </c>
      <c r="M5" t="s">
        <v>319</v>
      </c>
      <c r="N5" t="s">
        <v>15873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16043</v>
      </c>
      <c r="L6" t="s">
        <v>901</v>
      </c>
      <c r="M6" t="s">
        <v>447</v>
      </c>
      <c r="N6" t="s">
        <v>16042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16359</v>
      </c>
      <c r="J7">
        <v>5</v>
      </c>
      <c r="K7" t="s">
        <v>16197</v>
      </c>
      <c r="L7" t="s">
        <v>385</v>
      </c>
      <c r="M7" t="s">
        <v>346</v>
      </c>
      <c r="N7" t="s">
        <v>16196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261</v>
      </c>
      <c r="H8" t="s">
        <v>10922</v>
      </c>
      <c r="I8" t="s">
        <v>16402</v>
      </c>
      <c r="J8">
        <v>5</v>
      </c>
      <c r="K8" t="s">
        <v>15924</v>
      </c>
      <c r="L8" t="s">
        <v>901</v>
      </c>
      <c r="M8" t="s">
        <v>309</v>
      </c>
      <c r="N8" t="s">
        <v>15923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15942</v>
      </c>
      <c r="L9" t="s">
        <v>516</v>
      </c>
      <c r="M9" t="s">
        <v>346</v>
      </c>
      <c r="N9" t="s">
        <v>15941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16242</v>
      </c>
      <c r="L10" t="s">
        <v>530</v>
      </c>
      <c r="M10" t="s">
        <v>447</v>
      </c>
      <c r="N10" t="s">
        <v>16241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16360</v>
      </c>
      <c r="J11">
        <v>5</v>
      </c>
      <c r="K11" t="s">
        <v>16257</v>
      </c>
      <c r="L11" t="s">
        <v>888</v>
      </c>
      <c r="M11" t="s">
        <v>309</v>
      </c>
      <c r="N11" t="s">
        <v>16256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16279</v>
      </c>
      <c r="L12" t="s">
        <v>333</v>
      </c>
      <c r="M12" t="s">
        <v>346</v>
      </c>
      <c r="N12" t="s">
        <v>16278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16125</v>
      </c>
      <c r="L13" t="s">
        <v>530</v>
      </c>
      <c r="M13" t="s">
        <v>309</v>
      </c>
      <c r="N13" t="s">
        <v>16124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15832</v>
      </c>
      <c r="H14" t="s">
        <v>10932</v>
      </c>
      <c r="I14" t="s">
        <v>16361</v>
      </c>
      <c r="J14">
        <v>4</v>
      </c>
      <c r="K14" t="s">
        <v>16088</v>
      </c>
      <c r="L14" t="s">
        <v>350</v>
      </c>
      <c r="M14" t="s">
        <v>346</v>
      </c>
      <c r="N14" t="s">
        <v>16087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16116</v>
      </c>
      <c r="L15" t="s">
        <v>350</v>
      </c>
      <c r="M15" t="s">
        <v>447</v>
      </c>
      <c r="N15" t="s">
        <v>16115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15991</v>
      </c>
      <c r="L16" t="s">
        <v>338</v>
      </c>
      <c r="M16" t="s">
        <v>346</v>
      </c>
      <c r="N16" t="s">
        <v>15990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15863</v>
      </c>
      <c r="L17" t="s">
        <v>868</v>
      </c>
      <c r="M17" t="s">
        <v>447</v>
      </c>
      <c r="N17" t="s">
        <v>15862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15953</v>
      </c>
      <c r="L18" t="s">
        <v>868</v>
      </c>
      <c r="M18" t="s">
        <v>346</v>
      </c>
      <c r="N18" t="s">
        <v>15952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16099</v>
      </c>
      <c r="L19" t="s">
        <v>385</v>
      </c>
      <c r="M19" t="s">
        <v>447</v>
      </c>
      <c r="N19" t="s">
        <v>16098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16205</v>
      </c>
      <c r="L20" t="s">
        <v>350</v>
      </c>
      <c r="M20" t="s">
        <v>309</v>
      </c>
      <c r="N20" t="s">
        <v>16204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16362</v>
      </c>
      <c r="J21">
        <v>4</v>
      </c>
      <c r="K21" t="s">
        <v>16056</v>
      </c>
      <c r="L21" t="s">
        <v>312</v>
      </c>
      <c r="M21" t="s">
        <v>346</v>
      </c>
      <c r="N21" t="s">
        <v>16055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15947</v>
      </c>
      <c r="L22" t="s">
        <v>715</v>
      </c>
      <c r="M22" t="s">
        <v>346</v>
      </c>
      <c r="N22" t="s">
        <v>15946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16009</v>
      </c>
      <c r="L23" t="s">
        <v>906</v>
      </c>
      <c r="M23" t="s">
        <v>319</v>
      </c>
      <c r="N23" t="s">
        <v>16008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15832</v>
      </c>
      <c r="H24" t="s">
        <v>10915</v>
      </c>
      <c r="I24" t="s">
        <v>16363</v>
      </c>
      <c r="J24">
        <v>3</v>
      </c>
      <c r="K24" t="s">
        <v>16209</v>
      </c>
      <c r="L24" t="s">
        <v>484</v>
      </c>
      <c r="M24" t="s">
        <v>309</v>
      </c>
      <c r="N24" t="s">
        <v>16208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16091</v>
      </c>
      <c r="L25" t="s">
        <v>363</v>
      </c>
      <c r="M25" t="s">
        <v>346</v>
      </c>
      <c r="N25" t="s">
        <v>16090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16364</v>
      </c>
      <c r="J26">
        <v>3</v>
      </c>
      <c r="K26" t="s">
        <v>16275</v>
      </c>
      <c r="L26" t="s">
        <v>440</v>
      </c>
      <c r="M26" t="s">
        <v>346</v>
      </c>
      <c r="N26" t="s">
        <v>16274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16365</v>
      </c>
      <c r="J27">
        <v>3</v>
      </c>
      <c r="K27" t="s">
        <v>16019</v>
      </c>
      <c r="L27" t="s">
        <v>530</v>
      </c>
      <c r="M27" t="s">
        <v>447</v>
      </c>
      <c r="N27" t="s">
        <v>16018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16366</v>
      </c>
      <c r="J28">
        <v>3</v>
      </c>
      <c r="K28" t="s">
        <v>16131</v>
      </c>
      <c r="L28" t="s">
        <v>688</v>
      </c>
      <c r="M28" t="s">
        <v>346</v>
      </c>
      <c r="N28" t="s">
        <v>16130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16234</v>
      </c>
      <c r="L29" t="s">
        <v>413</v>
      </c>
      <c r="M29" t="s">
        <v>346</v>
      </c>
      <c r="N29" t="s">
        <v>17181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16382</v>
      </c>
      <c r="L30" t="s">
        <v>296</v>
      </c>
      <c r="M30" t="s">
        <v>346</v>
      </c>
      <c r="N30" t="s">
        <v>17197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16367</v>
      </c>
      <c r="J31">
        <v>3</v>
      </c>
      <c r="K31" t="s">
        <v>16094</v>
      </c>
      <c r="L31" t="s">
        <v>484</v>
      </c>
      <c r="M31" t="s">
        <v>447</v>
      </c>
      <c r="N31" t="s">
        <v>16093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16368</v>
      </c>
      <c r="J32">
        <v>2</v>
      </c>
      <c r="K32" t="s">
        <v>16167</v>
      </c>
      <c r="L32" t="s">
        <v>474</v>
      </c>
      <c r="M32" t="s">
        <v>447</v>
      </c>
      <c r="N32" t="s">
        <v>16166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16193</v>
      </c>
      <c r="L33" t="s">
        <v>363</v>
      </c>
      <c r="M33" t="s">
        <v>447</v>
      </c>
      <c r="N33" t="s">
        <v>16192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15832</v>
      </c>
      <c r="H34" t="s">
        <v>10933</v>
      </c>
      <c r="I34" t="s">
        <v>16369</v>
      </c>
      <c r="J34">
        <v>2</v>
      </c>
      <c r="K34" t="s">
        <v>16189</v>
      </c>
      <c r="L34" t="s">
        <v>333</v>
      </c>
      <c r="M34" t="s">
        <v>346</v>
      </c>
      <c r="N34" t="s">
        <v>16188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15879</v>
      </c>
      <c r="L35" t="s">
        <v>888</v>
      </c>
      <c r="M35" t="s">
        <v>447</v>
      </c>
      <c r="N35" t="s">
        <v>15878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16315</v>
      </c>
      <c r="L36" t="s">
        <v>715</v>
      </c>
      <c r="M36" t="s">
        <v>447</v>
      </c>
      <c r="N36" t="s">
        <v>16314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16344</v>
      </c>
      <c r="L37" t="s">
        <v>564</v>
      </c>
      <c r="M37" t="s">
        <v>346</v>
      </c>
      <c r="N37" t="s">
        <v>16343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16370</v>
      </c>
      <c r="J38">
        <v>2</v>
      </c>
      <c r="K38" t="s">
        <v>16226</v>
      </c>
      <c r="L38" t="s">
        <v>688</v>
      </c>
      <c r="M38" t="s">
        <v>319</v>
      </c>
      <c r="N38" t="s">
        <v>16225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16301</v>
      </c>
      <c r="L39" t="s">
        <v>1185</v>
      </c>
      <c r="M39" t="s">
        <v>309</v>
      </c>
      <c r="N39" t="s">
        <v>16300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16371</v>
      </c>
      <c r="J40">
        <v>2</v>
      </c>
      <c r="K40" t="s">
        <v>16050</v>
      </c>
      <c r="L40" t="s">
        <v>296</v>
      </c>
      <c r="M40" t="s">
        <v>319</v>
      </c>
      <c r="N40" t="s">
        <v>16049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16265</v>
      </c>
      <c r="L41" t="s">
        <v>663</v>
      </c>
      <c r="M41" t="s">
        <v>346</v>
      </c>
      <c r="N41" t="s">
        <v>16264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266</v>
      </c>
      <c r="H42" t="s">
        <v>10947</v>
      </c>
      <c r="I42" t="s">
        <v>17099</v>
      </c>
      <c r="J42">
        <v>1</v>
      </c>
      <c r="K42" t="s">
        <v>16289</v>
      </c>
      <c r="L42" t="s">
        <v>638</v>
      </c>
      <c r="M42" t="s">
        <v>309</v>
      </c>
      <c r="N42" t="s">
        <v>16288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17100</v>
      </c>
      <c r="L43" t="s">
        <v>363</v>
      </c>
      <c r="M43" t="s">
        <v>17101</v>
      </c>
      <c r="N43" t="s">
        <v>17102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15858</v>
      </c>
      <c r="L44" t="s">
        <v>301</v>
      </c>
      <c r="M44" t="s">
        <v>319</v>
      </c>
      <c r="N44" t="s">
        <v>15857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17103</v>
      </c>
      <c r="L45" t="s">
        <v>474</v>
      </c>
      <c r="M45" t="s">
        <v>13650</v>
      </c>
      <c r="N45" t="s">
        <v>17104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17105</v>
      </c>
      <c r="L46" t="s">
        <v>14060</v>
      </c>
      <c r="M46" t="s">
        <v>13650</v>
      </c>
      <c r="N46" t="s">
        <v>17106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17107</v>
      </c>
      <c r="L47" t="s">
        <v>739</v>
      </c>
      <c r="M47" t="s">
        <v>17108</v>
      </c>
      <c r="N47" t="s">
        <v>17109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16392</v>
      </c>
      <c r="L48" t="s">
        <v>546</v>
      </c>
      <c r="M48" t="s">
        <v>346</v>
      </c>
      <c r="N48" t="s">
        <v>16391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17110</v>
      </c>
      <c r="L49" t="s">
        <v>296</v>
      </c>
      <c r="M49" t="s">
        <v>17101</v>
      </c>
      <c r="N49" t="s">
        <v>17111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17112</v>
      </c>
      <c r="L50" t="s">
        <v>739</v>
      </c>
      <c r="M50" t="s">
        <v>17108</v>
      </c>
      <c r="N50" t="s">
        <v>17113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15832</v>
      </c>
      <c r="G51" t="s">
        <v>265</v>
      </c>
      <c r="H51" t="s">
        <v>10967</v>
      </c>
      <c r="I51" t="s">
        <v>16373</v>
      </c>
      <c r="J51">
        <v>1</v>
      </c>
      <c r="K51" t="s">
        <v>17114</v>
      </c>
      <c r="L51" t="s">
        <v>301</v>
      </c>
      <c r="M51" t="s">
        <v>17101</v>
      </c>
      <c r="N51" t="s">
        <v>17115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15910</v>
      </c>
      <c r="L52" t="s">
        <v>304</v>
      </c>
      <c r="M52" t="s">
        <v>346</v>
      </c>
      <c r="N52" t="s">
        <v>15909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17116</v>
      </c>
      <c r="L53" t="s">
        <v>363</v>
      </c>
      <c r="M53" t="s">
        <v>13650</v>
      </c>
      <c r="N53" t="s">
        <v>17117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17118</v>
      </c>
      <c r="L54" t="s">
        <v>516</v>
      </c>
      <c r="M54" t="s">
        <v>17101</v>
      </c>
      <c r="N54" t="s">
        <v>17119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17120</v>
      </c>
      <c r="L55" t="s">
        <v>333</v>
      </c>
      <c r="M55" t="s">
        <v>17101</v>
      </c>
      <c r="N55" t="s">
        <v>17121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17122</v>
      </c>
      <c r="L56" t="s">
        <v>868</v>
      </c>
      <c r="M56" t="s">
        <v>13650</v>
      </c>
      <c r="N56" t="s">
        <v>17123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17124</v>
      </c>
      <c r="L57" t="s">
        <v>1359</v>
      </c>
      <c r="M57" t="s">
        <v>17108</v>
      </c>
      <c r="N57" t="s">
        <v>17125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17126</v>
      </c>
      <c r="L58" t="s">
        <v>312</v>
      </c>
      <c r="M58" t="s">
        <v>17101</v>
      </c>
      <c r="N58" t="s">
        <v>17127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17128</v>
      </c>
      <c r="L59" t="s">
        <v>413</v>
      </c>
      <c r="M59" t="s">
        <v>17108</v>
      </c>
      <c r="N59" t="s">
        <v>17129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17130</v>
      </c>
      <c r="L60" t="s">
        <v>338</v>
      </c>
      <c r="M60" t="s">
        <v>17108</v>
      </c>
      <c r="N60" t="s">
        <v>17131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17132</v>
      </c>
      <c r="L61" t="s">
        <v>663</v>
      </c>
      <c r="M61" t="s">
        <v>17108</v>
      </c>
      <c r="N61" t="s">
        <v>17133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17134</v>
      </c>
      <c r="L62" t="s">
        <v>546</v>
      </c>
      <c r="M62" t="s">
        <v>13650</v>
      </c>
      <c r="N62" t="s">
        <v>17135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17136</v>
      </c>
      <c r="L63" t="s">
        <v>363</v>
      </c>
      <c r="M63" t="s">
        <v>13650</v>
      </c>
      <c r="N63" t="s">
        <v>17137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17138</v>
      </c>
      <c r="L64" t="s">
        <v>304</v>
      </c>
      <c r="M64" t="s">
        <v>17108</v>
      </c>
      <c r="N64" t="s">
        <v>17139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17140</v>
      </c>
      <c r="L65" t="s">
        <v>701</v>
      </c>
      <c r="M65" t="s">
        <v>17101</v>
      </c>
      <c r="N65" t="s">
        <v>17141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17142</v>
      </c>
      <c r="L66" t="s">
        <v>516</v>
      </c>
      <c r="M66" t="s">
        <v>13650</v>
      </c>
      <c r="N66" t="s">
        <v>17143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17144</v>
      </c>
      <c r="L67" t="s">
        <v>888</v>
      </c>
      <c r="M67" t="s">
        <v>17101</v>
      </c>
      <c r="N67" t="s">
        <v>17145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17146</v>
      </c>
      <c r="L68" t="s">
        <v>407</v>
      </c>
      <c r="M68" t="s">
        <v>17101</v>
      </c>
      <c r="N68" t="s">
        <v>17147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17148</v>
      </c>
      <c r="L69" t="s">
        <v>888</v>
      </c>
      <c r="M69" t="s">
        <v>17101</v>
      </c>
      <c r="N69" t="s">
        <v>17149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17150</v>
      </c>
      <c r="L70" t="s">
        <v>440</v>
      </c>
      <c r="M70" t="s">
        <v>17108</v>
      </c>
      <c r="N70" t="s">
        <v>17151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17152</v>
      </c>
      <c r="L71" t="s">
        <v>1359</v>
      </c>
      <c r="M71" t="s">
        <v>13650</v>
      </c>
      <c r="N71" t="s">
        <v>17153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15832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20903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15832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15378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15832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16145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15832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15379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20903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15832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15832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18030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15567</v>
      </c>
      <c r="L70" t="s">
        <v>369</v>
      </c>
      <c r="M70" t="s">
        <v>433</v>
      </c>
      <c r="N70" t="s">
        <v>15380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15832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15832</v>
      </c>
      <c r="H12" t="s">
        <v>10928</v>
      </c>
      <c r="I12" t="s">
        <v>16376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15832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15832</v>
      </c>
      <c r="H22" t="s">
        <v>10911</v>
      </c>
      <c r="I22" t="s">
        <v>16377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15832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15832</v>
      </c>
      <c r="H32" t="s">
        <v>10929</v>
      </c>
      <c r="I32" t="s">
        <v>16378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20903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18186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15832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15832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15846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17200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17213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17206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17200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17200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17219</v>
      </c>
      <c r="W11">
        <v>32467</v>
      </c>
    </row>
    <row r="12" spans="1:23" hidden="1" x14ac:dyDescent="0.25">
      <c r="A12" t="s">
        <v>19484</v>
      </c>
      <c r="B12">
        <v>1</v>
      </c>
      <c r="C12" t="s">
        <v>19485</v>
      </c>
      <c r="D12" t="s">
        <v>346</v>
      </c>
      <c r="F12" t="s">
        <v>297</v>
      </c>
      <c r="G12">
        <v>82</v>
      </c>
      <c r="H12" t="s">
        <v>383</v>
      </c>
      <c r="I12" t="s">
        <v>19485</v>
      </c>
      <c r="K12">
        <v>1</v>
      </c>
      <c r="L12" t="s">
        <v>502</v>
      </c>
      <c r="M12" t="s">
        <v>691</v>
      </c>
      <c r="N12">
        <v>25</v>
      </c>
      <c r="O12" t="s">
        <v>19486</v>
      </c>
      <c r="P12" t="s">
        <v>346</v>
      </c>
      <c r="T12" t="s">
        <v>17206</v>
      </c>
      <c r="V12" t="s">
        <v>19487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17201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17213</v>
      </c>
      <c r="V16" t="s">
        <v>1358</v>
      </c>
      <c r="W16">
        <v>25810</v>
      </c>
    </row>
    <row r="17" spans="1:23" hidden="1" x14ac:dyDescent="0.25">
      <c r="A17" t="s">
        <v>16780</v>
      </c>
      <c r="B17">
        <v>1</v>
      </c>
      <c r="C17" t="s">
        <v>16781</v>
      </c>
      <c r="D17" t="s">
        <v>447</v>
      </c>
      <c r="F17" t="s">
        <v>297</v>
      </c>
      <c r="G17">
        <v>31</v>
      </c>
      <c r="H17" t="s">
        <v>773</v>
      </c>
      <c r="I17" t="s">
        <v>16781</v>
      </c>
      <c r="K17">
        <v>2</v>
      </c>
      <c r="L17" t="s">
        <v>1708</v>
      </c>
      <c r="M17" t="s">
        <v>4567</v>
      </c>
      <c r="N17">
        <v>24</v>
      </c>
      <c r="O17" t="s">
        <v>16782</v>
      </c>
      <c r="P17" t="s">
        <v>447</v>
      </c>
      <c r="T17" t="s">
        <v>7653</v>
      </c>
      <c r="V17" t="s">
        <v>18171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17213</v>
      </c>
      <c r="V19" t="s">
        <v>13717</v>
      </c>
      <c r="W19">
        <v>32162</v>
      </c>
    </row>
    <row r="20" spans="1:23" hidden="1" x14ac:dyDescent="0.25">
      <c r="A20" t="s">
        <v>19488</v>
      </c>
      <c r="B20">
        <v>1</v>
      </c>
      <c r="C20" t="s">
        <v>19489</v>
      </c>
      <c r="D20" t="s">
        <v>447</v>
      </c>
      <c r="F20" t="s">
        <v>297</v>
      </c>
      <c r="G20">
        <v>25</v>
      </c>
      <c r="H20" t="s">
        <v>315</v>
      </c>
      <c r="I20" t="s">
        <v>19489</v>
      </c>
      <c r="K20">
        <v>1</v>
      </c>
      <c r="L20" t="s">
        <v>1110</v>
      </c>
      <c r="M20" t="s">
        <v>19490</v>
      </c>
      <c r="N20">
        <v>24</v>
      </c>
      <c r="O20" t="s">
        <v>19491</v>
      </c>
      <c r="P20" t="s">
        <v>447</v>
      </c>
      <c r="T20" t="s">
        <v>7653</v>
      </c>
      <c r="V20" t="s">
        <v>19492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17201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17200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15381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17538</v>
      </c>
      <c r="B30">
        <v>1</v>
      </c>
      <c r="C30" t="s">
        <v>17539</v>
      </c>
      <c r="D30" t="s">
        <v>447</v>
      </c>
      <c r="F30" t="s">
        <v>297</v>
      </c>
      <c r="G30">
        <v>0</v>
      </c>
      <c r="H30" t="s">
        <v>808</v>
      </c>
      <c r="I30" t="s">
        <v>17539</v>
      </c>
      <c r="K30">
        <v>1</v>
      </c>
      <c r="L30" t="s">
        <v>17540</v>
      </c>
      <c r="M30" t="s">
        <v>17541</v>
      </c>
      <c r="N30">
        <v>23</v>
      </c>
      <c r="O30" t="s">
        <v>17542</v>
      </c>
      <c r="P30" t="s">
        <v>447</v>
      </c>
      <c r="T30" t="s">
        <v>5163</v>
      </c>
      <c r="V30" t="s">
        <v>17543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17200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17213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17201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17924</v>
      </c>
      <c r="D36" t="s">
        <v>447</v>
      </c>
      <c r="F36" t="s">
        <v>297</v>
      </c>
      <c r="G36">
        <v>33</v>
      </c>
      <c r="H36" t="s">
        <v>345</v>
      </c>
      <c r="I36" t="s">
        <v>17924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19012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16479</v>
      </c>
      <c r="B38">
        <v>1</v>
      </c>
      <c r="C38" t="s">
        <v>16480</v>
      </c>
      <c r="D38" t="s">
        <v>433</v>
      </c>
      <c r="F38" t="s">
        <v>297</v>
      </c>
      <c r="G38">
        <v>38</v>
      </c>
      <c r="H38" t="s">
        <v>426</v>
      </c>
      <c r="I38" t="s">
        <v>16480</v>
      </c>
      <c r="K38">
        <v>3</v>
      </c>
      <c r="L38" t="s">
        <v>481</v>
      </c>
      <c r="M38" t="s">
        <v>1965</v>
      </c>
      <c r="N38">
        <v>24</v>
      </c>
      <c r="O38" t="s">
        <v>16481</v>
      </c>
      <c r="P38" t="s">
        <v>433</v>
      </c>
      <c r="S38">
        <v>1</v>
      </c>
      <c r="T38" t="s">
        <v>7653</v>
      </c>
      <c r="U38" t="s">
        <v>901</v>
      </c>
      <c r="V38" t="s">
        <v>17377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17200</v>
      </c>
      <c r="V39" t="s">
        <v>14122</v>
      </c>
      <c r="W39">
        <v>33211</v>
      </c>
    </row>
    <row r="40" spans="1:23" hidden="1" x14ac:dyDescent="0.25">
      <c r="A40" t="s">
        <v>19013</v>
      </c>
      <c r="B40">
        <v>1</v>
      </c>
      <c r="C40" t="s">
        <v>19014</v>
      </c>
      <c r="D40" t="s">
        <v>447</v>
      </c>
      <c r="F40" t="s">
        <v>297</v>
      </c>
      <c r="G40">
        <v>25</v>
      </c>
      <c r="H40" t="s">
        <v>387</v>
      </c>
      <c r="I40" t="s">
        <v>19014</v>
      </c>
      <c r="K40">
        <v>1</v>
      </c>
      <c r="L40" t="s">
        <v>331</v>
      </c>
      <c r="M40" t="s">
        <v>19015</v>
      </c>
      <c r="N40">
        <v>24</v>
      </c>
      <c r="O40" t="s">
        <v>19016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19493</v>
      </c>
    </row>
    <row r="41" spans="1:23" hidden="1" x14ac:dyDescent="0.25">
      <c r="A41" t="s">
        <v>4360</v>
      </c>
      <c r="B41">
        <v>2</v>
      </c>
      <c r="C41" t="s">
        <v>19494</v>
      </c>
      <c r="D41" t="s">
        <v>346</v>
      </c>
      <c r="F41" t="s">
        <v>297</v>
      </c>
      <c r="G41">
        <v>86</v>
      </c>
      <c r="H41" t="s">
        <v>680</v>
      </c>
      <c r="I41" t="s">
        <v>19494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17219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17213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17199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17441</v>
      </c>
      <c r="B48">
        <v>1</v>
      </c>
      <c r="C48" t="s">
        <v>17442</v>
      </c>
      <c r="D48" t="s">
        <v>346</v>
      </c>
      <c r="F48" t="s">
        <v>297</v>
      </c>
      <c r="G48">
        <v>0</v>
      </c>
      <c r="H48" t="s">
        <v>573</v>
      </c>
      <c r="I48" t="s">
        <v>17442</v>
      </c>
      <c r="K48">
        <v>2</v>
      </c>
      <c r="L48" t="s">
        <v>667</v>
      </c>
      <c r="M48" t="s">
        <v>17443</v>
      </c>
      <c r="N48">
        <v>25</v>
      </c>
      <c r="O48" t="s">
        <v>17444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17284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15408</v>
      </c>
      <c r="B51">
        <v>1</v>
      </c>
      <c r="C51" t="s">
        <v>14384</v>
      </c>
      <c r="D51" t="s">
        <v>15385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15410</v>
      </c>
      <c r="P51" t="s">
        <v>15385</v>
      </c>
      <c r="R51">
        <v>10668</v>
      </c>
      <c r="T51" t="s">
        <v>292</v>
      </c>
      <c r="V51" t="s">
        <v>15409</v>
      </c>
      <c r="W51">
        <v>8479</v>
      </c>
    </row>
    <row r="52" spans="1:23" hidden="1" x14ac:dyDescent="0.25">
      <c r="A52" t="s">
        <v>19495</v>
      </c>
      <c r="B52">
        <v>1</v>
      </c>
      <c r="C52" t="s">
        <v>19496</v>
      </c>
      <c r="D52" t="s">
        <v>346</v>
      </c>
      <c r="F52" t="s">
        <v>297</v>
      </c>
      <c r="G52">
        <v>19</v>
      </c>
      <c r="H52" t="s">
        <v>531</v>
      </c>
      <c r="I52" t="s">
        <v>19496</v>
      </c>
      <c r="K52">
        <v>1</v>
      </c>
      <c r="L52" t="s">
        <v>410</v>
      </c>
      <c r="M52" t="s">
        <v>2048</v>
      </c>
      <c r="N52">
        <v>24</v>
      </c>
      <c r="O52" t="s">
        <v>19497</v>
      </c>
      <c r="P52" t="s">
        <v>346</v>
      </c>
      <c r="T52" t="s">
        <v>17206</v>
      </c>
      <c r="V52" t="s">
        <v>16543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17284</v>
      </c>
      <c r="V53" t="s">
        <v>1647</v>
      </c>
      <c r="W53">
        <v>25767</v>
      </c>
    </row>
    <row r="54" spans="1:23" hidden="1" x14ac:dyDescent="0.25">
      <c r="A54" t="s">
        <v>17315</v>
      </c>
      <c r="B54">
        <v>33</v>
      </c>
      <c r="C54" t="s">
        <v>17480</v>
      </c>
      <c r="D54" t="s">
        <v>447</v>
      </c>
      <c r="F54" t="s">
        <v>293</v>
      </c>
      <c r="H54" t="s">
        <v>294</v>
      </c>
      <c r="I54" t="s">
        <v>17480</v>
      </c>
      <c r="K54">
        <v>0</v>
      </c>
      <c r="L54" t="s">
        <v>10762</v>
      </c>
      <c r="M54" t="s">
        <v>17317</v>
      </c>
      <c r="O54" t="s">
        <v>17318</v>
      </c>
      <c r="P54" t="s">
        <v>447</v>
      </c>
      <c r="T54" t="s">
        <v>294</v>
      </c>
    </row>
    <row r="55" spans="1:23" hidden="1" x14ac:dyDescent="0.25">
      <c r="A55" t="s">
        <v>17315</v>
      </c>
      <c r="B55">
        <v>33</v>
      </c>
      <c r="C55" t="s">
        <v>17511</v>
      </c>
      <c r="D55" t="s">
        <v>309</v>
      </c>
      <c r="F55" t="s">
        <v>293</v>
      </c>
      <c r="H55" t="s">
        <v>294</v>
      </c>
      <c r="I55" t="s">
        <v>17511</v>
      </c>
      <c r="K55">
        <v>0</v>
      </c>
      <c r="L55" t="s">
        <v>10762</v>
      </c>
      <c r="M55" t="s">
        <v>17317</v>
      </c>
      <c r="O55" t="s">
        <v>17318</v>
      </c>
      <c r="P55" t="s">
        <v>309</v>
      </c>
      <c r="T55" t="s">
        <v>294</v>
      </c>
    </row>
    <row r="56" spans="1:23" hidden="1" x14ac:dyDescent="0.25">
      <c r="A56" t="s">
        <v>17315</v>
      </c>
      <c r="B56">
        <v>33</v>
      </c>
      <c r="C56" t="s">
        <v>17316</v>
      </c>
      <c r="D56" t="s">
        <v>319</v>
      </c>
      <c r="F56" t="s">
        <v>293</v>
      </c>
      <c r="H56" t="s">
        <v>294</v>
      </c>
      <c r="I56" t="s">
        <v>17316</v>
      </c>
      <c r="K56">
        <v>0</v>
      </c>
      <c r="L56" t="s">
        <v>10762</v>
      </c>
      <c r="M56" t="s">
        <v>17317</v>
      </c>
      <c r="O56" t="s">
        <v>17318</v>
      </c>
      <c r="P56" t="s">
        <v>319</v>
      </c>
      <c r="T56" t="s">
        <v>294</v>
      </c>
    </row>
    <row r="57" spans="1:23" hidden="1" x14ac:dyDescent="0.25">
      <c r="A57" t="s">
        <v>17315</v>
      </c>
      <c r="B57">
        <v>33</v>
      </c>
      <c r="C57" t="s">
        <v>17618</v>
      </c>
      <c r="D57" t="s">
        <v>447</v>
      </c>
      <c r="F57" t="s">
        <v>293</v>
      </c>
      <c r="H57" t="s">
        <v>294</v>
      </c>
      <c r="I57" t="s">
        <v>17618</v>
      </c>
      <c r="K57">
        <v>0</v>
      </c>
      <c r="L57" t="s">
        <v>10762</v>
      </c>
      <c r="M57" t="s">
        <v>17317</v>
      </c>
      <c r="O57" t="s">
        <v>17318</v>
      </c>
      <c r="P57" t="s">
        <v>447</v>
      </c>
      <c r="T57" t="s">
        <v>294</v>
      </c>
    </row>
    <row r="58" spans="1:23" hidden="1" x14ac:dyDescent="0.25">
      <c r="A58" t="s">
        <v>17315</v>
      </c>
      <c r="B58">
        <v>33</v>
      </c>
      <c r="C58" t="s">
        <v>21536</v>
      </c>
      <c r="D58" t="s">
        <v>447</v>
      </c>
      <c r="F58" t="s">
        <v>293</v>
      </c>
      <c r="H58" t="s">
        <v>294</v>
      </c>
      <c r="I58" t="s">
        <v>21536</v>
      </c>
      <c r="K58">
        <v>0</v>
      </c>
      <c r="L58" t="s">
        <v>10762</v>
      </c>
      <c r="M58" t="s">
        <v>17317</v>
      </c>
      <c r="O58" t="s">
        <v>17318</v>
      </c>
      <c r="P58" t="s">
        <v>447</v>
      </c>
      <c r="T58" t="s">
        <v>294</v>
      </c>
    </row>
    <row r="59" spans="1:23" hidden="1" x14ac:dyDescent="0.25">
      <c r="A59" t="s">
        <v>17315</v>
      </c>
      <c r="B59">
        <v>33</v>
      </c>
      <c r="C59" t="s">
        <v>19034</v>
      </c>
      <c r="D59" t="s">
        <v>319</v>
      </c>
      <c r="F59" t="s">
        <v>293</v>
      </c>
      <c r="H59" t="s">
        <v>294</v>
      </c>
      <c r="I59" t="s">
        <v>19034</v>
      </c>
      <c r="K59">
        <v>1</v>
      </c>
      <c r="L59" t="s">
        <v>10762</v>
      </c>
      <c r="M59" t="s">
        <v>17317</v>
      </c>
      <c r="O59" t="s">
        <v>17318</v>
      </c>
      <c r="P59" t="s">
        <v>319</v>
      </c>
      <c r="T59" t="s">
        <v>294</v>
      </c>
    </row>
    <row r="60" spans="1:23" hidden="1" x14ac:dyDescent="0.25">
      <c r="A60" t="s">
        <v>17315</v>
      </c>
      <c r="B60">
        <v>33</v>
      </c>
      <c r="C60" t="s">
        <v>18501</v>
      </c>
      <c r="D60" t="s">
        <v>319</v>
      </c>
      <c r="F60" t="s">
        <v>293</v>
      </c>
      <c r="H60" t="s">
        <v>294</v>
      </c>
      <c r="I60" t="s">
        <v>18501</v>
      </c>
      <c r="K60">
        <v>0</v>
      </c>
      <c r="L60" t="s">
        <v>10762</v>
      </c>
      <c r="M60" t="s">
        <v>17317</v>
      </c>
      <c r="O60" t="s">
        <v>17318</v>
      </c>
      <c r="P60" t="s">
        <v>319</v>
      </c>
      <c r="T60" t="s">
        <v>294</v>
      </c>
    </row>
    <row r="61" spans="1:23" hidden="1" x14ac:dyDescent="0.25">
      <c r="A61" t="s">
        <v>17315</v>
      </c>
      <c r="B61">
        <v>33</v>
      </c>
      <c r="C61" t="s">
        <v>17521</v>
      </c>
      <c r="D61" t="s">
        <v>346</v>
      </c>
      <c r="F61" t="s">
        <v>293</v>
      </c>
      <c r="H61" t="s">
        <v>294</v>
      </c>
      <c r="I61" t="s">
        <v>17521</v>
      </c>
      <c r="K61">
        <v>0</v>
      </c>
      <c r="L61" t="s">
        <v>10762</v>
      </c>
      <c r="M61" t="s">
        <v>17317</v>
      </c>
      <c r="O61" t="s">
        <v>17318</v>
      </c>
      <c r="P61" t="s">
        <v>346</v>
      </c>
      <c r="T61" t="s">
        <v>294</v>
      </c>
    </row>
    <row r="62" spans="1:23" hidden="1" x14ac:dyDescent="0.25">
      <c r="A62" t="s">
        <v>17315</v>
      </c>
      <c r="B62">
        <v>33</v>
      </c>
      <c r="C62" t="s">
        <v>16350</v>
      </c>
      <c r="D62" t="s">
        <v>319</v>
      </c>
      <c r="F62" t="s">
        <v>293</v>
      </c>
      <c r="H62" t="s">
        <v>294</v>
      </c>
      <c r="I62" t="s">
        <v>16350</v>
      </c>
      <c r="K62">
        <v>0</v>
      </c>
      <c r="L62" t="s">
        <v>10762</v>
      </c>
      <c r="M62" t="s">
        <v>17317</v>
      </c>
      <c r="O62" t="s">
        <v>17318</v>
      </c>
      <c r="P62" t="s">
        <v>319</v>
      </c>
      <c r="T62" t="s">
        <v>294</v>
      </c>
    </row>
    <row r="63" spans="1:23" hidden="1" x14ac:dyDescent="0.25">
      <c r="A63" t="s">
        <v>17315</v>
      </c>
      <c r="B63">
        <v>33</v>
      </c>
      <c r="C63" t="s">
        <v>19161</v>
      </c>
      <c r="D63" t="s">
        <v>447</v>
      </c>
      <c r="F63" t="s">
        <v>293</v>
      </c>
      <c r="H63" t="s">
        <v>294</v>
      </c>
      <c r="I63" t="s">
        <v>19161</v>
      </c>
      <c r="K63">
        <v>1</v>
      </c>
      <c r="L63" t="s">
        <v>10762</v>
      </c>
      <c r="M63" t="s">
        <v>17317</v>
      </c>
      <c r="O63" t="s">
        <v>17318</v>
      </c>
      <c r="P63" t="s">
        <v>447</v>
      </c>
      <c r="T63" t="s">
        <v>294</v>
      </c>
    </row>
    <row r="64" spans="1:23" hidden="1" x14ac:dyDescent="0.25">
      <c r="A64" t="s">
        <v>17315</v>
      </c>
      <c r="B64">
        <v>33</v>
      </c>
      <c r="C64" t="s">
        <v>21537</v>
      </c>
      <c r="D64" t="s">
        <v>346</v>
      </c>
      <c r="F64" t="s">
        <v>293</v>
      </c>
      <c r="H64" t="s">
        <v>294</v>
      </c>
      <c r="I64" t="s">
        <v>21537</v>
      </c>
      <c r="K64">
        <v>0</v>
      </c>
      <c r="L64" t="s">
        <v>10762</v>
      </c>
      <c r="M64" t="s">
        <v>17317</v>
      </c>
      <c r="O64" t="s">
        <v>17318</v>
      </c>
      <c r="P64" t="s">
        <v>346</v>
      </c>
      <c r="T64" t="s">
        <v>294</v>
      </c>
    </row>
    <row r="65" spans="1:20" hidden="1" x14ac:dyDescent="0.25">
      <c r="A65" t="s">
        <v>17315</v>
      </c>
      <c r="B65">
        <v>33</v>
      </c>
      <c r="C65" t="s">
        <v>19186</v>
      </c>
      <c r="D65" t="s">
        <v>346</v>
      </c>
      <c r="F65" t="s">
        <v>293</v>
      </c>
      <c r="H65" t="s">
        <v>294</v>
      </c>
      <c r="I65" t="s">
        <v>19186</v>
      </c>
      <c r="K65">
        <v>1</v>
      </c>
      <c r="L65" t="s">
        <v>10762</v>
      </c>
      <c r="M65" t="s">
        <v>17317</v>
      </c>
      <c r="O65" t="s">
        <v>17318</v>
      </c>
      <c r="P65" t="s">
        <v>346</v>
      </c>
      <c r="T65" t="s">
        <v>294</v>
      </c>
    </row>
    <row r="66" spans="1:20" hidden="1" x14ac:dyDescent="0.25">
      <c r="A66" t="s">
        <v>17315</v>
      </c>
      <c r="B66">
        <v>33</v>
      </c>
      <c r="C66" t="s">
        <v>18515</v>
      </c>
      <c r="D66" t="s">
        <v>447</v>
      </c>
      <c r="F66" t="s">
        <v>293</v>
      </c>
      <c r="H66" t="s">
        <v>294</v>
      </c>
      <c r="I66" t="s">
        <v>18515</v>
      </c>
      <c r="K66">
        <v>0</v>
      </c>
      <c r="L66" t="s">
        <v>10762</v>
      </c>
      <c r="M66" t="s">
        <v>17317</v>
      </c>
      <c r="O66" t="s">
        <v>17318</v>
      </c>
      <c r="P66" t="s">
        <v>447</v>
      </c>
      <c r="T66" t="s">
        <v>294</v>
      </c>
    </row>
    <row r="67" spans="1:20" hidden="1" x14ac:dyDescent="0.25">
      <c r="A67" t="s">
        <v>17315</v>
      </c>
      <c r="B67">
        <v>33</v>
      </c>
      <c r="C67" t="s">
        <v>17862</v>
      </c>
      <c r="D67" t="s">
        <v>319</v>
      </c>
      <c r="F67" t="s">
        <v>293</v>
      </c>
      <c r="H67" t="s">
        <v>294</v>
      </c>
      <c r="I67" t="s">
        <v>17862</v>
      </c>
      <c r="K67">
        <v>0</v>
      </c>
      <c r="L67" t="s">
        <v>10762</v>
      </c>
      <c r="M67" t="s">
        <v>17317</v>
      </c>
      <c r="O67" t="s">
        <v>17318</v>
      </c>
      <c r="P67" t="s">
        <v>319</v>
      </c>
      <c r="T67" t="s">
        <v>294</v>
      </c>
    </row>
    <row r="68" spans="1:20" hidden="1" x14ac:dyDescent="0.25">
      <c r="A68" t="s">
        <v>17315</v>
      </c>
      <c r="B68">
        <v>33</v>
      </c>
      <c r="C68" t="s">
        <v>18068</v>
      </c>
      <c r="D68" t="s">
        <v>309</v>
      </c>
      <c r="F68" t="s">
        <v>293</v>
      </c>
      <c r="H68" t="s">
        <v>294</v>
      </c>
      <c r="I68" t="s">
        <v>18068</v>
      </c>
      <c r="K68">
        <v>0</v>
      </c>
      <c r="L68" t="s">
        <v>10762</v>
      </c>
      <c r="M68" t="s">
        <v>17317</v>
      </c>
      <c r="O68" t="s">
        <v>17318</v>
      </c>
      <c r="P68" t="s">
        <v>309</v>
      </c>
      <c r="T68" t="s">
        <v>294</v>
      </c>
    </row>
    <row r="69" spans="1:20" hidden="1" x14ac:dyDescent="0.25">
      <c r="A69" t="s">
        <v>17315</v>
      </c>
      <c r="B69">
        <v>33</v>
      </c>
      <c r="C69" t="s">
        <v>17813</v>
      </c>
      <c r="D69" t="s">
        <v>447</v>
      </c>
      <c r="F69" t="s">
        <v>293</v>
      </c>
      <c r="H69" t="s">
        <v>294</v>
      </c>
      <c r="I69" t="s">
        <v>17813</v>
      </c>
      <c r="K69">
        <v>0</v>
      </c>
      <c r="L69" t="s">
        <v>10762</v>
      </c>
      <c r="M69" t="s">
        <v>17317</v>
      </c>
      <c r="O69" t="s">
        <v>17318</v>
      </c>
      <c r="P69" t="s">
        <v>447</v>
      </c>
      <c r="T69" t="s">
        <v>294</v>
      </c>
    </row>
    <row r="70" spans="1:20" hidden="1" x14ac:dyDescent="0.25">
      <c r="A70" t="s">
        <v>17315</v>
      </c>
      <c r="B70">
        <v>33</v>
      </c>
      <c r="C70" t="s">
        <v>18043</v>
      </c>
      <c r="D70" t="s">
        <v>309</v>
      </c>
      <c r="F70" t="s">
        <v>293</v>
      </c>
      <c r="H70" t="s">
        <v>294</v>
      </c>
      <c r="I70" t="s">
        <v>18043</v>
      </c>
      <c r="K70">
        <v>0</v>
      </c>
      <c r="L70" t="s">
        <v>10762</v>
      </c>
      <c r="M70" t="s">
        <v>17317</v>
      </c>
      <c r="O70" t="s">
        <v>17318</v>
      </c>
      <c r="P70" t="s">
        <v>309</v>
      </c>
      <c r="T70" t="s">
        <v>294</v>
      </c>
    </row>
    <row r="71" spans="1:20" hidden="1" x14ac:dyDescent="0.25">
      <c r="A71" t="s">
        <v>17315</v>
      </c>
      <c r="B71">
        <v>33</v>
      </c>
      <c r="C71" t="s">
        <v>17320</v>
      </c>
      <c r="D71" t="s">
        <v>346</v>
      </c>
      <c r="F71" t="s">
        <v>293</v>
      </c>
      <c r="H71" t="s">
        <v>294</v>
      </c>
      <c r="I71" t="s">
        <v>17320</v>
      </c>
      <c r="K71">
        <v>0</v>
      </c>
      <c r="L71" t="s">
        <v>10762</v>
      </c>
      <c r="M71" t="s">
        <v>17317</v>
      </c>
      <c r="O71" t="s">
        <v>17318</v>
      </c>
      <c r="P71" t="s">
        <v>346</v>
      </c>
      <c r="T71" t="s">
        <v>294</v>
      </c>
    </row>
    <row r="72" spans="1:20" hidden="1" x14ac:dyDescent="0.25">
      <c r="A72" t="s">
        <v>17315</v>
      </c>
      <c r="B72">
        <v>33</v>
      </c>
      <c r="C72" t="s">
        <v>17717</v>
      </c>
      <c r="D72" t="s">
        <v>346</v>
      </c>
      <c r="F72" t="s">
        <v>293</v>
      </c>
      <c r="H72" t="s">
        <v>294</v>
      </c>
      <c r="I72" t="s">
        <v>17717</v>
      </c>
      <c r="K72">
        <v>0</v>
      </c>
      <c r="L72" t="s">
        <v>10762</v>
      </c>
      <c r="M72" t="s">
        <v>17317</v>
      </c>
      <c r="O72" t="s">
        <v>17318</v>
      </c>
      <c r="P72" t="s">
        <v>346</v>
      </c>
      <c r="T72" t="s">
        <v>294</v>
      </c>
    </row>
    <row r="73" spans="1:20" hidden="1" x14ac:dyDescent="0.25">
      <c r="A73" t="s">
        <v>17315</v>
      </c>
      <c r="B73">
        <v>33</v>
      </c>
      <c r="C73" t="s">
        <v>17879</v>
      </c>
      <c r="D73" t="s">
        <v>447</v>
      </c>
      <c r="F73" t="s">
        <v>293</v>
      </c>
      <c r="H73" t="s">
        <v>294</v>
      </c>
      <c r="I73" t="s">
        <v>17879</v>
      </c>
      <c r="K73">
        <v>0</v>
      </c>
      <c r="L73" t="s">
        <v>10762</v>
      </c>
      <c r="M73" t="s">
        <v>17317</v>
      </c>
      <c r="O73" t="s">
        <v>17318</v>
      </c>
      <c r="P73" t="s">
        <v>447</v>
      </c>
      <c r="T73" t="s">
        <v>294</v>
      </c>
    </row>
    <row r="74" spans="1:20" hidden="1" x14ac:dyDescent="0.25">
      <c r="A74" t="s">
        <v>17315</v>
      </c>
      <c r="B74">
        <v>33</v>
      </c>
      <c r="C74" t="s">
        <v>16318</v>
      </c>
      <c r="D74" t="s">
        <v>346</v>
      </c>
      <c r="F74" t="s">
        <v>293</v>
      </c>
      <c r="H74" t="s">
        <v>294</v>
      </c>
      <c r="I74" t="s">
        <v>16318</v>
      </c>
      <c r="K74">
        <v>0</v>
      </c>
      <c r="L74" t="s">
        <v>10762</v>
      </c>
      <c r="M74" t="s">
        <v>17317</v>
      </c>
      <c r="O74" t="s">
        <v>17318</v>
      </c>
      <c r="P74" t="s">
        <v>346</v>
      </c>
      <c r="T74" t="s">
        <v>294</v>
      </c>
    </row>
    <row r="75" spans="1:20" hidden="1" x14ac:dyDescent="0.25">
      <c r="A75" t="s">
        <v>17315</v>
      </c>
      <c r="B75">
        <v>33</v>
      </c>
      <c r="C75" t="s">
        <v>16287</v>
      </c>
      <c r="D75" t="s">
        <v>447</v>
      </c>
      <c r="F75" t="s">
        <v>293</v>
      </c>
      <c r="H75" t="s">
        <v>294</v>
      </c>
      <c r="I75" t="s">
        <v>16287</v>
      </c>
      <c r="K75">
        <v>0</v>
      </c>
      <c r="L75" t="s">
        <v>10762</v>
      </c>
      <c r="M75" t="s">
        <v>17317</v>
      </c>
      <c r="O75" t="s">
        <v>17318</v>
      </c>
      <c r="P75" t="s">
        <v>447</v>
      </c>
      <c r="T75" t="s">
        <v>294</v>
      </c>
    </row>
    <row r="76" spans="1:20" hidden="1" x14ac:dyDescent="0.25">
      <c r="A76" t="s">
        <v>17315</v>
      </c>
      <c r="B76">
        <v>33</v>
      </c>
      <c r="C76" t="s">
        <v>16160</v>
      </c>
      <c r="D76" t="s">
        <v>346</v>
      </c>
      <c r="F76" t="s">
        <v>293</v>
      </c>
      <c r="H76" t="s">
        <v>294</v>
      </c>
      <c r="I76" t="s">
        <v>16160</v>
      </c>
      <c r="K76">
        <v>0</v>
      </c>
      <c r="L76" t="s">
        <v>10762</v>
      </c>
      <c r="M76" t="s">
        <v>17317</v>
      </c>
      <c r="O76" t="s">
        <v>17318</v>
      </c>
      <c r="P76" t="s">
        <v>346</v>
      </c>
      <c r="T76" t="s">
        <v>294</v>
      </c>
    </row>
    <row r="77" spans="1:20" hidden="1" x14ac:dyDescent="0.25">
      <c r="A77" t="s">
        <v>17315</v>
      </c>
      <c r="B77">
        <v>33</v>
      </c>
      <c r="C77" t="s">
        <v>18055</v>
      </c>
      <c r="D77" t="s">
        <v>319</v>
      </c>
      <c r="F77" t="s">
        <v>293</v>
      </c>
      <c r="H77" t="s">
        <v>294</v>
      </c>
      <c r="I77" t="s">
        <v>18055</v>
      </c>
      <c r="K77">
        <v>0</v>
      </c>
      <c r="L77" t="s">
        <v>10762</v>
      </c>
      <c r="M77" t="s">
        <v>17317</v>
      </c>
      <c r="O77" t="s">
        <v>17318</v>
      </c>
      <c r="P77" t="s">
        <v>319</v>
      </c>
      <c r="T77" t="s">
        <v>294</v>
      </c>
    </row>
    <row r="78" spans="1:20" hidden="1" x14ac:dyDescent="0.25">
      <c r="A78" t="s">
        <v>17315</v>
      </c>
      <c r="B78">
        <v>33</v>
      </c>
      <c r="C78" t="s">
        <v>18643</v>
      </c>
      <c r="D78" t="s">
        <v>447</v>
      </c>
      <c r="F78" t="s">
        <v>293</v>
      </c>
      <c r="H78" t="s">
        <v>294</v>
      </c>
      <c r="I78" t="s">
        <v>18643</v>
      </c>
      <c r="K78">
        <v>0</v>
      </c>
      <c r="L78" t="s">
        <v>10762</v>
      </c>
      <c r="M78" t="s">
        <v>17317</v>
      </c>
      <c r="O78" t="s">
        <v>17318</v>
      </c>
      <c r="P78" t="s">
        <v>447</v>
      </c>
      <c r="T78" t="s">
        <v>294</v>
      </c>
    </row>
    <row r="79" spans="1:20" hidden="1" x14ac:dyDescent="0.25">
      <c r="A79" t="s">
        <v>17315</v>
      </c>
      <c r="B79">
        <v>33</v>
      </c>
      <c r="C79" t="s">
        <v>16340</v>
      </c>
      <c r="D79" t="s">
        <v>346</v>
      </c>
      <c r="F79" t="s">
        <v>293</v>
      </c>
      <c r="H79" t="s">
        <v>294</v>
      </c>
      <c r="I79" t="s">
        <v>16340</v>
      </c>
      <c r="K79">
        <v>0</v>
      </c>
      <c r="L79" t="s">
        <v>10762</v>
      </c>
      <c r="M79" t="s">
        <v>17317</v>
      </c>
      <c r="O79" t="s">
        <v>17318</v>
      </c>
      <c r="P79" t="s">
        <v>346</v>
      </c>
      <c r="T79" t="s">
        <v>294</v>
      </c>
    </row>
    <row r="80" spans="1:20" hidden="1" x14ac:dyDescent="0.25">
      <c r="A80" t="s">
        <v>17315</v>
      </c>
      <c r="B80">
        <v>33</v>
      </c>
      <c r="C80" t="s">
        <v>17892</v>
      </c>
      <c r="D80" t="s">
        <v>447</v>
      </c>
      <c r="F80" t="s">
        <v>293</v>
      </c>
      <c r="H80" t="s">
        <v>294</v>
      </c>
      <c r="I80" t="s">
        <v>17892</v>
      </c>
      <c r="K80">
        <v>0</v>
      </c>
      <c r="L80" t="s">
        <v>10762</v>
      </c>
      <c r="M80" t="s">
        <v>17317</v>
      </c>
      <c r="O80" t="s">
        <v>17318</v>
      </c>
      <c r="P80" t="s">
        <v>447</v>
      </c>
      <c r="T80" t="s">
        <v>294</v>
      </c>
    </row>
    <row r="81" spans="1:23" hidden="1" x14ac:dyDescent="0.25">
      <c r="A81" t="s">
        <v>17315</v>
      </c>
      <c r="B81">
        <v>33</v>
      </c>
      <c r="C81" t="s">
        <v>18591</v>
      </c>
      <c r="D81" t="s">
        <v>309</v>
      </c>
      <c r="F81" t="s">
        <v>293</v>
      </c>
      <c r="H81" t="s">
        <v>294</v>
      </c>
      <c r="I81" t="s">
        <v>18591</v>
      </c>
      <c r="K81">
        <v>0</v>
      </c>
      <c r="L81" t="s">
        <v>10762</v>
      </c>
      <c r="M81" t="s">
        <v>17317</v>
      </c>
      <c r="O81" t="s">
        <v>17318</v>
      </c>
      <c r="P81" t="s">
        <v>309</v>
      </c>
      <c r="T81" t="s">
        <v>294</v>
      </c>
    </row>
    <row r="82" spans="1:23" hidden="1" x14ac:dyDescent="0.25">
      <c r="A82" t="s">
        <v>17315</v>
      </c>
      <c r="B82">
        <v>33</v>
      </c>
      <c r="C82" t="s">
        <v>17319</v>
      </c>
      <c r="D82" t="s">
        <v>447</v>
      </c>
      <c r="F82" t="s">
        <v>293</v>
      </c>
      <c r="H82" t="s">
        <v>294</v>
      </c>
      <c r="I82" t="s">
        <v>17319</v>
      </c>
      <c r="K82">
        <v>0</v>
      </c>
      <c r="L82" t="s">
        <v>10762</v>
      </c>
      <c r="M82" t="s">
        <v>17317</v>
      </c>
      <c r="O82" t="s">
        <v>17318</v>
      </c>
      <c r="P82" t="s">
        <v>447</v>
      </c>
      <c r="T82" t="s">
        <v>294</v>
      </c>
    </row>
    <row r="83" spans="1:23" hidden="1" x14ac:dyDescent="0.25">
      <c r="A83" t="s">
        <v>17315</v>
      </c>
      <c r="B83">
        <v>33</v>
      </c>
      <c r="C83" t="s">
        <v>21538</v>
      </c>
      <c r="D83" t="s">
        <v>346</v>
      </c>
      <c r="F83" t="s">
        <v>293</v>
      </c>
      <c r="H83" t="s">
        <v>294</v>
      </c>
      <c r="I83" t="s">
        <v>21538</v>
      </c>
      <c r="K83">
        <v>0</v>
      </c>
      <c r="L83" t="s">
        <v>10762</v>
      </c>
      <c r="M83" t="s">
        <v>17317</v>
      </c>
      <c r="O83" t="s">
        <v>17318</v>
      </c>
      <c r="P83" t="s">
        <v>346</v>
      </c>
      <c r="T83" t="s">
        <v>294</v>
      </c>
    </row>
    <row r="84" spans="1:23" hidden="1" x14ac:dyDescent="0.25">
      <c r="A84" t="s">
        <v>17315</v>
      </c>
      <c r="B84">
        <v>33</v>
      </c>
      <c r="C84" t="s">
        <v>17944</v>
      </c>
      <c r="D84" t="s">
        <v>309</v>
      </c>
      <c r="F84" t="s">
        <v>293</v>
      </c>
      <c r="H84" t="s">
        <v>294</v>
      </c>
      <c r="I84" t="s">
        <v>17944</v>
      </c>
      <c r="K84">
        <v>0</v>
      </c>
      <c r="L84" t="s">
        <v>10762</v>
      </c>
      <c r="M84" t="s">
        <v>17317</v>
      </c>
      <c r="O84" t="s">
        <v>17318</v>
      </c>
      <c r="P84" t="s">
        <v>309</v>
      </c>
      <c r="T84" t="s">
        <v>294</v>
      </c>
    </row>
    <row r="85" spans="1:23" hidden="1" x14ac:dyDescent="0.25">
      <c r="A85" t="s">
        <v>17315</v>
      </c>
      <c r="B85">
        <v>33</v>
      </c>
      <c r="C85" t="s">
        <v>18307</v>
      </c>
      <c r="D85" t="s">
        <v>447</v>
      </c>
      <c r="F85" t="s">
        <v>293</v>
      </c>
      <c r="H85" t="s">
        <v>294</v>
      </c>
      <c r="I85" t="s">
        <v>18307</v>
      </c>
      <c r="K85">
        <v>0</v>
      </c>
      <c r="L85" t="s">
        <v>10762</v>
      </c>
      <c r="M85" t="s">
        <v>17317</v>
      </c>
      <c r="O85" t="s">
        <v>17318</v>
      </c>
      <c r="P85" t="s">
        <v>447</v>
      </c>
      <c r="T85" t="s">
        <v>294</v>
      </c>
    </row>
    <row r="86" spans="1:23" hidden="1" x14ac:dyDescent="0.25">
      <c r="A86" t="s">
        <v>17315</v>
      </c>
      <c r="B86">
        <v>33</v>
      </c>
      <c r="C86" t="s">
        <v>18040</v>
      </c>
      <c r="D86" t="s">
        <v>319</v>
      </c>
      <c r="F86" t="s">
        <v>293</v>
      </c>
      <c r="H86" t="s">
        <v>294</v>
      </c>
      <c r="I86" t="s">
        <v>18040</v>
      </c>
      <c r="K86">
        <v>0</v>
      </c>
      <c r="L86" t="s">
        <v>10762</v>
      </c>
      <c r="M86" t="s">
        <v>17317</v>
      </c>
      <c r="O86" t="s">
        <v>17318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21539</v>
      </c>
      <c r="B88">
        <v>1</v>
      </c>
      <c r="C88" t="s">
        <v>21540</v>
      </c>
      <c r="D88" t="s">
        <v>346</v>
      </c>
      <c r="F88" t="s">
        <v>297</v>
      </c>
      <c r="G88">
        <v>7</v>
      </c>
      <c r="H88" t="s">
        <v>426</v>
      </c>
      <c r="I88" t="s">
        <v>21540</v>
      </c>
      <c r="K88">
        <v>0</v>
      </c>
      <c r="L88" t="s">
        <v>2480</v>
      </c>
      <c r="M88" t="s">
        <v>491</v>
      </c>
      <c r="O88" t="s">
        <v>21541</v>
      </c>
      <c r="P88" t="s">
        <v>346</v>
      </c>
      <c r="T88" t="s">
        <v>17213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16152</v>
      </c>
      <c r="N92">
        <v>31</v>
      </c>
      <c r="O92" t="s">
        <v>16153</v>
      </c>
      <c r="P92" t="s">
        <v>346</v>
      </c>
      <c r="R92">
        <v>2579604</v>
      </c>
      <c r="T92" t="s">
        <v>17213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19017</v>
      </c>
      <c r="B93">
        <v>1</v>
      </c>
      <c r="C93" t="s">
        <v>19018</v>
      </c>
      <c r="D93" t="s">
        <v>346</v>
      </c>
      <c r="F93" t="s">
        <v>297</v>
      </c>
      <c r="G93">
        <v>82</v>
      </c>
      <c r="H93" t="s">
        <v>569</v>
      </c>
      <c r="I93" t="s">
        <v>19018</v>
      </c>
      <c r="K93">
        <v>1</v>
      </c>
      <c r="L93" t="s">
        <v>4766</v>
      </c>
      <c r="M93" t="s">
        <v>1107</v>
      </c>
      <c r="N93">
        <v>22</v>
      </c>
      <c r="O93" t="s">
        <v>19019</v>
      </c>
      <c r="P93" t="s">
        <v>346</v>
      </c>
      <c r="T93" t="s">
        <v>17200</v>
      </c>
      <c r="V93" t="s">
        <v>19498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17285</v>
      </c>
      <c r="I95" t="s">
        <v>17285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17292</v>
      </c>
      <c r="I97" t="s">
        <v>17292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15889</v>
      </c>
      <c r="F100" t="s">
        <v>293</v>
      </c>
      <c r="G100">
        <v>24</v>
      </c>
      <c r="I100" t="s">
        <v>15889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15888</v>
      </c>
      <c r="D101" t="s">
        <v>346</v>
      </c>
      <c r="F101" t="s">
        <v>293</v>
      </c>
      <c r="G101">
        <v>12</v>
      </c>
      <c r="H101" t="s">
        <v>823</v>
      </c>
      <c r="I101" t="s">
        <v>15888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15381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17286</v>
      </c>
      <c r="I104" t="s">
        <v>17286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17287</v>
      </c>
      <c r="I107" t="s">
        <v>17287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19974</v>
      </c>
      <c r="I110" t="s">
        <v>19974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17290</v>
      </c>
      <c r="G112">
        <v>49</v>
      </c>
      <c r="I112" t="s">
        <v>17290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17291</v>
      </c>
    </row>
    <row r="113" spans="1:23" hidden="1" x14ac:dyDescent="0.25">
      <c r="A113" t="s">
        <v>15319</v>
      </c>
      <c r="B113">
        <v>29</v>
      </c>
      <c r="C113" t="s">
        <v>17288</v>
      </c>
      <c r="I113" t="s">
        <v>17288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17289</v>
      </c>
      <c r="I114" t="s">
        <v>17289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15887</v>
      </c>
      <c r="F117" t="s">
        <v>293</v>
      </c>
      <c r="G117">
        <v>34</v>
      </c>
      <c r="I117" t="s">
        <v>15887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22969</v>
      </c>
      <c r="I118" t="s">
        <v>22969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17714</v>
      </c>
      <c r="I119" t="s">
        <v>17714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19834</v>
      </c>
      <c r="I121" t="s">
        <v>19834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17201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17199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17213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17206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17200</v>
      </c>
      <c r="V130" t="s">
        <v>7204</v>
      </c>
      <c r="W130">
        <v>31347</v>
      </c>
    </row>
    <row r="131" spans="1:23" hidden="1" x14ac:dyDescent="0.25">
      <c r="A131" t="s">
        <v>16659</v>
      </c>
      <c r="B131">
        <v>1</v>
      </c>
      <c r="C131" t="s">
        <v>16660</v>
      </c>
      <c r="D131" t="s">
        <v>556</v>
      </c>
      <c r="F131" t="s">
        <v>297</v>
      </c>
      <c r="G131">
        <v>44</v>
      </c>
      <c r="H131" t="s">
        <v>1362</v>
      </c>
      <c r="I131" t="s">
        <v>16660</v>
      </c>
      <c r="K131">
        <v>3</v>
      </c>
      <c r="L131" t="s">
        <v>786</v>
      </c>
      <c r="M131" t="s">
        <v>1960</v>
      </c>
      <c r="N131">
        <v>24</v>
      </c>
      <c r="O131" t="s">
        <v>16661</v>
      </c>
      <c r="P131" t="s">
        <v>319</v>
      </c>
      <c r="T131" t="s">
        <v>17206</v>
      </c>
      <c r="U131" t="s">
        <v>296</v>
      </c>
      <c r="V131" t="s">
        <v>16662</v>
      </c>
    </row>
    <row r="132" spans="1:23" hidden="1" x14ac:dyDescent="0.25">
      <c r="A132" t="s">
        <v>18178</v>
      </c>
      <c r="B132">
        <v>1</v>
      </c>
      <c r="C132" t="s">
        <v>18179</v>
      </c>
      <c r="D132" t="s">
        <v>346</v>
      </c>
      <c r="F132" t="s">
        <v>297</v>
      </c>
      <c r="G132">
        <v>11</v>
      </c>
      <c r="H132" t="s">
        <v>562</v>
      </c>
      <c r="I132" t="s">
        <v>18179</v>
      </c>
      <c r="K132">
        <v>2</v>
      </c>
      <c r="L132" t="s">
        <v>18180</v>
      </c>
      <c r="M132" t="s">
        <v>18181</v>
      </c>
      <c r="N132">
        <v>23</v>
      </c>
      <c r="O132" t="s">
        <v>18182</v>
      </c>
      <c r="P132" t="s">
        <v>346</v>
      </c>
      <c r="S132">
        <v>3</v>
      </c>
      <c r="T132" t="s">
        <v>17201</v>
      </c>
      <c r="U132" t="s">
        <v>484</v>
      </c>
      <c r="V132" t="s">
        <v>18183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17201</v>
      </c>
      <c r="V133" t="s">
        <v>3774</v>
      </c>
      <c r="W133">
        <v>30360</v>
      </c>
    </row>
    <row r="134" spans="1:23" hidden="1" x14ac:dyDescent="0.25">
      <c r="A134" t="s">
        <v>21417</v>
      </c>
      <c r="B134">
        <v>1</v>
      </c>
      <c r="C134" t="s">
        <v>21418</v>
      </c>
      <c r="D134" t="s">
        <v>319</v>
      </c>
      <c r="F134" t="s">
        <v>297</v>
      </c>
      <c r="G134">
        <v>87</v>
      </c>
      <c r="H134" t="s">
        <v>947</v>
      </c>
      <c r="I134" t="s">
        <v>21418</v>
      </c>
      <c r="K134">
        <v>0</v>
      </c>
      <c r="L134" t="s">
        <v>16884</v>
      </c>
      <c r="M134" t="s">
        <v>21542</v>
      </c>
      <c r="N134">
        <v>23</v>
      </c>
      <c r="O134" t="s">
        <v>21543</v>
      </c>
      <c r="P134" t="s">
        <v>319</v>
      </c>
      <c r="T134" t="s">
        <v>17219</v>
      </c>
      <c r="U134" t="s">
        <v>688</v>
      </c>
      <c r="V134" t="s">
        <v>21544</v>
      </c>
    </row>
    <row r="135" spans="1:23" hidden="1" x14ac:dyDescent="0.25">
      <c r="A135" t="s">
        <v>15763</v>
      </c>
      <c r="B135">
        <v>1</v>
      </c>
      <c r="C135" t="s">
        <v>15764</v>
      </c>
      <c r="D135" t="s">
        <v>15385</v>
      </c>
      <c r="F135" t="s">
        <v>297</v>
      </c>
      <c r="G135">
        <v>17</v>
      </c>
      <c r="H135" t="s">
        <v>573</v>
      </c>
      <c r="I135" t="s">
        <v>15764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15765</v>
      </c>
      <c r="P135" t="s">
        <v>15385</v>
      </c>
      <c r="R135">
        <v>4259327</v>
      </c>
      <c r="T135" t="s">
        <v>17200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17200</v>
      </c>
      <c r="V136" t="s">
        <v>5052</v>
      </c>
      <c r="W136">
        <v>31083</v>
      </c>
    </row>
    <row r="137" spans="1:23" hidden="1" x14ac:dyDescent="0.25">
      <c r="A137" t="s">
        <v>19499</v>
      </c>
      <c r="B137">
        <v>1</v>
      </c>
      <c r="C137" t="s">
        <v>19500</v>
      </c>
      <c r="D137" t="s">
        <v>346</v>
      </c>
      <c r="F137" t="s">
        <v>297</v>
      </c>
      <c r="G137">
        <v>13</v>
      </c>
      <c r="H137" t="s">
        <v>395</v>
      </c>
      <c r="I137" t="s">
        <v>19500</v>
      </c>
      <c r="K137">
        <v>1</v>
      </c>
      <c r="L137" t="s">
        <v>1470</v>
      </c>
      <c r="M137" t="s">
        <v>19501</v>
      </c>
      <c r="N137">
        <v>25</v>
      </c>
      <c r="O137" t="s">
        <v>19502</v>
      </c>
      <c r="P137" t="s">
        <v>346</v>
      </c>
      <c r="T137" t="s">
        <v>7653</v>
      </c>
      <c r="V137" t="s">
        <v>19503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16722</v>
      </c>
      <c r="B140">
        <v>1</v>
      </c>
      <c r="C140" t="s">
        <v>16723</v>
      </c>
      <c r="D140" t="s">
        <v>447</v>
      </c>
      <c r="F140" t="s">
        <v>297</v>
      </c>
      <c r="G140">
        <v>42</v>
      </c>
      <c r="H140" t="s">
        <v>736</v>
      </c>
      <c r="I140" t="s">
        <v>16723</v>
      </c>
      <c r="K140">
        <v>2</v>
      </c>
      <c r="L140" t="s">
        <v>1796</v>
      </c>
      <c r="M140" t="s">
        <v>14438</v>
      </c>
      <c r="N140">
        <v>24</v>
      </c>
      <c r="O140" t="s">
        <v>16724</v>
      </c>
      <c r="P140" t="s">
        <v>447</v>
      </c>
      <c r="T140" t="s">
        <v>17213</v>
      </c>
      <c r="V140" t="s">
        <v>18029</v>
      </c>
    </row>
    <row r="141" spans="1:23" hidden="1" x14ac:dyDescent="0.25">
      <c r="A141" t="s">
        <v>17492</v>
      </c>
      <c r="B141">
        <v>1</v>
      </c>
      <c r="C141" t="s">
        <v>17493</v>
      </c>
      <c r="D141" t="s">
        <v>319</v>
      </c>
      <c r="F141" t="s">
        <v>297</v>
      </c>
      <c r="G141">
        <v>87</v>
      </c>
      <c r="H141" t="s">
        <v>938</v>
      </c>
      <c r="I141" t="s">
        <v>17493</v>
      </c>
      <c r="K141">
        <v>2</v>
      </c>
      <c r="L141" t="s">
        <v>1962</v>
      </c>
      <c r="M141" t="s">
        <v>507</v>
      </c>
      <c r="N141">
        <v>26</v>
      </c>
      <c r="O141" t="s">
        <v>17494</v>
      </c>
      <c r="P141" t="s">
        <v>319</v>
      </c>
      <c r="S141">
        <v>4</v>
      </c>
      <c r="T141" t="s">
        <v>17219</v>
      </c>
      <c r="U141" t="s">
        <v>906</v>
      </c>
      <c r="V141" t="s">
        <v>17495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17314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17200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16229</v>
      </c>
      <c r="B149">
        <v>1</v>
      </c>
      <c r="C149" t="s">
        <v>16230</v>
      </c>
      <c r="D149" t="s">
        <v>447</v>
      </c>
      <c r="F149" t="s">
        <v>297</v>
      </c>
      <c r="G149">
        <v>33</v>
      </c>
      <c r="H149" t="s">
        <v>680</v>
      </c>
      <c r="I149" t="s">
        <v>16230</v>
      </c>
      <c r="K149">
        <v>3</v>
      </c>
      <c r="L149" t="s">
        <v>16231</v>
      </c>
      <c r="M149" t="s">
        <v>507</v>
      </c>
      <c r="N149">
        <v>24</v>
      </c>
      <c r="O149" t="s">
        <v>16232</v>
      </c>
      <c r="P149" t="s">
        <v>447</v>
      </c>
      <c r="S149">
        <v>1</v>
      </c>
      <c r="T149" t="s">
        <v>17213</v>
      </c>
      <c r="U149" t="s">
        <v>1359</v>
      </c>
      <c r="V149" t="s">
        <v>16835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17200</v>
      </c>
      <c r="V151" t="s">
        <v>579</v>
      </c>
      <c r="W151">
        <v>29531</v>
      </c>
    </row>
    <row r="152" spans="1:23" hidden="1" x14ac:dyDescent="0.25">
      <c r="A152" t="s">
        <v>21419</v>
      </c>
      <c r="B152">
        <v>1</v>
      </c>
      <c r="C152" t="s">
        <v>21420</v>
      </c>
      <c r="D152" t="s">
        <v>319</v>
      </c>
      <c r="F152" t="s">
        <v>297</v>
      </c>
      <c r="G152">
        <v>82</v>
      </c>
      <c r="H152" t="s">
        <v>1148</v>
      </c>
      <c r="I152" t="s">
        <v>21420</v>
      </c>
      <c r="K152">
        <v>0</v>
      </c>
      <c r="L152" t="s">
        <v>2517</v>
      </c>
      <c r="M152" t="s">
        <v>21545</v>
      </c>
      <c r="N152">
        <v>24</v>
      </c>
      <c r="O152" t="s">
        <v>21546</v>
      </c>
      <c r="P152" t="s">
        <v>319</v>
      </c>
      <c r="T152" t="s">
        <v>17219</v>
      </c>
      <c r="U152" t="s">
        <v>1185</v>
      </c>
      <c r="V152" t="s">
        <v>21547</v>
      </c>
    </row>
    <row r="153" spans="1:23" hidden="1" x14ac:dyDescent="0.25">
      <c r="A153" t="s">
        <v>21548</v>
      </c>
      <c r="B153">
        <v>1</v>
      </c>
      <c r="C153" t="s">
        <v>21549</v>
      </c>
      <c r="D153" t="s">
        <v>346</v>
      </c>
      <c r="F153" t="s">
        <v>297</v>
      </c>
      <c r="G153">
        <v>80</v>
      </c>
      <c r="H153" t="s">
        <v>383</v>
      </c>
      <c r="I153" t="s">
        <v>21549</v>
      </c>
      <c r="K153">
        <v>0</v>
      </c>
      <c r="L153" t="s">
        <v>21550</v>
      </c>
      <c r="M153" t="s">
        <v>21551</v>
      </c>
      <c r="N153">
        <v>23</v>
      </c>
      <c r="O153" t="s">
        <v>21552</v>
      </c>
      <c r="P153" t="s">
        <v>346</v>
      </c>
      <c r="T153" t="s">
        <v>2291</v>
      </c>
      <c r="U153" t="s">
        <v>715</v>
      </c>
      <c r="V153" t="s">
        <v>21553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21554</v>
      </c>
      <c r="B155">
        <v>1</v>
      </c>
      <c r="C155" t="s">
        <v>21555</v>
      </c>
      <c r="D155" t="s">
        <v>346</v>
      </c>
      <c r="F155" t="s">
        <v>297</v>
      </c>
      <c r="H155" t="s">
        <v>426</v>
      </c>
      <c r="I155" t="s">
        <v>21555</v>
      </c>
      <c r="K155">
        <v>0</v>
      </c>
      <c r="L155" t="s">
        <v>21556</v>
      </c>
      <c r="M155" t="s">
        <v>7307</v>
      </c>
      <c r="O155" t="s">
        <v>21557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15634</v>
      </c>
      <c r="B156">
        <v>1</v>
      </c>
      <c r="C156" t="s">
        <v>15635</v>
      </c>
      <c r="D156" t="s">
        <v>15385</v>
      </c>
      <c r="E156" t="s">
        <v>15637</v>
      </c>
      <c r="F156" t="s">
        <v>293</v>
      </c>
      <c r="G156">
        <v>1</v>
      </c>
      <c r="H156" t="s">
        <v>339</v>
      </c>
      <c r="I156" t="s">
        <v>15635</v>
      </c>
      <c r="J156">
        <v>14628</v>
      </c>
      <c r="K156">
        <v>10</v>
      </c>
      <c r="L156" t="s">
        <v>15639</v>
      </c>
      <c r="M156" t="s">
        <v>1097</v>
      </c>
      <c r="N156">
        <v>33</v>
      </c>
      <c r="O156" t="s">
        <v>15638</v>
      </c>
      <c r="P156" t="s">
        <v>15385</v>
      </c>
      <c r="R156">
        <v>15389</v>
      </c>
      <c r="T156" t="s">
        <v>7653</v>
      </c>
      <c r="V156" t="s">
        <v>15636</v>
      </c>
      <c r="W156">
        <v>26422</v>
      </c>
    </row>
    <row r="157" spans="1:23" hidden="1" x14ac:dyDescent="0.25">
      <c r="A157" t="s">
        <v>19504</v>
      </c>
      <c r="B157">
        <v>1</v>
      </c>
      <c r="C157" t="s">
        <v>19505</v>
      </c>
      <c r="D157" t="s">
        <v>319</v>
      </c>
      <c r="F157" t="s">
        <v>297</v>
      </c>
      <c r="G157">
        <v>84</v>
      </c>
      <c r="H157" t="s">
        <v>947</v>
      </c>
      <c r="I157" t="s">
        <v>19505</v>
      </c>
      <c r="K157">
        <v>1</v>
      </c>
      <c r="L157" t="s">
        <v>2463</v>
      </c>
      <c r="M157" t="s">
        <v>19506</v>
      </c>
      <c r="N157">
        <v>25</v>
      </c>
      <c r="O157" t="s">
        <v>19507</v>
      </c>
      <c r="P157" t="s">
        <v>319</v>
      </c>
      <c r="T157" t="s">
        <v>1514</v>
      </c>
      <c r="U157" t="s">
        <v>1185</v>
      </c>
      <c r="V157" t="s">
        <v>19508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17219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17200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17206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17201</v>
      </c>
      <c r="V164" t="s">
        <v>2559</v>
      </c>
      <c r="W164">
        <v>30685</v>
      </c>
    </row>
    <row r="165" spans="1:23" hidden="1" x14ac:dyDescent="0.25">
      <c r="A165" t="s">
        <v>22970</v>
      </c>
      <c r="B165">
        <v>1</v>
      </c>
      <c r="C165" t="s">
        <v>22971</v>
      </c>
      <c r="D165" t="s">
        <v>15385</v>
      </c>
      <c r="F165" t="s">
        <v>297</v>
      </c>
      <c r="H165" t="s">
        <v>339</v>
      </c>
      <c r="I165" t="s">
        <v>22971</v>
      </c>
      <c r="K165">
        <v>0</v>
      </c>
      <c r="L165" t="s">
        <v>15534</v>
      </c>
      <c r="M165" t="s">
        <v>22972</v>
      </c>
      <c r="O165" t="s">
        <v>22973</v>
      </c>
      <c r="P165" t="s">
        <v>15385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17200</v>
      </c>
      <c r="V167" t="s">
        <v>17639</v>
      </c>
      <c r="W167">
        <v>31958</v>
      </c>
    </row>
    <row r="168" spans="1:23" hidden="1" x14ac:dyDescent="0.25">
      <c r="A168" t="s">
        <v>16311</v>
      </c>
      <c r="B168">
        <v>1</v>
      </c>
      <c r="C168" t="s">
        <v>16312</v>
      </c>
      <c r="D168" t="s">
        <v>346</v>
      </c>
      <c r="F168" t="s">
        <v>293</v>
      </c>
      <c r="G168">
        <v>0</v>
      </c>
      <c r="H168" t="s">
        <v>432</v>
      </c>
      <c r="I168" t="s">
        <v>16312</v>
      </c>
      <c r="K168">
        <v>1</v>
      </c>
      <c r="L168" t="s">
        <v>6093</v>
      </c>
      <c r="M168" t="s">
        <v>507</v>
      </c>
      <c r="O168" t="s">
        <v>16313</v>
      </c>
      <c r="P168" t="s">
        <v>346</v>
      </c>
      <c r="T168" t="s">
        <v>7653</v>
      </c>
    </row>
    <row r="169" spans="1:23" hidden="1" x14ac:dyDescent="0.25">
      <c r="A169" t="s">
        <v>17958</v>
      </c>
      <c r="B169">
        <v>1</v>
      </c>
      <c r="C169" t="s">
        <v>17959</v>
      </c>
      <c r="D169" t="s">
        <v>319</v>
      </c>
      <c r="F169" t="s">
        <v>297</v>
      </c>
      <c r="G169">
        <v>85</v>
      </c>
      <c r="H169" t="s">
        <v>829</v>
      </c>
      <c r="I169" t="s">
        <v>17959</v>
      </c>
      <c r="K169">
        <v>2</v>
      </c>
      <c r="L169" t="s">
        <v>939</v>
      </c>
      <c r="M169" t="s">
        <v>17960</v>
      </c>
      <c r="N169">
        <v>26</v>
      </c>
      <c r="O169" t="s">
        <v>17961</v>
      </c>
      <c r="P169" t="s">
        <v>319</v>
      </c>
      <c r="Q169" t="s">
        <v>406</v>
      </c>
      <c r="S169">
        <v>5</v>
      </c>
      <c r="T169" t="s">
        <v>17219</v>
      </c>
      <c r="U169" t="s">
        <v>14060</v>
      </c>
      <c r="V169" t="s">
        <v>19020</v>
      </c>
    </row>
    <row r="170" spans="1:23" hidden="1" x14ac:dyDescent="0.25">
      <c r="A170" t="s">
        <v>19509</v>
      </c>
      <c r="B170">
        <v>1</v>
      </c>
      <c r="C170" t="s">
        <v>19510</v>
      </c>
      <c r="D170" t="s">
        <v>15385</v>
      </c>
      <c r="F170" t="s">
        <v>297</v>
      </c>
      <c r="G170">
        <v>42</v>
      </c>
      <c r="H170" t="s">
        <v>1175</v>
      </c>
      <c r="I170" t="s">
        <v>19510</v>
      </c>
      <c r="K170">
        <v>1</v>
      </c>
      <c r="L170" t="s">
        <v>909</v>
      </c>
      <c r="M170" t="s">
        <v>1272</v>
      </c>
      <c r="N170">
        <v>22</v>
      </c>
      <c r="O170" t="s">
        <v>19511</v>
      </c>
      <c r="P170" t="s">
        <v>15385</v>
      </c>
      <c r="T170" t="s">
        <v>17206</v>
      </c>
      <c r="U170" t="s">
        <v>564</v>
      </c>
      <c r="V170" t="s">
        <v>19512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16021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16022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17450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17451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17452</v>
      </c>
      <c r="W174">
        <v>30746</v>
      </c>
    </row>
    <row r="175" spans="1:23" hidden="1" x14ac:dyDescent="0.25">
      <c r="A175" t="s">
        <v>18563</v>
      </c>
      <c r="B175">
        <v>1</v>
      </c>
      <c r="C175" t="s">
        <v>18564</v>
      </c>
      <c r="D175" t="s">
        <v>346</v>
      </c>
      <c r="F175" t="s">
        <v>297</v>
      </c>
      <c r="G175">
        <v>0</v>
      </c>
      <c r="H175" t="s">
        <v>480</v>
      </c>
      <c r="I175" t="s">
        <v>18564</v>
      </c>
      <c r="K175">
        <v>1</v>
      </c>
      <c r="L175" t="s">
        <v>2588</v>
      </c>
      <c r="M175" t="s">
        <v>1878</v>
      </c>
      <c r="O175" t="s">
        <v>18565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21421</v>
      </c>
      <c r="B177">
        <v>1</v>
      </c>
      <c r="C177" t="s">
        <v>21422</v>
      </c>
      <c r="D177" t="s">
        <v>309</v>
      </c>
      <c r="F177" t="s">
        <v>297</v>
      </c>
      <c r="G177">
        <v>10</v>
      </c>
      <c r="H177" t="s">
        <v>569</v>
      </c>
      <c r="I177" t="s">
        <v>21422</v>
      </c>
      <c r="K177">
        <v>0</v>
      </c>
      <c r="L177" t="s">
        <v>3155</v>
      </c>
      <c r="M177" t="s">
        <v>7044</v>
      </c>
      <c r="N177">
        <v>21</v>
      </c>
      <c r="O177" t="s">
        <v>21558</v>
      </c>
      <c r="P177" t="s">
        <v>309</v>
      </c>
      <c r="T177" t="s">
        <v>17219</v>
      </c>
      <c r="U177" t="s">
        <v>484</v>
      </c>
      <c r="V177" t="s">
        <v>21559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17213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15934</v>
      </c>
      <c r="B179">
        <v>1</v>
      </c>
      <c r="C179" t="s">
        <v>15935</v>
      </c>
      <c r="D179" t="s">
        <v>447</v>
      </c>
      <c r="F179" t="s">
        <v>297</v>
      </c>
      <c r="G179">
        <v>12</v>
      </c>
      <c r="H179" t="s">
        <v>591</v>
      </c>
      <c r="I179" t="s">
        <v>15935</v>
      </c>
      <c r="K179">
        <v>1</v>
      </c>
      <c r="L179" t="s">
        <v>15936</v>
      </c>
      <c r="M179" t="s">
        <v>507</v>
      </c>
      <c r="N179">
        <v>23</v>
      </c>
      <c r="O179" t="s">
        <v>15937</v>
      </c>
      <c r="P179" t="s">
        <v>447</v>
      </c>
      <c r="T179" t="s">
        <v>6906</v>
      </c>
      <c r="V179" t="s">
        <v>17458</v>
      </c>
    </row>
    <row r="180" spans="1:23" hidden="1" x14ac:dyDescent="0.25">
      <c r="A180" t="s">
        <v>21560</v>
      </c>
      <c r="B180">
        <v>1</v>
      </c>
      <c r="C180" t="s">
        <v>21561</v>
      </c>
      <c r="D180" t="s">
        <v>346</v>
      </c>
      <c r="F180" t="s">
        <v>297</v>
      </c>
      <c r="G180">
        <v>6</v>
      </c>
      <c r="H180" t="s">
        <v>700</v>
      </c>
      <c r="I180" t="s">
        <v>21561</v>
      </c>
      <c r="K180">
        <v>0</v>
      </c>
      <c r="L180" t="s">
        <v>21562</v>
      </c>
      <c r="M180" t="s">
        <v>1221</v>
      </c>
      <c r="N180">
        <v>23</v>
      </c>
      <c r="O180" t="s">
        <v>21563</v>
      </c>
      <c r="P180" t="s">
        <v>346</v>
      </c>
      <c r="T180" t="s">
        <v>17213</v>
      </c>
      <c r="U180" t="s">
        <v>333</v>
      </c>
      <c r="V180" t="s">
        <v>21564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17213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17201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18470</v>
      </c>
      <c r="B184">
        <v>1</v>
      </c>
      <c r="C184" t="s">
        <v>18471</v>
      </c>
      <c r="D184" t="s">
        <v>346</v>
      </c>
      <c r="F184" t="s">
        <v>297</v>
      </c>
      <c r="G184">
        <v>19</v>
      </c>
      <c r="H184" t="s">
        <v>680</v>
      </c>
      <c r="I184" t="s">
        <v>18471</v>
      </c>
      <c r="K184">
        <v>1</v>
      </c>
      <c r="L184" t="s">
        <v>18472</v>
      </c>
      <c r="M184" t="s">
        <v>18473</v>
      </c>
      <c r="N184">
        <v>26</v>
      </c>
      <c r="O184" t="s">
        <v>18474</v>
      </c>
      <c r="P184" t="s">
        <v>346</v>
      </c>
      <c r="T184" t="s">
        <v>17200</v>
      </c>
      <c r="V184" t="s">
        <v>18475</v>
      </c>
    </row>
    <row r="185" spans="1:23" hidden="1" x14ac:dyDescent="0.25">
      <c r="A185" t="s">
        <v>18589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17206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17219</v>
      </c>
      <c r="V186" t="s">
        <v>2724</v>
      </c>
      <c r="W186">
        <v>30740</v>
      </c>
    </row>
    <row r="187" spans="1:23" hidden="1" x14ac:dyDescent="0.25">
      <c r="A187" t="s">
        <v>16528</v>
      </c>
      <c r="B187">
        <v>1</v>
      </c>
      <c r="C187" t="s">
        <v>16529</v>
      </c>
      <c r="D187" t="s">
        <v>319</v>
      </c>
      <c r="F187" t="s">
        <v>297</v>
      </c>
      <c r="G187">
        <v>83</v>
      </c>
      <c r="H187" t="s">
        <v>1175</v>
      </c>
      <c r="I187" t="s">
        <v>16529</v>
      </c>
      <c r="K187">
        <v>2</v>
      </c>
      <c r="L187" t="s">
        <v>708</v>
      </c>
      <c r="M187" t="s">
        <v>16530</v>
      </c>
      <c r="N187">
        <v>27</v>
      </c>
      <c r="O187" t="s">
        <v>16531</v>
      </c>
      <c r="P187" t="s">
        <v>319</v>
      </c>
      <c r="T187" t="s">
        <v>17199</v>
      </c>
      <c r="V187" t="s">
        <v>17518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17206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19513</v>
      </c>
      <c r="B192">
        <v>1</v>
      </c>
      <c r="C192" t="s">
        <v>19514</v>
      </c>
      <c r="D192" t="s">
        <v>556</v>
      </c>
      <c r="F192" t="s">
        <v>297</v>
      </c>
      <c r="G192">
        <v>45</v>
      </c>
      <c r="H192" t="s">
        <v>1148</v>
      </c>
      <c r="I192" t="s">
        <v>19514</v>
      </c>
      <c r="K192">
        <v>1</v>
      </c>
      <c r="L192" t="s">
        <v>1285</v>
      </c>
      <c r="M192" t="s">
        <v>19515</v>
      </c>
      <c r="N192">
        <v>25</v>
      </c>
      <c r="O192" t="s">
        <v>19516</v>
      </c>
      <c r="P192" t="s">
        <v>447</v>
      </c>
      <c r="T192" t="s">
        <v>17206</v>
      </c>
      <c r="U192" t="s">
        <v>906</v>
      </c>
      <c r="V192" t="s">
        <v>19517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17201</v>
      </c>
      <c r="V193" t="s">
        <v>9715</v>
      </c>
      <c r="W193">
        <v>29095</v>
      </c>
    </row>
    <row r="194" spans="1:23" hidden="1" x14ac:dyDescent="0.25">
      <c r="A194" t="s">
        <v>16448</v>
      </c>
      <c r="B194">
        <v>1</v>
      </c>
      <c r="C194" t="s">
        <v>16449</v>
      </c>
      <c r="D194" t="s">
        <v>556</v>
      </c>
      <c r="F194" t="s">
        <v>297</v>
      </c>
      <c r="G194">
        <v>40</v>
      </c>
      <c r="H194" t="s">
        <v>727</v>
      </c>
      <c r="I194" t="s">
        <v>16449</v>
      </c>
      <c r="K194">
        <v>1</v>
      </c>
      <c r="L194" t="s">
        <v>1960</v>
      </c>
      <c r="M194" t="s">
        <v>16450</v>
      </c>
      <c r="O194" t="s">
        <v>16451</v>
      </c>
      <c r="P194" t="s">
        <v>447</v>
      </c>
      <c r="T194" t="s">
        <v>17201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17200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17201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17219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17200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17206</v>
      </c>
      <c r="V205" t="s">
        <v>17526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16389</v>
      </c>
      <c r="B209">
        <v>1</v>
      </c>
      <c r="C209" t="s">
        <v>16390</v>
      </c>
      <c r="D209" t="s">
        <v>319</v>
      </c>
      <c r="F209" t="s">
        <v>297</v>
      </c>
      <c r="G209">
        <v>87</v>
      </c>
      <c r="H209" t="s">
        <v>994</v>
      </c>
      <c r="I209" t="s">
        <v>16390</v>
      </c>
      <c r="K209">
        <v>3</v>
      </c>
      <c r="L209" t="s">
        <v>502</v>
      </c>
      <c r="M209" t="s">
        <v>4183</v>
      </c>
      <c r="N209">
        <v>26</v>
      </c>
      <c r="O209" t="s">
        <v>16837</v>
      </c>
      <c r="P209" t="s">
        <v>319</v>
      </c>
      <c r="S209">
        <v>3</v>
      </c>
      <c r="T209" t="s">
        <v>1514</v>
      </c>
      <c r="U209" t="s">
        <v>440</v>
      </c>
      <c r="V209" t="s">
        <v>16838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15847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15848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21565</v>
      </c>
      <c r="B213">
        <v>1</v>
      </c>
      <c r="C213" t="s">
        <v>21566</v>
      </c>
      <c r="D213" t="s">
        <v>346</v>
      </c>
      <c r="F213" t="s">
        <v>297</v>
      </c>
      <c r="G213">
        <v>35</v>
      </c>
      <c r="H213" t="s">
        <v>1085</v>
      </c>
      <c r="I213" t="s">
        <v>21566</v>
      </c>
      <c r="K213">
        <v>0</v>
      </c>
      <c r="L213" t="s">
        <v>21567</v>
      </c>
      <c r="M213" t="s">
        <v>2861</v>
      </c>
      <c r="O213" t="s">
        <v>21568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17206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17219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17200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17219</v>
      </c>
      <c r="V225" t="s">
        <v>15113</v>
      </c>
      <c r="W225">
        <v>33040</v>
      </c>
    </row>
    <row r="226" spans="1:23" hidden="1" x14ac:dyDescent="0.25">
      <c r="A226" t="s">
        <v>15918</v>
      </c>
      <c r="B226">
        <v>1</v>
      </c>
      <c r="C226" t="s">
        <v>15919</v>
      </c>
      <c r="D226" t="s">
        <v>15385</v>
      </c>
      <c r="F226" t="s">
        <v>297</v>
      </c>
      <c r="G226">
        <v>7</v>
      </c>
      <c r="H226" t="s">
        <v>829</v>
      </c>
      <c r="I226" t="s">
        <v>15919</v>
      </c>
      <c r="K226">
        <v>2</v>
      </c>
      <c r="L226" t="s">
        <v>1681</v>
      </c>
      <c r="M226" t="s">
        <v>15920</v>
      </c>
      <c r="N226">
        <v>27</v>
      </c>
      <c r="O226" t="s">
        <v>15921</v>
      </c>
      <c r="P226" t="s">
        <v>15385</v>
      </c>
      <c r="T226" t="s">
        <v>17199</v>
      </c>
      <c r="U226" t="s">
        <v>739</v>
      </c>
      <c r="V226" t="s">
        <v>15922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17200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16173</v>
      </c>
      <c r="N228">
        <v>25</v>
      </c>
      <c r="O228" t="s">
        <v>16174</v>
      </c>
      <c r="P228" t="s">
        <v>346</v>
      </c>
      <c r="R228">
        <v>4243160</v>
      </c>
      <c r="T228" t="s">
        <v>17200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18512</v>
      </c>
      <c r="B230">
        <v>1</v>
      </c>
      <c r="C230" t="s">
        <v>18513</v>
      </c>
      <c r="D230" t="s">
        <v>346</v>
      </c>
      <c r="F230" t="s">
        <v>297</v>
      </c>
      <c r="G230">
        <v>80</v>
      </c>
      <c r="H230" t="s">
        <v>580</v>
      </c>
      <c r="I230" t="s">
        <v>18513</v>
      </c>
      <c r="K230">
        <v>1</v>
      </c>
      <c r="L230" t="s">
        <v>1033</v>
      </c>
      <c r="M230" t="s">
        <v>16514</v>
      </c>
      <c r="N230">
        <v>24</v>
      </c>
      <c r="O230" t="s">
        <v>18514</v>
      </c>
      <c r="P230" t="s">
        <v>346</v>
      </c>
      <c r="T230" t="s">
        <v>2291</v>
      </c>
      <c r="V230" t="s">
        <v>19021</v>
      </c>
    </row>
    <row r="231" spans="1:23" hidden="1" x14ac:dyDescent="0.25">
      <c r="A231" t="s">
        <v>17979</v>
      </c>
      <c r="B231">
        <v>1</v>
      </c>
      <c r="C231" t="s">
        <v>17980</v>
      </c>
      <c r="D231" t="s">
        <v>447</v>
      </c>
      <c r="F231" t="s">
        <v>297</v>
      </c>
      <c r="G231">
        <v>20</v>
      </c>
      <c r="H231" t="s">
        <v>680</v>
      </c>
      <c r="I231" t="s">
        <v>17980</v>
      </c>
      <c r="K231">
        <v>2</v>
      </c>
      <c r="L231" t="s">
        <v>17981</v>
      </c>
      <c r="M231" t="s">
        <v>691</v>
      </c>
      <c r="N231">
        <v>22</v>
      </c>
      <c r="O231" t="s">
        <v>17982</v>
      </c>
      <c r="P231" t="s">
        <v>447</v>
      </c>
      <c r="S231">
        <v>1</v>
      </c>
      <c r="T231" t="s">
        <v>17200</v>
      </c>
      <c r="U231" t="s">
        <v>350</v>
      </c>
      <c r="V231" t="s">
        <v>17983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17219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17219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19518</v>
      </c>
      <c r="B234">
        <v>1</v>
      </c>
      <c r="C234" t="s">
        <v>19519</v>
      </c>
      <c r="D234" t="s">
        <v>346</v>
      </c>
      <c r="F234" t="s">
        <v>297</v>
      </c>
      <c r="G234">
        <v>10</v>
      </c>
      <c r="H234" t="s">
        <v>1563</v>
      </c>
      <c r="I234" t="s">
        <v>19519</v>
      </c>
      <c r="K234">
        <v>1</v>
      </c>
      <c r="L234" t="s">
        <v>19520</v>
      </c>
      <c r="M234" t="s">
        <v>428</v>
      </c>
      <c r="N234">
        <v>24</v>
      </c>
      <c r="O234" t="s">
        <v>19521</v>
      </c>
      <c r="P234" t="s">
        <v>346</v>
      </c>
      <c r="T234" t="s">
        <v>5163</v>
      </c>
      <c r="U234" t="s">
        <v>440</v>
      </c>
      <c r="V234" t="s">
        <v>19522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17219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18309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18310</v>
      </c>
      <c r="M237" t="s">
        <v>15104</v>
      </c>
      <c r="N237">
        <v>24</v>
      </c>
      <c r="O237" t="s">
        <v>15105</v>
      </c>
      <c r="P237" t="s">
        <v>346</v>
      </c>
      <c r="T237" t="s">
        <v>17206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17201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17206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19022</v>
      </c>
      <c r="B242">
        <v>1</v>
      </c>
      <c r="C242" t="s">
        <v>19023</v>
      </c>
      <c r="D242" t="s">
        <v>346</v>
      </c>
      <c r="F242" t="s">
        <v>297</v>
      </c>
      <c r="G242">
        <v>83</v>
      </c>
      <c r="H242" t="s">
        <v>1563</v>
      </c>
      <c r="I242" t="s">
        <v>19023</v>
      </c>
      <c r="K242">
        <v>1</v>
      </c>
      <c r="L242" t="s">
        <v>675</v>
      </c>
      <c r="M242" t="s">
        <v>929</v>
      </c>
      <c r="N242">
        <v>23</v>
      </c>
      <c r="O242" t="s">
        <v>19024</v>
      </c>
      <c r="P242" t="s">
        <v>346</v>
      </c>
      <c r="T242" t="s">
        <v>7653</v>
      </c>
      <c r="V242" t="s">
        <v>19523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18324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18325</v>
      </c>
      <c r="N245">
        <v>26</v>
      </c>
      <c r="O245" t="s">
        <v>13086</v>
      </c>
      <c r="P245" t="s">
        <v>8833</v>
      </c>
      <c r="R245">
        <v>3060410</v>
      </c>
      <c r="T245" t="s">
        <v>17206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17213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19524</v>
      </c>
      <c r="B249">
        <v>2</v>
      </c>
      <c r="C249" t="s">
        <v>19525</v>
      </c>
      <c r="D249" t="s">
        <v>346</v>
      </c>
      <c r="F249" t="s">
        <v>297</v>
      </c>
      <c r="G249">
        <v>9</v>
      </c>
      <c r="H249" t="s">
        <v>526</v>
      </c>
      <c r="I249" t="s">
        <v>19525</v>
      </c>
      <c r="K249">
        <v>1</v>
      </c>
      <c r="L249" t="s">
        <v>290</v>
      </c>
      <c r="M249" t="s">
        <v>19526</v>
      </c>
      <c r="O249" t="s">
        <v>19527</v>
      </c>
      <c r="P249" t="s">
        <v>346</v>
      </c>
      <c r="T249" t="s">
        <v>17200</v>
      </c>
    </row>
    <row r="250" spans="1:23" hidden="1" x14ac:dyDescent="0.25">
      <c r="A250" t="s">
        <v>19524</v>
      </c>
      <c r="B250">
        <v>2</v>
      </c>
      <c r="C250" t="s">
        <v>19528</v>
      </c>
      <c r="D250" t="s">
        <v>346</v>
      </c>
      <c r="F250" t="s">
        <v>297</v>
      </c>
      <c r="G250">
        <v>82</v>
      </c>
      <c r="H250" t="s">
        <v>580</v>
      </c>
      <c r="I250" t="s">
        <v>19528</v>
      </c>
      <c r="K250">
        <v>1</v>
      </c>
      <c r="L250" t="s">
        <v>290</v>
      </c>
      <c r="M250" t="s">
        <v>19526</v>
      </c>
      <c r="N250">
        <v>25</v>
      </c>
      <c r="O250" t="s">
        <v>19527</v>
      </c>
      <c r="P250" t="s">
        <v>346</v>
      </c>
      <c r="T250" t="s">
        <v>7653</v>
      </c>
      <c r="V250" t="s">
        <v>16886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21423</v>
      </c>
      <c r="B252">
        <v>1</v>
      </c>
      <c r="C252" t="s">
        <v>21424</v>
      </c>
      <c r="D252" t="s">
        <v>346</v>
      </c>
      <c r="F252" t="s">
        <v>297</v>
      </c>
      <c r="G252">
        <v>81</v>
      </c>
      <c r="H252" t="s">
        <v>383</v>
      </c>
      <c r="I252" t="s">
        <v>21424</v>
      </c>
      <c r="K252">
        <v>0</v>
      </c>
      <c r="L252" t="s">
        <v>2730</v>
      </c>
      <c r="M252" t="s">
        <v>4231</v>
      </c>
      <c r="N252">
        <v>22</v>
      </c>
      <c r="O252" t="s">
        <v>21569</v>
      </c>
      <c r="P252" t="s">
        <v>346</v>
      </c>
      <c r="T252" t="s">
        <v>7653</v>
      </c>
      <c r="U252" t="s">
        <v>407</v>
      </c>
      <c r="V252" t="s">
        <v>21570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17201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17213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17206</v>
      </c>
      <c r="V255" t="s">
        <v>5516</v>
      </c>
      <c r="W255">
        <v>32471</v>
      </c>
    </row>
    <row r="256" spans="1:23" hidden="1" x14ac:dyDescent="0.25">
      <c r="A256" t="s">
        <v>19025</v>
      </c>
      <c r="B256">
        <v>1</v>
      </c>
      <c r="C256" t="s">
        <v>19026</v>
      </c>
      <c r="D256" t="s">
        <v>319</v>
      </c>
      <c r="F256" t="s">
        <v>297</v>
      </c>
      <c r="G256">
        <v>43</v>
      </c>
      <c r="H256" t="s">
        <v>289</v>
      </c>
      <c r="I256" t="s">
        <v>19026</v>
      </c>
      <c r="K256">
        <v>2</v>
      </c>
      <c r="L256" t="s">
        <v>3190</v>
      </c>
      <c r="M256" t="s">
        <v>19027</v>
      </c>
      <c r="N256">
        <v>25</v>
      </c>
      <c r="O256" t="s">
        <v>19028</v>
      </c>
      <c r="P256" t="s">
        <v>319</v>
      </c>
      <c r="S256">
        <v>7</v>
      </c>
      <c r="T256" t="s">
        <v>17219</v>
      </c>
      <c r="U256" t="s">
        <v>474</v>
      </c>
      <c r="V256" t="s">
        <v>14446</v>
      </c>
    </row>
    <row r="257" spans="1:23" hidden="1" x14ac:dyDescent="0.25">
      <c r="A257" t="s">
        <v>15827</v>
      </c>
      <c r="B257">
        <v>1</v>
      </c>
      <c r="C257" t="s">
        <v>15828</v>
      </c>
      <c r="D257" t="s">
        <v>15385</v>
      </c>
      <c r="E257" t="s">
        <v>15830</v>
      </c>
      <c r="F257" t="s">
        <v>297</v>
      </c>
      <c r="G257">
        <v>6</v>
      </c>
      <c r="H257" t="s">
        <v>680</v>
      </c>
      <c r="I257" t="s">
        <v>15828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15831</v>
      </c>
      <c r="P257" t="s">
        <v>15385</v>
      </c>
      <c r="R257">
        <v>16382</v>
      </c>
      <c r="T257" t="s">
        <v>17201</v>
      </c>
      <c r="V257" t="s">
        <v>15829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17219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16006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19529</v>
      </c>
      <c r="B262">
        <v>1</v>
      </c>
      <c r="C262" t="s">
        <v>19530</v>
      </c>
      <c r="D262" t="s">
        <v>319</v>
      </c>
      <c r="F262" t="s">
        <v>297</v>
      </c>
      <c r="G262">
        <v>88</v>
      </c>
      <c r="H262" t="s">
        <v>509</v>
      </c>
      <c r="I262" t="s">
        <v>19530</v>
      </c>
      <c r="K262">
        <v>0</v>
      </c>
      <c r="L262" t="s">
        <v>877</v>
      </c>
      <c r="M262" t="s">
        <v>19531</v>
      </c>
      <c r="N262">
        <v>24</v>
      </c>
      <c r="O262" t="s">
        <v>19532</v>
      </c>
      <c r="P262" t="s">
        <v>319</v>
      </c>
      <c r="T262" t="s">
        <v>1514</v>
      </c>
      <c r="U262" t="s">
        <v>901</v>
      </c>
      <c r="V262" t="s">
        <v>19533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17201</v>
      </c>
      <c r="V263" t="s">
        <v>4940</v>
      </c>
      <c r="W263">
        <v>30045</v>
      </c>
    </row>
    <row r="264" spans="1:23" hidden="1" x14ac:dyDescent="0.25">
      <c r="A264" t="s">
        <v>17277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17278</v>
      </c>
      <c r="P264" t="s">
        <v>346</v>
      </c>
      <c r="R264">
        <v>4034320</v>
      </c>
      <c r="T264" t="s">
        <v>17213</v>
      </c>
      <c r="V264" t="s">
        <v>14059</v>
      </c>
      <c r="W264">
        <v>33250</v>
      </c>
    </row>
    <row r="265" spans="1:23" hidden="1" x14ac:dyDescent="0.25">
      <c r="A265" t="s">
        <v>21427</v>
      </c>
      <c r="B265">
        <v>1</v>
      </c>
      <c r="C265" t="s">
        <v>21428</v>
      </c>
      <c r="D265" t="s">
        <v>447</v>
      </c>
      <c r="F265" t="s">
        <v>297</v>
      </c>
      <c r="G265">
        <v>22</v>
      </c>
      <c r="H265" t="s">
        <v>680</v>
      </c>
      <c r="I265" t="s">
        <v>21428</v>
      </c>
      <c r="K265">
        <v>0</v>
      </c>
      <c r="L265" t="s">
        <v>422</v>
      </c>
      <c r="M265" t="s">
        <v>488</v>
      </c>
      <c r="N265">
        <v>24</v>
      </c>
      <c r="O265" t="s">
        <v>21571</v>
      </c>
      <c r="P265" t="s">
        <v>447</v>
      </c>
      <c r="T265" t="s">
        <v>5163</v>
      </c>
      <c r="U265" t="s">
        <v>701</v>
      </c>
      <c r="V265" t="s">
        <v>20013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16319</v>
      </c>
      <c r="N267">
        <v>26</v>
      </c>
      <c r="O267" t="s">
        <v>16320</v>
      </c>
      <c r="P267" t="s">
        <v>346</v>
      </c>
      <c r="R267">
        <v>4035687</v>
      </c>
      <c r="S267">
        <v>1</v>
      </c>
      <c r="T267" t="s">
        <v>17219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17201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17213</v>
      </c>
      <c r="V270" t="s">
        <v>4623</v>
      </c>
      <c r="W270">
        <v>25828</v>
      </c>
    </row>
    <row r="271" spans="1:23" hidden="1" x14ac:dyDescent="0.25">
      <c r="A271" t="s">
        <v>18003</v>
      </c>
      <c r="B271">
        <v>1</v>
      </c>
      <c r="C271" t="s">
        <v>18004</v>
      </c>
      <c r="D271" t="s">
        <v>15385</v>
      </c>
      <c r="F271" t="s">
        <v>297</v>
      </c>
      <c r="G271">
        <v>49</v>
      </c>
      <c r="H271" t="s">
        <v>690</v>
      </c>
      <c r="I271" t="s">
        <v>18004</v>
      </c>
      <c r="K271">
        <v>0</v>
      </c>
      <c r="L271" t="s">
        <v>1403</v>
      </c>
      <c r="M271" t="s">
        <v>3173</v>
      </c>
      <c r="O271" t="s">
        <v>18005</v>
      </c>
      <c r="P271" t="s">
        <v>15385</v>
      </c>
      <c r="T271" t="s">
        <v>17199</v>
      </c>
      <c r="U271" t="s">
        <v>638</v>
      </c>
    </row>
    <row r="272" spans="1:23" hidden="1" x14ac:dyDescent="0.25">
      <c r="A272" t="s">
        <v>19534</v>
      </c>
      <c r="B272">
        <v>1</v>
      </c>
      <c r="C272" t="s">
        <v>19535</v>
      </c>
      <c r="D272" t="s">
        <v>346</v>
      </c>
      <c r="F272" t="s">
        <v>297</v>
      </c>
      <c r="G272">
        <v>18</v>
      </c>
      <c r="H272" t="s">
        <v>409</v>
      </c>
      <c r="I272" t="s">
        <v>19535</v>
      </c>
      <c r="K272">
        <v>1</v>
      </c>
      <c r="L272" t="s">
        <v>2984</v>
      </c>
      <c r="M272" t="s">
        <v>19536</v>
      </c>
      <c r="N272">
        <v>24</v>
      </c>
      <c r="O272" t="s">
        <v>19537</v>
      </c>
      <c r="P272" t="s">
        <v>346</v>
      </c>
      <c r="S272">
        <v>7</v>
      </c>
      <c r="T272" t="s">
        <v>17200</v>
      </c>
      <c r="U272" t="s">
        <v>440</v>
      </c>
      <c r="V272" t="s">
        <v>19538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17200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16759</v>
      </c>
      <c r="B275">
        <v>1</v>
      </c>
      <c r="C275" t="s">
        <v>16760</v>
      </c>
      <c r="D275" t="s">
        <v>319</v>
      </c>
      <c r="F275" t="s">
        <v>297</v>
      </c>
      <c r="G275">
        <v>88</v>
      </c>
      <c r="H275" t="s">
        <v>509</v>
      </c>
      <c r="I275" t="s">
        <v>16760</v>
      </c>
      <c r="K275">
        <v>1</v>
      </c>
      <c r="L275" t="s">
        <v>16761</v>
      </c>
      <c r="M275" t="s">
        <v>3371</v>
      </c>
      <c r="O275" t="s">
        <v>16762</v>
      </c>
      <c r="P275" t="s">
        <v>319</v>
      </c>
      <c r="T275" t="s">
        <v>17219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17199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17200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17213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22974</v>
      </c>
      <c r="B280">
        <v>1</v>
      </c>
      <c r="C280" t="s">
        <v>22975</v>
      </c>
      <c r="D280" t="s">
        <v>319</v>
      </c>
      <c r="F280" t="s">
        <v>297</v>
      </c>
      <c r="G280">
        <v>47</v>
      </c>
      <c r="H280" t="s">
        <v>829</v>
      </c>
      <c r="I280" t="s">
        <v>22975</v>
      </c>
      <c r="K280">
        <v>0</v>
      </c>
      <c r="L280" t="s">
        <v>18240</v>
      </c>
      <c r="M280" t="s">
        <v>22976</v>
      </c>
      <c r="O280" t="s">
        <v>22977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22978</v>
      </c>
      <c r="B282">
        <v>1</v>
      </c>
      <c r="C282" t="s">
        <v>22979</v>
      </c>
      <c r="D282" t="s">
        <v>309</v>
      </c>
      <c r="F282" t="s">
        <v>297</v>
      </c>
      <c r="H282" t="s">
        <v>354</v>
      </c>
      <c r="I282" t="s">
        <v>22979</v>
      </c>
      <c r="K282">
        <v>0</v>
      </c>
      <c r="L282" t="s">
        <v>22980</v>
      </c>
      <c r="M282" t="s">
        <v>1338</v>
      </c>
      <c r="O282" t="s">
        <v>22981</v>
      </c>
      <c r="P282" t="s">
        <v>309</v>
      </c>
      <c r="T282" t="s">
        <v>17200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17199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17213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15956</v>
      </c>
      <c r="B285">
        <v>1</v>
      </c>
      <c r="C285" t="s">
        <v>15957</v>
      </c>
      <c r="D285" t="s">
        <v>447</v>
      </c>
      <c r="F285" t="s">
        <v>297</v>
      </c>
      <c r="G285">
        <v>37</v>
      </c>
      <c r="H285" t="s">
        <v>354</v>
      </c>
      <c r="I285" t="s">
        <v>15957</v>
      </c>
      <c r="K285">
        <v>2</v>
      </c>
      <c r="L285" t="s">
        <v>1817</v>
      </c>
      <c r="M285" t="s">
        <v>15958</v>
      </c>
      <c r="N285">
        <v>26</v>
      </c>
      <c r="O285" t="s">
        <v>15959</v>
      </c>
      <c r="P285" t="s">
        <v>447</v>
      </c>
      <c r="T285" t="s">
        <v>17213</v>
      </c>
      <c r="V285" t="s">
        <v>17548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16023</v>
      </c>
      <c r="B289">
        <v>1</v>
      </c>
      <c r="C289" t="s">
        <v>16024</v>
      </c>
      <c r="D289" t="s">
        <v>319</v>
      </c>
      <c r="F289" t="s">
        <v>297</v>
      </c>
      <c r="G289">
        <v>82</v>
      </c>
      <c r="H289" t="s">
        <v>938</v>
      </c>
      <c r="I289" t="s">
        <v>16024</v>
      </c>
      <c r="J289">
        <v>22477</v>
      </c>
      <c r="K289">
        <v>3</v>
      </c>
      <c r="L289" t="s">
        <v>566</v>
      </c>
      <c r="M289" t="s">
        <v>16025</v>
      </c>
      <c r="N289">
        <v>26</v>
      </c>
      <c r="O289" t="s">
        <v>16026</v>
      </c>
      <c r="P289" t="s">
        <v>319</v>
      </c>
      <c r="Q289" t="s">
        <v>406</v>
      </c>
      <c r="R289">
        <v>4036129</v>
      </c>
      <c r="T289" t="s">
        <v>17206</v>
      </c>
      <c r="V289" t="s">
        <v>16027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17200</v>
      </c>
      <c r="W290">
        <v>31797</v>
      </c>
    </row>
    <row r="291" spans="1:23" hidden="1" x14ac:dyDescent="0.25">
      <c r="A291" t="s">
        <v>19539</v>
      </c>
      <c r="B291">
        <v>1</v>
      </c>
      <c r="C291" t="s">
        <v>19029</v>
      </c>
      <c r="D291" t="s">
        <v>346</v>
      </c>
      <c r="F291" t="s">
        <v>297</v>
      </c>
      <c r="G291">
        <v>85</v>
      </c>
      <c r="H291" t="s">
        <v>360</v>
      </c>
      <c r="I291" t="s">
        <v>19029</v>
      </c>
      <c r="K291">
        <v>1</v>
      </c>
      <c r="L291" t="s">
        <v>1400</v>
      </c>
      <c r="M291" t="s">
        <v>1360</v>
      </c>
      <c r="N291">
        <v>24</v>
      </c>
      <c r="O291" t="s">
        <v>19540</v>
      </c>
      <c r="P291" t="s">
        <v>346</v>
      </c>
      <c r="T291" t="s">
        <v>17206</v>
      </c>
      <c r="V291" t="s">
        <v>19541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17201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17201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17199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17219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15786</v>
      </c>
      <c r="B306">
        <v>1</v>
      </c>
      <c r="C306" t="s">
        <v>15787</v>
      </c>
      <c r="D306" t="s">
        <v>15385</v>
      </c>
      <c r="E306" t="s">
        <v>15789</v>
      </c>
      <c r="F306" t="s">
        <v>297</v>
      </c>
      <c r="G306">
        <v>6</v>
      </c>
      <c r="H306" t="s">
        <v>569</v>
      </c>
      <c r="I306" t="s">
        <v>15787</v>
      </c>
      <c r="J306">
        <v>9201</v>
      </c>
      <c r="K306">
        <v>15</v>
      </c>
      <c r="L306" t="s">
        <v>367</v>
      </c>
      <c r="M306" t="s">
        <v>15790</v>
      </c>
      <c r="N306">
        <v>38</v>
      </c>
      <c r="O306" t="s">
        <v>15791</v>
      </c>
      <c r="P306" t="s">
        <v>15385</v>
      </c>
      <c r="R306">
        <v>12701</v>
      </c>
      <c r="T306" t="s">
        <v>17219</v>
      </c>
      <c r="U306" t="s">
        <v>350</v>
      </c>
      <c r="V306" t="s">
        <v>15788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17213</v>
      </c>
      <c r="V307" t="s">
        <v>4664</v>
      </c>
      <c r="W307">
        <v>25730</v>
      </c>
    </row>
    <row r="308" spans="1:23" hidden="1" x14ac:dyDescent="0.25">
      <c r="A308" t="s">
        <v>16252</v>
      </c>
      <c r="B308">
        <v>1</v>
      </c>
      <c r="C308" t="s">
        <v>16253</v>
      </c>
      <c r="D308" t="s">
        <v>447</v>
      </c>
      <c r="F308" t="s">
        <v>297</v>
      </c>
      <c r="G308">
        <v>30</v>
      </c>
      <c r="H308" t="s">
        <v>315</v>
      </c>
      <c r="I308" t="s">
        <v>16253</v>
      </c>
      <c r="K308">
        <v>2</v>
      </c>
      <c r="L308" t="s">
        <v>2981</v>
      </c>
      <c r="M308" t="s">
        <v>16254</v>
      </c>
      <c r="N308">
        <v>24</v>
      </c>
      <c r="O308" t="s">
        <v>16255</v>
      </c>
      <c r="P308" t="s">
        <v>447</v>
      </c>
      <c r="T308" t="s">
        <v>17213</v>
      </c>
      <c r="V308" t="s">
        <v>17163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19030</v>
      </c>
      <c r="B310">
        <v>1</v>
      </c>
      <c r="C310" t="s">
        <v>19031</v>
      </c>
      <c r="D310" t="s">
        <v>346</v>
      </c>
      <c r="F310" t="s">
        <v>297</v>
      </c>
      <c r="G310">
        <v>3</v>
      </c>
      <c r="H310" t="s">
        <v>823</v>
      </c>
      <c r="I310" t="s">
        <v>19031</v>
      </c>
      <c r="K310">
        <v>1</v>
      </c>
      <c r="L310" t="s">
        <v>595</v>
      </c>
      <c r="M310" t="s">
        <v>4411</v>
      </c>
      <c r="N310">
        <v>22</v>
      </c>
      <c r="O310" t="s">
        <v>19032</v>
      </c>
      <c r="P310" t="s">
        <v>346</v>
      </c>
      <c r="S310">
        <v>2</v>
      </c>
      <c r="T310" t="s">
        <v>2291</v>
      </c>
      <c r="U310" t="s">
        <v>638</v>
      </c>
      <c r="V310" t="s">
        <v>19542</v>
      </c>
    </row>
    <row r="311" spans="1:23" hidden="1" x14ac:dyDescent="0.25">
      <c r="A311" t="s">
        <v>21572</v>
      </c>
      <c r="B311">
        <v>1</v>
      </c>
      <c r="C311" t="s">
        <v>21573</v>
      </c>
      <c r="D311" t="s">
        <v>346</v>
      </c>
      <c r="F311" t="s">
        <v>297</v>
      </c>
      <c r="G311">
        <v>86</v>
      </c>
      <c r="H311" t="s">
        <v>808</v>
      </c>
      <c r="I311" t="s">
        <v>21573</v>
      </c>
      <c r="K311">
        <v>0</v>
      </c>
      <c r="L311" t="s">
        <v>838</v>
      </c>
      <c r="M311" t="s">
        <v>441</v>
      </c>
      <c r="O311" t="s">
        <v>21574</v>
      </c>
      <c r="P311" t="s">
        <v>346</v>
      </c>
      <c r="T311" t="s">
        <v>17201</v>
      </c>
      <c r="U311" t="s">
        <v>333</v>
      </c>
    </row>
    <row r="312" spans="1:23" hidden="1" x14ac:dyDescent="0.25">
      <c r="A312" t="s">
        <v>21425</v>
      </c>
      <c r="B312">
        <v>1</v>
      </c>
      <c r="C312" t="s">
        <v>21426</v>
      </c>
      <c r="D312" t="s">
        <v>346</v>
      </c>
      <c r="F312" t="s">
        <v>297</v>
      </c>
      <c r="G312">
        <v>1</v>
      </c>
      <c r="H312" t="s">
        <v>831</v>
      </c>
      <c r="I312" t="s">
        <v>21426</v>
      </c>
      <c r="K312">
        <v>0</v>
      </c>
      <c r="L312" t="s">
        <v>21575</v>
      </c>
      <c r="M312" t="s">
        <v>9126</v>
      </c>
      <c r="N312">
        <v>22</v>
      </c>
      <c r="O312" t="s">
        <v>21576</v>
      </c>
      <c r="P312" t="s">
        <v>346</v>
      </c>
      <c r="T312" t="s">
        <v>17200</v>
      </c>
      <c r="U312" t="s">
        <v>484</v>
      </c>
      <c r="V312" t="s">
        <v>21577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18301</v>
      </c>
      <c r="B315">
        <v>1</v>
      </c>
      <c r="C315" t="s">
        <v>18302</v>
      </c>
      <c r="D315" t="s">
        <v>15385</v>
      </c>
      <c r="F315" t="s">
        <v>297</v>
      </c>
      <c r="G315">
        <v>16</v>
      </c>
      <c r="H315" t="s">
        <v>756</v>
      </c>
      <c r="I315" t="s">
        <v>18302</v>
      </c>
      <c r="K315">
        <v>2</v>
      </c>
      <c r="L315" t="s">
        <v>1227</v>
      </c>
      <c r="M315" t="s">
        <v>18303</v>
      </c>
      <c r="N315">
        <v>25</v>
      </c>
      <c r="O315" t="s">
        <v>18304</v>
      </c>
      <c r="P315" t="s">
        <v>15385</v>
      </c>
      <c r="T315" t="s">
        <v>17219</v>
      </c>
      <c r="V315" t="s">
        <v>16845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17201</v>
      </c>
      <c r="U316" t="s">
        <v>304</v>
      </c>
      <c r="V316" t="s">
        <v>19033</v>
      </c>
      <c r="W316">
        <v>31114</v>
      </c>
    </row>
    <row r="317" spans="1:23" hidden="1" x14ac:dyDescent="0.25">
      <c r="A317" t="s">
        <v>16435</v>
      </c>
      <c r="B317">
        <v>1</v>
      </c>
      <c r="C317" t="s">
        <v>16436</v>
      </c>
      <c r="D317" t="s">
        <v>346</v>
      </c>
      <c r="F317" t="s">
        <v>293</v>
      </c>
      <c r="G317">
        <v>0</v>
      </c>
      <c r="H317" t="s">
        <v>432</v>
      </c>
      <c r="I317" t="s">
        <v>16436</v>
      </c>
      <c r="K317">
        <v>1</v>
      </c>
      <c r="L317" t="s">
        <v>4606</v>
      </c>
      <c r="M317" t="s">
        <v>16437</v>
      </c>
      <c r="N317">
        <v>24</v>
      </c>
      <c r="O317" t="s">
        <v>16438</v>
      </c>
      <c r="P317" t="s">
        <v>346</v>
      </c>
      <c r="T317" t="s">
        <v>17201</v>
      </c>
      <c r="V317" t="s">
        <v>16886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17213</v>
      </c>
      <c r="V318" t="s">
        <v>9397</v>
      </c>
      <c r="W318">
        <v>30154</v>
      </c>
    </row>
    <row r="319" spans="1:23" hidden="1" x14ac:dyDescent="0.25">
      <c r="A319" t="s">
        <v>21369</v>
      </c>
      <c r="B319">
        <v>1</v>
      </c>
      <c r="C319" t="s">
        <v>19543</v>
      </c>
      <c r="D319" t="s">
        <v>346</v>
      </c>
      <c r="F319" t="s">
        <v>297</v>
      </c>
      <c r="G319">
        <v>16</v>
      </c>
      <c r="H319" t="s">
        <v>1049</v>
      </c>
      <c r="I319" t="s">
        <v>19543</v>
      </c>
      <c r="K319">
        <v>1</v>
      </c>
      <c r="L319" t="s">
        <v>592</v>
      </c>
      <c r="M319" t="s">
        <v>21370</v>
      </c>
      <c r="N319">
        <v>23</v>
      </c>
      <c r="O319" t="s">
        <v>21371</v>
      </c>
      <c r="P319" t="s">
        <v>346</v>
      </c>
      <c r="S319">
        <v>6</v>
      </c>
      <c r="T319" t="s">
        <v>7653</v>
      </c>
      <c r="U319" t="s">
        <v>739</v>
      </c>
      <c r="V319" t="s">
        <v>19544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22982</v>
      </c>
      <c r="B323">
        <v>1</v>
      </c>
      <c r="C323" t="s">
        <v>22983</v>
      </c>
      <c r="D323" t="s">
        <v>309</v>
      </c>
      <c r="F323" t="s">
        <v>297</v>
      </c>
      <c r="H323" t="s">
        <v>573</v>
      </c>
      <c r="I323" t="s">
        <v>22983</v>
      </c>
      <c r="K323">
        <v>0</v>
      </c>
      <c r="L323" t="s">
        <v>1176</v>
      </c>
      <c r="M323" t="s">
        <v>1228</v>
      </c>
      <c r="O323" t="s">
        <v>22984</v>
      </c>
      <c r="P323" t="s">
        <v>309</v>
      </c>
      <c r="T323" t="s">
        <v>17200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17219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19545</v>
      </c>
      <c r="B326">
        <v>1</v>
      </c>
      <c r="C326" t="s">
        <v>19546</v>
      </c>
      <c r="D326" t="s">
        <v>319</v>
      </c>
      <c r="F326" t="s">
        <v>297</v>
      </c>
      <c r="G326">
        <v>86</v>
      </c>
      <c r="H326" t="s">
        <v>576</v>
      </c>
      <c r="I326" t="s">
        <v>19546</v>
      </c>
      <c r="K326">
        <v>1</v>
      </c>
      <c r="L326" t="s">
        <v>19547</v>
      </c>
      <c r="M326" t="s">
        <v>19548</v>
      </c>
      <c r="N326">
        <v>25</v>
      </c>
      <c r="O326" t="s">
        <v>19549</v>
      </c>
      <c r="P326" t="s">
        <v>319</v>
      </c>
      <c r="T326" t="s">
        <v>17206</v>
      </c>
      <c r="U326" t="s">
        <v>14060</v>
      </c>
      <c r="V326" t="s">
        <v>19550</v>
      </c>
    </row>
    <row r="327" spans="1:23" hidden="1" x14ac:dyDescent="0.25">
      <c r="A327" t="s">
        <v>17550</v>
      </c>
      <c r="B327">
        <v>1</v>
      </c>
      <c r="C327" t="s">
        <v>17551</v>
      </c>
      <c r="D327" t="s">
        <v>346</v>
      </c>
      <c r="F327" t="s">
        <v>297</v>
      </c>
      <c r="G327">
        <v>0</v>
      </c>
      <c r="H327" t="s">
        <v>480</v>
      </c>
      <c r="I327" t="s">
        <v>17551</v>
      </c>
      <c r="K327">
        <v>1</v>
      </c>
      <c r="L327" t="s">
        <v>17552</v>
      </c>
      <c r="M327" t="s">
        <v>2768</v>
      </c>
      <c r="N327">
        <v>25</v>
      </c>
      <c r="O327" t="s">
        <v>17553</v>
      </c>
      <c r="P327" t="s">
        <v>346</v>
      </c>
      <c r="T327" t="s">
        <v>2291</v>
      </c>
      <c r="V327" t="s">
        <v>17554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17200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17206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17206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21429</v>
      </c>
      <c r="B333">
        <v>1</v>
      </c>
      <c r="C333" t="s">
        <v>21430</v>
      </c>
      <c r="D333" t="s">
        <v>447</v>
      </c>
      <c r="F333" t="s">
        <v>297</v>
      </c>
      <c r="G333">
        <v>25</v>
      </c>
      <c r="H333" t="s">
        <v>315</v>
      </c>
      <c r="I333" t="s">
        <v>21430</v>
      </c>
      <c r="K333">
        <v>0</v>
      </c>
      <c r="L333" t="s">
        <v>2421</v>
      </c>
      <c r="M333" t="s">
        <v>754</v>
      </c>
      <c r="N333">
        <v>21</v>
      </c>
      <c r="O333" t="s">
        <v>21578</v>
      </c>
      <c r="P333" t="s">
        <v>447</v>
      </c>
      <c r="T333" t="s">
        <v>2291</v>
      </c>
      <c r="U333" t="s">
        <v>516</v>
      </c>
      <c r="V333" t="s">
        <v>21579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17199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22985</v>
      </c>
      <c r="B335">
        <v>1</v>
      </c>
      <c r="C335" t="s">
        <v>22986</v>
      </c>
      <c r="D335" t="s">
        <v>346</v>
      </c>
      <c r="F335" t="s">
        <v>297</v>
      </c>
      <c r="G335">
        <v>80</v>
      </c>
      <c r="H335" t="s">
        <v>535</v>
      </c>
      <c r="I335" t="s">
        <v>22986</v>
      </c>
      <c r="K335">
        <v>0</v>
      </c>
      <c r="L335" t="s">
        <v>2463</v>
      </c>
      <c r="M335" t="s">
        <v>22987</v>
      </c>
      <c r="O335" t="s">
        <v>22988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17200</v>
      </c>
      <c r="V337" t="s">
        <v>748</v>
      </c>
      <c r="W337">
        <v>31642</v>
      </c>
    </row>
    <row r="338" spans="1:23" hidden="1" x14ac:dyDescent="0.25">
      <c r="A338" t="s">
        <v>18081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18082</v>
      </c>
      <c r="M338" t="s">
        <v>1107</v>
      </c>
      <c r="N338">
        <v>25</v>
      </c>
      <c r="O338" t="s">
        <v>18083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17201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17201</v>
      </c>
      <c r="V341" t="s">
        <v>1395</v>
      </c>
      <c r="W341">
        <v>30410</v>
      </c>
    </row>
    <row r="342" spans="1:23" hidden="1" x14ac:dyDescent="0.25">
      <c r="A342" t="s">
        <v>18105</v>
      </c>
      <c r="B342">
        <v>1</v>
      </c>
      <c r="C342" t="s">
        <v>18106</v>
      </c>
      <c r="D342" t="s">
        <v>346</v>
      </c>
      <c r="F342" t="s">
        <v>297</v>
      </c>
      <c r="G342">
        <v>6</v>
      </c>
      <c r="H342" t="s">
        <v>354</v>
      </c>
      <c r="I342" t="s">
        <v>18106</v>
      </c>
      <c r="K342">
        <v>2</v>
      </c>
      <c r="L342" t="s">
        <v>703</v>
      </c>
      <c r="M342" t="s">
        <v>1524</v>
      </c>
      <c r="N342">
        <v>25</v>
      </c>
      <c r="O342" t="s">
        <v>18107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18412</v>
      </c>
      <c r="B346">
        <v>1</v>
      </c>
      <c r="C346" t="s">
        <v>18413</v>
      </c>
      <c r="D346" t="s">
        <v>309</v>
      </c>
      <c r="F346" t="s">
        <v>297</v>
      </c>
      <c r="G346">
        <v>0</v>
      </c>
      <c r="H346" t="s">
        <v>339</v>
      </c>
      <c r="I346" t="s">
        <v>18413</v>
      </c>
      <c r="K346">
        <v>1</v>
      </c>
      <c r="L346" t="s">
        <v>6647</v>
      </c>
      <c r="M346" t="s">
        <v>793</v>
      </c>
      <c r="N346">
        <v>24</v>
      </c>
      <c r="O346" t="s">
        <v>18414</v>
      </c>
      <c r="P346" t="s">
        <v>309</v>
      </c>
      <c r="T346" t="s">
        <v>6906</v>
      </c>
      <c r="V346" t="s">
        <v>18415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17199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19035</v>
      </c>
      <c r="B350">
        <v>1</v>
      </c>
      <c r="C350" t="s">
        <v>19036</v>
      </c>
      <c r="D350" t="s">
        <v>309</v>
      </c>
      <c r="F350" t="s">
        <v>297</v>
      </c>
      <c r="G350">
        <v>12</v>
      </c>
      <c r="H350" t="s">
        <v>785</v>
      </c>
      <c r="I350" t="s">
        <v>19036</v>
      </c>
      <c r="K350">
        <v>1</v>
      </c>
      <c r="L350" t="s">
        <v>410</v>
      </c>
      <c r="M350" t="s">
        <v>3872</v>
      </c>
      <c r="N350">
        <v>25</v>
      </c>
      <c r="O350" t="s">
        <v>19037</v>
      </c>
      <c r="P350" t="s">
        <v>309</v>
      </c>
      <c r="S350">
        <v>4</v>
      </c>
      <c r="T350" t="s">
        <v>17200</v>
      </c>
      <c r="U350" t="s">
        <v>333</v>
      </c>
      <c r="V350" t="s">
        <v>19551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19038</v>
      </c>
      <c r="B352">
        <v>1</v>
      </c>
      <c r="C352" t="s">
        <v>19039</v>
      </c>
      <c r="D352" t="s">
        <v>346</v>
      </c>
      <c r="F352" t="s">
        <v>297</v>
      </c>
      <c r="G352">
        <v>18</v>
      </c>
      <c r="H352" t="s">
        <v>339</v>
      </c>
      <c r="I352" t="s">
        <v>19039</v>
      </c>
      <c r="K352">
        <v>1</v>
      </c>
      <c r="L352" t="s">
        <v>19040</v>
      </c>
      <c r="M352" t="s">
        <v>2932</v>
      </c>
      <c r="N352">
        <v>23</v>
      </c>
      <c r="O352" t="s">
        <v>19041</v>
      </c>
      <c r="P352" t="s">
        <v>346</v>
      </c>
      <c r="S352">
        <v>5</v>
      </c>
      <c r="T352" t="s">
        <v>7653</v>
      </c>
      <c r="U352" t="s">
        <v>1185</v>
      </c>
      <c r="V352" t="s">
        <v>19552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17840</v>
      </c>
      <c r="V353" t="s">
        <v>2091</v>
      </c>
      <c r="W353">
        <v>31364</v>
      </c>
    </row>
    <row r="354" spans="1:23" hidden="1" x14ac:dyDescent="0.25">
      <c r="A354" t="s">
        <v>21580</v>
      </c>
      <c r="B354">
        <v>1</v>
      </c>
      <c r="C354" t="s">
        <v>21581</v>
      </c>
      <c r="D354" t="s">
        <v>433</v>
      </c>
      <c r="F354" t="s">
        <v>297</v>
      </c>
      <c r="G354">
        <v>3</v>
      </c>
      <c r="H354" t="s">
        <v>644</v>
      </c>
      <c r="I354" t="s">
        <v>21581</v>
      </c>
      <c r="K354">
        <v>0</v>
      </c>
      <c r="L354" t="s">
        <v>521</v>
      </c>
      <c r="M354" t="s">
        <v>21582</v>
      </c>
      <c r="O354" t="s">
        <v>21583</v>
      </c>
      <c r="P354" t="s">
        <v>433</v>
      </c>
      <c r="T354" t="s">
        <v>17201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17219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21584</v>
      </c>
      <c r="B363">
        <v>1</v>
      </c>
      <c r="C363" t="s">
        <v>21585</v>
      </c>
      <c r="D363" t="s">
        <v>433</v>
      </c>
      <c r="F363" t="s">
        <v>297</v>
      </c>
      <c r="G363">
        <v>16</v>
      </c>
      <c r="H363" t="s">
        <v>829</v>
      </c>
      <c r="I363" t="s">
        <v>21585</v>
      </c>
      <c r="K363">
        <v>0</v>
      </c>
      <c r="L363" t="s">
        <v>3177</v>
      </c>
      <c r="M363" t="s">
        <v>18497</v>
      </c>
      <c r="N363">
        <v>22</v>
      </c>
      <c r="O363" t="s">
        <v>21586</v>
      </c>
      <c r="P363" t="s">
        <v>433</v>
      </c>
      <c r="T363" t="s">
        <v>2291</v>
      </c>
      <c r="U363" t="s">
        <v>868</v>
      </c>
      <c r="V363" t="s">
        <v>21587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17199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17200</v>
      </c>
      <c r="V369" t="s">
        <v>7875</v>
      </c>
      <c r="W369">
        <v>32065</v>
      </c>
    </row>
    <row r="370" spans="1:23" hidden="1" x14ac:dyDescent="0.25">
      <c r="A370" t="s">
        <v>15895</v>
      </c>
      <c r="B370">
        <v>1</v>
      </c>
      <c r="C370" t="s">
        <v>15896</v>
      </c>
      <c r="D370" t="s">
        <v>433</v>
      </c>
      <c r="F370" t="s">
        <v>297</v>
      </c>
      <c r="G370">
        <v>16</v>
      </c>
      <c r="H370" t="s">
        <v>531</v>
      </c>
      <c r="I370" t="s">
        <v>15896</v>
      </c>
      <c r="K370">
        <v>2</v>
      </c>
      <c r="L370" t="s">
        <v>594</v>
      </c>
      <c r="M370" t="s">
        <v>15897</v>
      </c>
      <c r="N370">
        <v>27</v>
      </c>
      <c r="O370" t="s">
        <v>15898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17213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17201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21413</v>
      </c>
      <c r="B375">
        <v>1</v>
      </c>
      <c r="C375" t="s">
        <v>21414</v>
      </c>
      <c r="D375" t="s">
        <v>309</v>
      </c>
      <c r="F375" t="s">
        <v>297</v>
      </c>
      <c r="G375">
        <v>5</v>
      </c>
      <c r="H375" t="s">
        <v>315</v>
      </c>
      <c r="I375" t="s">
        <v>21414</v>
      </c>
      <c r="K375">
        <v>0</v>
      </c>
      <c r="L375" t="s">
        <v>19426</v>
      </c>
      <c r="M375" t="s">
        <v>2013</v>
      </c>
      <c r="N375">
        <v>23</v>
      </c>
      <c r="O375" t="s">
        <v>21588</v>
      </c>
      <c r="P375" t="s">
        <v>309</v>
      </c>
      <c r="T375" t="s">
        <v>17219</v>
      </c>
      <c r="U375" t="s">
        <v>440</v>
      </c>
      <c r="V375" t="s">
        <v>21589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21415</v>
      </c>
      <c r="B378">
        <v>1</v>
      </c>
      <c r="C378" t="s">
        <v>21416</v>
      </c>
      <c r="D378" t="s">
        <v>319</v>
      </c>
      <c r="F378" t="s">
        <v>297</v>
      </c>
      <c r="G378">
        <v>89</v>
      </c>
      <c r="H378" t="s">
        <v>690</v>
      </c>
      <c r="I378" t="s">
        <v>21416</v>
      </c>
      <c r="K378">
        <v>0</v>
      </c>
      <c r="L378" t="s">
        <v>1313</v>
      </c>
      <c r="M378" t="s">
        <v>14162</v>
      </c>
      <c r="N378">
        <v>21</v>
      </c>
      <c r="O378" t="s">
        <v>21590</v>
      </c>
      <c r="P378" t="s">
        <v>319</v>
      </c>
      <c r="Q378" t="s">
        <v>406</v>
      </c>
      <c r="T378" t="s">
        <v>17219</v>
      </c>
      <c r="U378" t="s">
        <v>14060</v>
      </c>
      <c r="V378" t="s">
        <v>21591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17219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16110</v>
      </c>
      <c r="P382" t="s">
        <v>319</v>
      </c>
      <c r="R382">
        <v>4040980</v>
      </c>
      <c r="T382" t="s">
        <v>17201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17201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17219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17219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19042</v>
      </c>
      <c r="B394">
        <v>1</v>
      </c>
      <c r="C394" t="s">
        <v>19043</v>
      </c>
      <c r="D394" t="s">
        <v>447</v>
      </c>
      <c r="F394" t="s">
        <v>297</v>
      </c>
      <c r="G394">
        <v>42</v>
      </c>
      <c r="H394" t="s">
        <v>1563</v>
      </c>
      <c r="I394" t="s">
        <v>19043</v>
      </c>
      <c r="K394">
        <v>1</v>
      </c>
      <c r="L394" t="s">
        <v>19044</v>
      </c>
      <c r="M394" t="s">
        <v>14712</v>
      </c>
      <c r="N394">
        <v>22</v>
      </c>
      <c r="O394" t="s">
        <v>19045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19553</v>
      </c>
    </row>
    <row r="395" spans="1:23" hidden="1" x14ac:dyDescent="0.25">
      <c r="A395" t="s">
        <v>19554</v>
      </c>
      <c r="B395">
        <v>1</v>
      </c>
      <c r="C395" t="s">
        <v>19555</v>
      </c>
      <c r="D395" t="s">
        <v>346</v>
      </c>
      <c r="F395" t="s">
        <v>297</v>
      </c>
      <c r="G395">
        <v>81</v>
      </c>
      <c r="H395" t="s">
        <v>426</v>
      </c>
      <c r="I395" t="s">
        <v>19555</v>
      </c>
      <c r="K395">
        <v>1</v>
      </c>
      <c r="L395" t="s">
        <v>2754</v>
      </c>
      <c r="M395" t="s">
        <v>2063</v>
      </c>
      <c r="N395">
        <v>24</v>
      </c>
      <c r="O395" t="s">
        <v>19556</v>
      </c>
      <c r="P395" t="s">
        <v>346</v>
      </c>
      <c r="Q395" t="s">
        <v>406</v>
      </c>
      <c r="T395" t="s">
        <v>7653</v>
      </c>
      <c r="V395" t="s">
        <v>19557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17201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17200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17201</v>
      </c>
      <c r="V401" t="s">
        <v>815</v>
      </c>
      <c r="W401">
        <v>32052</v>
      </c>
    </row>
    <row r="402" spans="1:23" hidden="1" x14ac:dyDescent="0.25">
      <c r="A402" t="s">
        <v>16208</v>
      </c>
      <c r="B402">
        <v>1</v>
      </c>
      <c r="C402" t="s">
        <v>16209</v>
      </c>
      <c r="D402" t="s">
        <v>309</v>
      </c>
      <c r="F402" t="s">
        <v>297</v>
      </c>
      <c r="G402">
        <v>10</v>
      </c>
      <c r="H402" t="s">
        <v>1216</v>
      </c>
      <c r="I402" t="s">
        <v>16209</v>
      </c>
      <c r="K402">
        <v>3</v>
      </c>
      <c r="L402" t="s">
        <v>16210</v>
      </c>
      <c r="M402" t="s">
        <v>311</v>
      </c>
      <c r="N402">
        <v>25</v>
      </c>
      <c r="O402" t="s">
        <v>16211</v>
      </c>
      <c r="P402" t="s">
        <v>309</v>
      </c>
      <c r="S402">
        <v>1</v>
      </c>
      <c r="T402" t="s">
        <v>17206</v>
      </c>
      <c r="U402" t="s">
        <v>901</v>
      </c>
      <c r="V402" t="s">
        <v>16829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17219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19558</v>
      </c>
      <c r="B407">
        <v>1</v>
      </c>
      <c r="C407" t="s">
        <v>19559</v>
      </c>
      <c r="D407" t="s">
        <v>309</v>
      </c>
      <c r="F407" t="s">
        <v>297</v>
      </c>
      <c r="G407">
        <v>18</v>
      </c>
      <c r="H407" t="s">
        <v>680</v>
      </c>
      <c r="I407" t="s">
        <v>19559</v>
      </c>
      <c r="K407">
        <v>1</v>
      </c>
      <c r="L407" t="s">
        <v>4499</v>
      </c>
      <c r="M407" t="s">
        <v>19560</v>
      </c>
      <c r="N407">
        <v>23</v>
      </c>
      <c r="O407" t="s">
        <v>19561</v>
      </c>
      <c r="P407" t="s">
        <v>309</v>
      </c>
      <c r="T407" t="s">
        <v>17201</v>
      </c>
      <c r="V407" t="s">
        <v>19562</v>
      </c>
    </row>
    <row r="408" spans="1:23" hidden="1" x14ac:dyDescent="0.25">
      <c r="A408" t="s">
        <v>16489</v>
      </c>
      <c r="B408">
        <v>1</v>
      </c>
      <c r="C408" t="s">
        <v>16490</v>
      </c>
      <c r="D408" t="s">
        <v>319</v>
      </c>
      <c r="F408" t="s">
        <v>297</v>
      </c>
      <c r="G408">
        <v>0</v>
      </c>
      <c r="H408" t="s">
        <v>693</v>
      </c>
      <c r="I408" t="s">
        <v>16490</v>
      </c>
      <c r="K408">
        <v>1</v>
      </c>
      <c r="L408" t="s">
        <v>16491</v>
      </c>
      <c r="M408" t="s">
        <v>9892</v>
      </c>
      <c r="N408">
        <v>25</v>
      </c>
      <c r="O408" t="s">
        <v>16492</v>
      </c>
      <c r="P408" t="s">
        <v>319</v>
      </c>
      <c r="T408" t="s">
        <v>1514</v>
      </c>
      <c r="V408" t="s">
        <v>17394</v>
      </c>
    </row>
    <row r="409" spans="1:23" hidden="1" x14ac:dyDescent="0.25">
      <c r="A409" t="s">
        <v>15752</v>
      </c>
      <c r="B409">
        <v>1</v>
      </c>
      <c r="C409" t="s">
        <v>15753</v>
      </c>
      <c r="D409" t="s">
        <v>15385</v>
      </c>
      <c r="E409" t="s">
        <v>15755</v>
      </c>
      <c r="F409" t="s">
        <v>297</v>
      </c>
      <c r="G409">
        <v>3</v>
      </c>
      <c r="H409" t="s">
        <v>959</v>
      </c>
      <c r="I409" t="s">
        <v>15753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15756</v>
      </c>
      <c r="P409" t="s">
        <v>15385</v>
      </c>
      <c r="R409">
        <v>3916370</v>
      </c>
      <c r="T409" t="s">
        <v>17201</v>
      </c>
      <c r="U409" t="s">
        <v>715</v>
      </c>
      <c r="V409" t="s">
        <v>15754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22989</v>
      </c>
      <c r="B412">
        <v>1</v>
      </c>
      <c r="C412" t="s">
        <v>22990</v>
      </c>
      <c r="D412" t="s">
        <v>346</v>
      </c>
      <c r="F412" t="s">
        <v>297</v>
      </c>
      <c r="H412" t="s">
        <v>432</v>
      </c>
      <c r="I412" t="s">
        <v>22990</v>
      </c>
      <c r="K412">
        <v>0</v>
      </c>
      <c r="L412" t="s">
        <v>22991</v>
      </c>
      <c r="M412" t="s">
        <v>22992</v>
      </c>
      <c r="O412" t="s">
        <v>22993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19046</v>
      </c>
      <c r="B415">
        <v>1</v>
      </c>
      <c r="C415" t="s">
        <v>19047</v>
      </c>
      <c r="D415" t="s">
        <v>447</v>
      </c>
      <c r="F415" t="s">
        <v>297</v>
      </c>
      <c r="G415">
        <v>26</v>
      </c>
      <c r="H415" t="s">
        <v>1216</v>
      </c>
      <c r="I415" t="s">
        <v>19047</v>
      </c>
      <c r="K415">
        <v>1</v>
      </c>
      <c r="L415" t="s">
        <v>850</v>
      </c>
      <c r="M415" t="s">
        <v>19048</v>
      </c>
      <c r="N415">
        <v>23</v>
      </c>
      <c r="O415" t="s">
        <v>19049</v>
      </c>
      <c r="P415" t="s">
        <v>447</v>
      </c>
      <c r="S415">
        <v>2</v>
      </c>
      <c r="T415" t="s">
        <v>17200</v>
      </c>
      <c r="U415" t="s">
        <v>413</v>
      </c>
      <c r="V415" t="s">
        <v>19563</v>
      </c>
    </row>
    <row r="416" spans="1:23" hidden="1" x14ac:dyDescent="0.25">
      <c r="A416" t="s">
        <v>16800</v>
      </c>
      <c r="B416">
        <v>1</v>
      </c>
      <c r="C416" t="s">
        <v>16801</v>
      </c>
      <c r="D416" t="s">
        <v>15385</v>
      </c>
      <c r="F416" t="s">
        <v>293</v>
      </c>
      <c r="G416">
        <v>9</v>
      </c>
      <c r="H416" t="s">
        <v>653</v>
      </c>
      <c r="I416" t="s">
        <v>16801</v>
      </c>
      <c r="K416">
        <v>0</v>
      </c>
      <c r="L416" t="s">
        <v>850</v>
      </c>
      <c r="M416" t="s">
        <v>16802</v>
      </c>
      <c r="N416">
        <v>31</v>
      </c>
      <c r="O416" t="s">
        <v>16803</v>
      </c>
      <c r="P416" t="s">
        <v>15385</v>
      </c>
      <c r="T416" t="s">
        <v>17199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17200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17213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17786</v>
      </c>
      <c r="B423">
        <v>1</v>
      </c>
      <c r="C423" t="s">
        <v>17787</v>
      </c>
      <c r="D423" t="s">
        <v>346</v>
      </c>
      <c r="F423" t="s">
        <v>297</v>
      </c>
      <c r="G423">
        <v>0</v>
      </c>
      <c r="H423" t="s">
        <v>432</v>
      </c>
      <c r="I423" t="s">
        <v>17787</v>
      </c>
      <c r="K423">
        <v>1</v>
      </c>
      <c r="L423" t="s">
        <v>17788</v>
      </c>
      <c r="M423" t="s">
        <v>17789</v>
      </c>
      <c r="N423">
        <v>27</v>
      </c>
      <c r="O423" t="s">
        <v>17790</v>
      </c>
      <c r="P423" t="s">
        <v>346</v>
      </c>
      <c r="T423" t="s">
        <v>17219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15381</v>
      </c>
      <c r="T424" t="s">
        <v>420</v>
      </c>
    </row>
    <row r="425" spans="1:23" hidden="1" x14ac:dyDescent="0.25">
      <c r="A425" t="s">
        <v>19050</v>
      </c>
      <c r="B425">
        <v>1</v>
      </c>
      <c r="C425" t="s">
        <v>19051</v>
      </c>
      <c r="D425" t="s">
        <v>346</v>
      </c>
      <c r="F425" t="s">
        <v>297</v>
      </c>
      <c r="G425">
        <v>87</v>
      </c>
      <c r="H425" t="s">
        <v>432</v>
      </c>
      <c r="I425" t="s">
        <v>19051</v>
      </c>
      <c r="K425">
        <v>1</v>
      </c>
      <c r="L425" t="s">
        <v>19052</v>
      </c>
      <c r="M425" t="s">
        <v>19053</v>
      </c>
      <c r="N425">
        <v>22</v>
      </c>
      <c r="O425" t="s">
        <v>19054</v>
      </c>
      <c r="P425" t="s">
        <v>346</v>
      </c>
      <c r="T425" t="s">
        <v>17201</v>
      </c>
      <c r="V425" t="s">
        <v>19564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17201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17213</v>
      </c>
      <c r="V428" t="s">
        <v>4210</v>
      </c>
      <c r="W428">
        <v>29353</v>
      </c>
    </row>
    <row r="429" spans="1:23" hidden="1" x14ac:dyDescent="0.25">
      <c r="A429" t="s">
        <v>19565</v>
      </c>
      <c r="B429">
        <v>1</v>
      </c>
      <c r="C429" t="s">
        <v>19566</v>
      </c>
      <c r="D429" t="s">
        <v>15385</v>
      </c>
      <c r="F429" t="s">
        <v>297</v>
      </c>
      <c r="G429">
        <v>17</v>
      </c>
      <c r="H429" t="s">
        <v>354</v>
      </c>
      <c r="I429" t="s">
        <v>19566</v>
      </c>
      <c r="K429">
        <v>1</v>
      </c>
      <c r="L429" t="s">
        <v>1400</v>
      </c>
      <c r="M429" t="s">
        <v>19567</v>
      </c>
      <c r="N429">
        <v>25</v>
      </c>
      <c r="O429" t="s">
        <v>19568</v>
      </c>
      <c r="P429" t="s">
        <v>15385</v>
      </c>
      <c r="T429" t="s">
        <v>17201</v>
      </c>
      <c r="U429" t="s">
        <v>546</v>
      </c>
      <c r="V429" t="s">
        <v>19569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17206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19570</v>
      </c>
      <c r="B432">
        <v>1</v>
      </c>
      <c r="C432" t="s">
        <v>19571</v>
      </c>
      <c r="D432" t="s">
        <v>433</v>
      </c>
      <c r="F432" t="s">
        <v>297</v>
      </c>
      <c r="G432">
        <v>3</v>
      </c>
      <c r="H432" t="s">
        <v>354</v>
      </c>
      <c r="I432" t="s">
        <v>19571</v>
      </c>
      <c r="K432">
        <v>1</v>
      </c>
      <c r="L432" t="s">
        <v>19572</v>
      </c>
      <c r="M432" t="s">
        <v>19573</v>
      </c>
      <c r="N432">
        <v>23</v>
      </c>
      <c r="O432" t="s">
        <v>19574</v>
      </c>
      <c r="P432" t="s">
        <v>433</v>
      </c>
      <c r="T432" t="s">
        <v>17213</v>
      </c>
      <c r="V432" t="s">
        <v>19575</v>
      </c>
    </row>
    <row r="433" spans="1:23" hidden="1" x14ac:dyDescent="0.25">
      <c r="A433" t="s">
        <v>16667</v>
      </c>
      <c r="B433">
        <v>1</v>
      </c>
      <c r="C433" t="s">
        <v>16668</v>
      </c>
      <c r="D433" t="s">
        <v>346</v>
      </c>
      <c r="F433" t="s">
        <v>297</v>
      </c>
      <c r="G433">
        <v>89</v>
      </c>
      <c r="H433" t="s">
        <v>680</v>
      </c>
      <c r="I433" t="s">
        <v>16668</v>
      </c>
      <c r="K433">
        <v>2</v>
      </c>
      <c r="L433" t="s">
        <v>495</v>
      </c>
      <c r="M433" t="s">
        <v>818</v>
      </c>
      <c r="N433">
        <v>24</v>
      </c>
      <c r="O433" t="s">
        <v>16669</v>
      </c>
      <c r="P433" t="s">
        <v>346</v>
      </c>
      <c r="T433" t="s">
        <v>17201</v>
      </c>
      <c r="V433" t="s">
        <v>17479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16791</v>
      </c>
      <c r="B435">
        <v>1</v>
      </c>
      <c r="C435" t="s">
        <v>16792</v>
      </c>
      <c r="D435" t="s">
        <v>447</v>
      </c>
      <c r="F435" t="s">
        <v>297</v>
      </c>
      <c r="G435">
        <v>36</v>
      </c>
      <c r="H435" t="s">
        <v>446</v>
      </c>
      <c r="I435" t="s">
        <v>16792</v>
      </c>
      <c r="K435">
        <v>2</v>
      </c>
      <c r="L435" t="s">
        <v>16793</v>
      </c>
      <c r="M435" t="s">
        <v>16794</v>
      </c>
      <c r="N435">
        <v>25</v>
      </c>
      <c r="O435" t="s">
        <v>16795</v>
      </c>
      <c r="P435" t="s">
        <v>447</v>
      </c>
      <c r="T435" t="s">
        <v>5163</v>
      </c>
      <c r="V435" t="s">
        <v>16796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21592</v>
      </c>
      <c r="B438">
        <v>1</v>
      </c>
      <c r="C438" t="s">
        <v>21593</v>
      </c>
      <c r="D438" t="s">
        <v>319</v>
      </c>
      <c r="F438" t="s">
        <v>297</v>
      </c>
      <c r="H438" t="s">
        <v>505</v>
      </c>
      <c r="I438" t="s">
        <v>21593</v>
      </c>
      <c r="K438">
        <v>0</v>
      </c>
      <c r="L438" t="s">
        <v>1156</v>
      </c>
      <c r="M438" t="s">
        <v>1107</v>
      </c>
      <c r="O438" t="s">
        <v>21594</v>
      </c>
      <c r="P438" t="s">
        <v>319</v>
      </c>
      <c r="T438" t="s">
        <v>17219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17219</v>
      </c>
      <c r="V439" t="s">
        <v>16224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18297</v>
      </c>
      <c r="B441">
        <v>1</v>
      </c>
      <c r="C441" t="s">
        <v>18298</v>
      </c>
      <c r="D441" t="s">
        <v>346</v>
      </c>
      <c r="F441" t="s">
        <v>297</v>
      </c>
      <c r="G441">
        <v>0</v>
      </c>
      <c r="H441" t="s">
        <v>432</v>
      </c>
      <c r="I441" t="s">
        <v>18298</v>
      </c>
      <c r="K441">
        <v>1</v>
      </c>
      <c r="L441" t="s">
        <v>466</v>
      </c>
      <c r="M441" t="s">
        <v>18299</v>
      </c>
      <c r="O441" t="s">
        <v>18300</v>
      </c>
      <c r="P441" t="s">
        <v>346</v>
      </c>
      <c r="T441" t="s">
        <v>17201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17219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17200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17200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19055</v>
      </c>
      <c r="B448">
        <v>1</v>
      </c>
      <c r="C448" t="s">
        <v>19056</v>
      </c>
      <c r="D448" t="s">
        <v>346</v>
      </c>
      <c r="F448" t="s">
        <v>297</v>
      </c>
      <c r="G448">
        <v>6</v>
      </c>
      <c r="H448" t="s">
        <v>680</v>
      </c>
      <c r="I448" t="s">
        <v>19056</v>
      </c>
      <c r="K448">
        <v>1</v>
      </c>
      <c r="L448" t="s">
        <v>1692</v>
      </c>
      <c r="M448" t="s">
        <v>19057</v>
      </c>
      <c r="N448">
        <v>24</v>
      </c>
      <c r="O448" t="s">
        <v>19058</v>
      </c>
      <c r="P448" t="s">
        <v>346</v>
      </c>
      <c r="Q448" t="s">
        <v>406</v>
      </c>
      <c r="S448">
        <v>9</v>
      </c>
      <c r="T448" t="s">
        <v>17206</v>
      </c>
      <c r="U448" t="s">
        <v>312</v>
      </c>
      <c r="V448" t="s">
        <v>17757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17206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21595</v>
      </c>
      <c r="B457">
        <v>1</v>
      </c>
      <c r="C457" t="s">
        <v>21596</v>
      </c>
      <c r="D457" t="s">
        <v>346</v>
      </c>
      <c r="F457" t="s">
        <v>297</v>
      </c>
      <c r="G457">
        <v>82</v>
      </c>
      <c r="H457" t="s">
        <v>395</v>
      </c>
      <c r="I457" t="s">
        <v>21596</v>
      </c>
      <c r="K457">
        <v>0</v>
      </c>
      <c r="L457" t="s">
        <v>21597</v>
      </c>
      <c r="M457" t="s">
        <v>311</v>
      </c>
      <c r="N457">
        <v>24</v>
      </c>
      <c r="O457" t="s">
        <v>21598</v>
      </c>
      <c r="P457" t="s">
        <v>346</v>
      </c>
      <c r="T457" t="s">
        <v>17200</v>
      </c>
      <c r="U457" t="s">
        <v>638</v>
      </c>
      <c r="V457" t="s">
        <v>21599</v>
      </c>
    </row>
    <row r="458" spans="1:23" hidden="1" x14ac:dyDescent="0.25">
      <c r="A458" t="s">
        <v>19576</v>
      </c>
      <c r="B458">
        <v>1</v>
      </c>
      <c r="C458" t="s">
        <v>19577</v>
      </c>
      <c r="D458" t="s">
        <v>15385</v>
      </c>
      <c r="F458" t="s">
        <v>297</v>
      </c>
      <c r="G458">
        <v>15</v>
      </c>
      <c r="H458" t="s">
        <v>680</v>
      </c>
      <c r="I458" t="s">
        <v>19577</v>
      </c>
      <c r="K458">
        <v>1</v>
      </c>
      <c r="L458" t="s">
        <v>2024</v>
      </c>
      <c r="M458" t="s">
        <v>19578</v>
      </c>
      <c r="N458">
        <v>30</v>
      </c>
      <c r="O458" t="s">
        <v>19579</v>
      </c>
      <c r="P458" t="s">
        <v>15385</v>
      </c>
      <c r="T458" t="s">
        <v>17219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16014</v>
      </c>
      <c r="W459">
        <v>26399</v>
      </c>
    </row>
    <row r="460" spans="1:23" hidden="1" x14ac:dyDescent="0.25">
      <c r="A460" t="s">
        <v>21600</v>
      </c>
      <c r="B460">
        <v>1</v>
      </c>
      <c r="C460" t="s">
        <v>21601</v>
      </c>
      <c r="D460" t="s">
        <v>447</v>
      </c>
      <c r="F460" t="s">
        <v>297</v>
      </c>
      <c r="G460">
        <v>43</v>
      </c>
      <c r="H460" t="s">
        <v>531</v>
      </c>
      <c r="I460" t="s">
        <v>21601</v>
      </c>
      <c r="K460">
        <v>0</v>
      </c>
      <c r="L460" t="s">
        <v>1224</v>
      </c>
      <c r="M460" t="s">
        <v>3447</v>
      </c>
      <c r="N460">
        <v>24</v>
      </c>
      <c r="O460" t="s">
        <v>21602</v>
      </c>
      <c r="P460" t="s">
        <v>447</v>
      </c>
      <c r="T460" t="s">
        <v>6906</v>
      </c>
      <c r="U460" t="s">
        <v>1359</v>
      </c>
      <c r="V460" t="s">
        <v>21603</v>
      </c>
    </row>
    <row r="461" spans="1:23" hidden="1" x14ac:dyDescent="0.25">
      <c r="A461" t="s">
        <v>19580</v>
      </c>
      <c r="B461">
        <v>1</v>
      </c>
      <c r="C461" t="s">
        <v>19581</v>
      </c>
      <c r="D461" t="s">
        <v>15385</v>
      </c>
      <c r="F461" t="s">
        <v>297</v>
      </c>
      <c r="G461">
        <v>10</v>
      </c>
      <c r="H461" t="s">
        <v>409</v>
      </c>
      <c r="I461" t="s">
        <v>19581</v>
      </c>
      <c r="K461">
        <v>1</v>
      </c>
      <c r="L461" t="s">
        <v>3415</v>
      </c>
      <c r="M461" t="s">
        <v>19582</v>
      </c>
      <c r="N461">
        <v>25</v>
      </c>
      <c r="O461" t="s">
        <v>19583</v>
      </c>
      <c r="P461" t="s">
        <v>15385</v>
      </c>
      <c r="T461" t="s">
        <v>17200</v>
      </c>
      <c r="U461" t="s">
        <v>407</v>
      </c>
      <c r="V461" t="s">
        <v>19551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17219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15381</v>
      </c>
      <c r="R464">
        <v>3123675</v>
      </c>
      <c r="T464" t="s">
        <v>17213</v>
      </c>
      <c r="V464" t="s">
        <v>4112</v>
      </c>
      <c r="W464">
        <v>32528</v>
      </c>
    </row>
    <row r="465" spans="1:23" hidden="1" x14ac:dyDescent="0.25">
      <c r="A465" t="s">
        <v>16240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17199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19584</v>
      </c>
      <c r="B469">
        <v>1</v>
      </c>
      <c r="C469" t="s">
        <v>19585</v>
      </c>
      <c r="D469" t="s">
        <v>309</v>
      </c>
      <c r="F469" t="s">
        <v>297</v>
      </c>
      <c r="G469">
        <v>17</v>
      </c>
      <c r="H469" t="s">
        <v>773</v>
      </c>
      <c r="I469" t="s">
        <v>19585</v>
      </c>
      <c r="K469">
        <v>1</v>
      </c>
      <c r="L469" t="s">
        <v>19586</v>
      </c>
      <c r="M469" t="s">
        <v>19587</v>
      </c>
      <c r="N469">
        <v>23</v>
      </c>
      <c r="O469" t="s">
        <v>19588</v>
      </c>
      <c r="P469" t="s">
        <v>309</v>
      </c>
      <c r="S469">
        <v>2</v>
      </c>
      <c r="T469" t="s">
        <v>17206</v>
      </c>
      <c r="U469" t="s">
        <v>888</v>
      </c>
      <c r="V469" t="s">
        <v>19589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17206</v>
      </c>
      <c r="V470" t="s">
        <v>3748</v>
      </c>
      <c r="W470">
        <v>31078</v>
      </c>
    </row>
    <row r="471" spans="1:23" hidden="1" x14ac:dyDescent="0.25">
      <c r="A471" t="s">
        <v>16874</v>
      </c>
      <c r="B471">
        <v>1</v>
      </c>
      <c r="C471" t="s">
        <v>16875</v>
      </c>
      <c r="D471" t="s">
        <v>319</v>
      </c>
      <c r="F471" t="s">
        <v>297</v>
      </c>
      <c r="G471">
        <v>84</v>
      </c>
      <c r="H471" t="s">
        <v>542</v>
      </c>
      <c r="I471" t="s">
        <v>16875</v>
      </c>
      <c r="K471">
        <v>3</v>
      </c>
      <c r="L471" t="s">
        <v>850</v>
      </c>
      <c r="M471" t="s">
        <v>14614</v>
      </c>
      <c r="N471">
        <v>25</v>
      </c>
      <c r="O471" t="s">
        <v>16876</v>
      </c>
      <c r="P471" t="s">
        <v>319</v>
      </c>
      <c r="S471">
        <v>5</v>
      </c>
      <c r="T471" t="s">
        <v>17284</v>
      </c>
      <c r="U471" t="s">
        <v>701</v>
      </c>
      <c r="V471" t="s">
        <v>17817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19590</v>
      </c>
      <c r="B473">
        <v>1</v>
      </c>
      <c r="C473" t="s">
        <v>19591</v>
      </c>
      <c r="D473" t="s">
        <v>447</v>
      </c>
      <c r="F473" t="s">
        <v>297</v>
      </c>
      <c r="G473">
        <v>26</v>
      </c>
      <c r="H473" t="s">
        <v>680</v>
      </c>
      <c r="I473" t="s">
        <v>19591</v>
      </c>
      <c r="K473">
        <v>1</v>
      </c>
      <c r="L473" t="s">
        <v>838</v>
      </c>
      <c r="M473" t="s">
        <v>19592</v>
      </c>
      <c r="N473">
        <v>23</v>
      </c>
      <c r="O473" t="s">
        <v>19593</v>
      </c>
      <c r="P473" t="s">
        <v>447</v>
      </c>
      <c r="T473" t="s">
        <v>17200</v>
      </c>
      <c r="V473" t="s">
        <v>19594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17361</v>
      </c>
      <c r="B476">
        <v>1</v>
      </c>
      <c r="C476" t="s">
        <v>17362</v>
      </c>
      <c r="D476" t="s">
        <v>319</v>
      </c>
      <c r="F476" t="s">
        <v>297</v>
      </c>
      <c r="G476">
        <v>85</v>
      </c>
      <c r="H476" t="s">
        <v>821</v>
      </c>
      <c r="I476" t="s">
        <v>17362</v>
      </c>
      <c r="K476">
        <v>2</v>
      </c>
      <c r="L476" t="s">
        <v>17363</v>
      </c>
      <c r="M476" t="s">
        <v>17364</v>
      </c>
      <c r="N476">
        <v>24</v>
      </c>
      <c r="O476" t="s">
        <v>17365</v>
      </c>
      <c r="P476" t="s">
        <v>319</v>
      </c>
      <c r="S476">
        <v>1</v>
      </c>
      <c r="T476" t="s">
        <v>17206</v>
      </c>
      <c r="U476" t="s">
        <v>546</v>
      </c>
      <c r="V476" t="s">
        <v>17366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17219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17219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21604</v>
      </c>
      <c r="B481">
        <v>1</v>
      </c>
      <c r="C481" t="s">
        <v>21605</v>
      </c>
      <c r="D481" t="s">
        <v>319</v>
      </c>
      <c r="F481" t="s">
        <v>297</v>
      </c>
      <c r="G481">
        <v>89</v>
      </c>
      <c r="H481" t="s">
        <v>653</v>
      </c>
      <c r="I481" t="s">
        <v>21605</v>
      </c>
      <c r="K481">
        <v>0</v>
      </c>
      <c r="L481" t="s">
        <v>1285</v>
      </c>
      <c r="M481" t="s">
        <v>21606</v>
      </c>
      <c r="O481" t="s">
        <v>21607</v>
      </c>
      <c r="P481" t="s">
        <v>319</v>
      </c>
      <c r="T481" t="s">
        <v>17201</v>
      </c>
      <c r="U481" t="s">
        <v>413</v>
      </c>
    </row>
    <row r="482" spans="1:23" hidden="1" x14ac:dyDescent="0.25">
      <c r="A482" t="s">
        <v>19595</v>
      </c>
      <c r="B482">
        <v>1</v>
      </c>
      <c r="C482" t="s">
        <v>19596</v>
      </c>
      <c r="D482" t="s">
        <v>346</v>
      </c>
      <c r="F482" t="s">
        <v>297</v>
      </c>
      <c r="G482">
        <v>83</v>
      </c>
      <c r="H482" t="s">
        <v>409</v>
      </c>
      <c r="I482" t="s">
        <v>19596</v>
      </c>
      <c r="K482">
        <v>1</v>
      </c>
      <c r="L482" t="s">
        <v>592</v>
      </c>
      <c r="M482" t="s">
        <v>3262</v>
      </c>
      <c r="N482">
        <v>24</v>
      </c>
      <c r="O482" t="s">
        <v>19597</v>
      </c>
      <c r="P482" t="s">
        <v>346</v>
      </c>
      <c r="S482">
        <v>7</v>
      </c>
      <c r="T482" t="s">
        <v>17201</v>
      </c>
      <c r="U482" t="s">
        <v>739</v>
      </c>
      <c r="V482" t="s">
        <v>19598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17213</v>
      </c>
      <c r="V483" t="s">
        <v>5953</v>
      </c>
      <c r="W483">
        <v>30707</v>
      </c>
    </row>
    <row r="484" spans="1:23" hidden="1" x14ac:dyDescent="0.25">
      <c r="A484" t="s">
        <v>17160</v>
      </c>
      <c r="B484">
        <v>1</v>
      </c>
      <c r="C484" t="s">
        <v>17159</v>
      </c>
      <c r="D484" t="s">
        <v>447</v>
      </c>
      <c r="E484" t="s">
        <v>18607</v>
      </c>
      <c r="F484" t="s">
        <v>297</v>
      </c>
      <c r="G484">
        <v>48</v>
      </c>
      <c r="H484" t="s">
        <v>773</v>
      </c>
      <c r="I484" t="s">
        <v>17159</v>
      </c>
      <c r="J484">
        <v>20191</v>
      </c>
      <c r="K484">
        <v>6</v>
      </c>
      <c r="L484" t="s">
        <v>2206</v>
      </c>
      <c r="M484" t="s">
        <v>17166</v>
      </c>
      <c r="N484">
        <v>29</v>
      </c>
      <c r="O484" t="s">
        <v>18608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19599</v>
      </c>
      <c r="B485">
        <v>1</v>
      </c>
      <c r="C485" t="s">
        <v>19600</v>
      </c>
      <c r="D485" t="s">
        <v>447</v>
      </c>
      <c r="F485" t="s">
        <v>297</v>
      </c>
      <c r="G485">
        <v>42</v>
      </c>
      <c r="H485" t="s">
        <v>360</v>
      </c>
      <c r="I485" t="s">
        <v>19600</v>
      </c>
      <c r="K485">
        <v>1</v>
      </c>
      <c r="L485" t="s">
        <v>2318</v>
      </c>
      <c r="M485" t="s">
        <v>18380</v>
      </c>
      <c r="N485">
        <v>25</v>
      </c>
      <c r="O485" t="s">
        <v>19601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21608</v>
      </c>
      <c r="B487">
        <v>1</v>
      </c>
      <c r="C487" t="s">
        <v>21609</v>
      </c>
      <c r="D487" t="s">
        <v>447</v>
      </c>
      <c r="F487" t="s">
        <v>297</v>
      </c>
      <c r="G487">
        <v>36</v>
      </c>
      <c r="H487" t="s">
        <v>680</v>
      </c>
      <c r="I487" t="s">
        <v>21609</v>
      </c>
      <c r="K487">
        <v>0</v>
      </c>
      <c r="L487" t="s">
        <v>592</v>
      </c>
      <c r="M487" t="s">
        <v>1534</v>
      </c>
      <c r="N487">
        <v>23</v>
      </c>
      <c r="O487" t="s">
        <v>21610</v>
      </c>
      <c r="P487" t="s">
        <v>447</v>
      </c>
      <c r="T487" t="s">
        <v>6906</v>
      </c>
      <c r="U487" t="s">
        <v>901</v>
      </c>
      <c r="V487" t="s">
        <v>19614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17314</v>
      </c>
      <c r="V488" t="s">
        <v>3614</v>
      </c>
      <c r="W488">
        <v>29854</v>
      </c>
    </row>
    <row r="489" spans="1:23" hidden="1" x14ac:dyDescent="0.25">
      <c r="A489" t="s">
        <v>21611</v>
      </c>
      <c r="B489">
        <v>1</v>
      </c>
      <c r="C489" t="s">
        <v>21612</v>
      </c>
      <c r="D489" t="s">
        <v>447</v>
      </c>
      <c r="F489" t="s">
        <v>297</v>
      </c>
      <c r="H489" t="s">
        <v>831</v>
      </c>
      <c r="I489" t="s">
        <v>21612</v>
      </c>
      <c r="K489">
        <v>0</v>
      </c>
      <c r="L489" t="s">
        <v>443</v>
      </c>
      <c r="M489" t="s">
        <v>507</v>
      </c>
      <c r="O489" t="s">
        <v>21613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17200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21614</v>
      </c>
      <c r="B493">
        <v>1</v>
      </c>
      <c r="C493" t="s">
        <v>21615</v>
      </c>
      <c r="D493" t="s">
        <v>447</v>
      </c>
      <c r="F493" t="s">
        <v>297</v>
      </c>
      <c r="G493">
        <v>38</v>
      </c>
      <c r="H493" t="s">
        <v>831</v>
      </c>
      <c r="I493" t="s">
        <v>21615</v>
      </c>
      <c r="K493">
        <v>0</v>
      </c>
      <c r="L493" t="s">
        <v>320</v>
      </c>
      <c r="M493" t="s">
        <v>21616</v>
      </c>
      <c r="O493" t="s">
        <v>21617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15381</v>
      </c>
      <c r="T497" t="s">
        <v>294</v>
      </c>
    </row>
    <row r="498" spans="1:23" hidden="1" x14ac:dyDescent="0.25">
      <c r="A498" t="s">
        <v>17544</v>
      </c>
      <c r="B498">
        <v>1</v>
      </c>
      <c r="C498" t="s">
        <v>17545</v>
      </c>
      <c r="D498" t="s">
        <v>309</v>
      </c>
      <c r="F498" t="s">
        <v>297</v>
      </c>
      <c r="G498">
        <v>0</v>
      </c>
      <c r="H498" t="s">
        <v>1799</v>
      </c>
      <c r="I498" t="s">
        <v>17545</v>
      </c>
      <c r="K498">
        <v>1</v>
      </c>
      <c r="L498" t="s">
        <v>495</v>
      </c>
      <c r="M498" t="s">
        <v>337</v>
      </c>
      <c r="N498">
        <v>25</v>
      </c>
      <c r="O498" t="s">
        <v>17546</v>
      </c>
      <c r="P498" t="s">
        <v>309</v>
      </c>
      <c r="T498" t="s">
        <v>17219</v>
      </c>
      <c r="V498" t="s">
        <v>17547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17814</v>
      </c>
      <c r="B502">
        <v>1</v>
      </c>
      <c r="C502" t="s">
        <v>17815</v>
      </c>
      <c r="D502" t="s">
        <v>447</v>
      </c>
      <c r="F502" t="s">
        <v>297</v>
      </c>
      <c r="G502">
        <v>26</v>
      </c>
      <c r="H502" t="s">
        <v>531</v>
      </c>
      <c r="I502" t="s">
        <v>17815</v>
      </c>
      <c r="K502">
        <v>3</v>
      </c>
      <c r="L502" t="s">
        <v>1038</v>
      </c>
      <c r="M502" t="s">
        <v>507</v>
      </c>
      <c r="N502">
        <v>25</v>
      </c>
      <c r="O502" t="s">
        <v>17816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17817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17561</v>
      </c>
      <c r="B504">
        <v>1</v>
      </c>
      <c r="C504" t="s">
        <v>17562</v>
      </c>
      <c r="D504" t="s">
        <v>346</v>
      </c>
      <c r="F504" t="s">
        <v>297</v>
      </c>
      <c r="G504">
        <v>0</v>
      </c>
      <c r="H504" t="s">
        <v>823</v>
      </c>
      <c r="I504" t="s">
        <v>17562</v>
      </c>
      <c r="K504">
        <v>1</v>
      </c>
      <c r="L504" t="s">
        <v>17563</v>
      </c>
      <c r="M504" t="s">
        <v>6835</v>
      </c>
      <c r="N504">
        <v>24</v>
      </c>
      <c r="O504" t="s">
        <v>17564</v>
      </c>
      <c r="P504" t="s">
        <v>346</v>
      </c>
      <c r="T504" t="s">
        <v>7653</v>
      </c>
      <c r="V504" t="s">
        <v>17565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17213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17199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17199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21618</v>
      </c>
      <c r="B510">
        <v>1</v>
      </c>
      <c r="C510" t="s">
        <v>21619</v>
      </c>
      <c r="D510" t="s">
        <v>447</v>
      </c>
      <c r="F510" t="s">
        <v>297</v>
      </c>
      <c r="G510">
        <v>42</v>
      </c>
      <c r="H510" t="s">
        <v>637</v>
      </c>
      <c r="I510" t="s">
        <v>21619</v>
      </c>
      <c r="K510">
        <v>0</v>
      </c>
      <c r="L510" t="s">
        <v>21620</v>
      </c>
      <c r="M510" t="s">
        <v>595</v>
      </c>
      <c r="N510">
        <v>24</v>
      </c>
      <c r="O510" t="s">
        <v>21621</v>
      </c>
      <c r="P510" t="s">
        <v>447</v>
      </c>
      <c r="T510" t="s">
        <v>17213</v>
      </c>
      <c r="U510" t="s">
        <v>688</v>
      </c>
      <c r="V510" t="s">
        <v>19747</v>
      </c>
    </row>
    <row r="511" spans="1:23" hidden="1" x14ac:dyDescent="0.25">
      <c r="A511" t="s">
        <v>17773</v>
      </c>
      <c r="B511">
        <v>1</v>
      </c>
      <c r="C511" t="s">
        <v>17774</v>
      </c>
      <c r="D511" t="s">
        <v>447</v>
      </c>
      <c r="F511" t="s">
        <v>297</v>
      </c>
      <c r="G511">
        <v>3</v>
      </c>
      <c r="H511" t="s">
        <v>432</v>
      </c>
      <c r="I511" t="s">
        <v>17774</v>
      </c>
      <c r="K511">
        <v>2</v>
      </c>
      <c r="L511" t="s">
        <v>17775</v>
      </c>
      <c r="M511" t="s">
        <v>491</v>
      </c>
      <c r="N511">
        <v>24</v>
      </c>
      <c r="O511" t="s">
        <v>17776</v>
      </c>
      <c r="P511" t="s">
        <v>447</v>
      </c>
      <c r="S511">
        <v>2</v>
      </c>
      <c r="T511" t="s">
        <v>7653</v>
      </c>
      <c r="U511" t="s">
        <v>14060</v>
      </c>
      <c r="V511" t="s">
        <v>17777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17199</v>
      </c>
      <c r="V512" t="s">
        <v>17436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17219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17206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16097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17199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21622</v>
      </c>
      <c r="B526">
        <v>1</v>
      </c>
      <c r="C526" t="s">
        <v>21623</v>
      </c>
      <c r="D526" t="s">
        <v>346</v>
      </c>
      <c r="F526" t="s">
        <v>297</v>
      </c>
      <c r="H526" t="s">
        <v>339</v>
      </c>
      <c r="I526" t="s">
        <v>21623</v>
      </c>
      <c r="K526">
        <v>0</v>
      </c>
      <c r="L526" t="s">
        <v>7161</v>
      </c>
      <c r="M526" t="s">
        <v>21624</v>
      </c>
      <c r="O526" t="s">
        <v>21625</v>
      </c>
      <c r="P526" t="s">
        <v>346</v>
      </c>
      <c r="T526" t="s">
        <v>17201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17206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15973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16710</v>
      </c>
      <c r="B529">
        <v>1</v>
      </c>
      <c r="C529" t="s">
        <v>16711</v>
      </c>
      <c r="D529" t="s">
        <v>319</v>
      </c>
      <c r="F529" t="s">
        <v>297</v>
      </c>
      <c r="G529">
        <v>0</v>
      </c>
      <c r="H529" t="s">
        <v>690</v>
      </c>
      <c r="I529" t="s">
        <v>16711</v>
      </c>
      <c r="K529">
        <v>1</v>
      </c>
      <c r="L529" t="s">
        <v>16712</v>
      </c>
      <c r="M529" t="s">
        <v>8163</v>
      </c>
      <c r="N529">
        <v>25</v>
      </c>
      <c r="O529" t="s">
        <v>16713</v>
      </c>
      <c r="P529" t="s">
        <v>319</v>
      </c>
      <c r="T529" t="s">
        <v>17284</v>
      </c>
      <c r="V529" t="s">
        <v>16714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17219</v>
      </c>
      <c r="V530" t="s">
        <v>1876</v>
      </c>
    </row>
    <row r="531" spans="1:23" hidden="1" x14ac:dyDescent="0.25">
      <c r="A531" t="s">
        <v>17921</v>
      </c>
      <c r="B531">
        <v>1</v>
      </c>
      <c r="C531" t="s">
        <v>17922</v>
      </c>
      <c r="D531" t="s">
        <v>319</v>
      </c>
      <c r="F531" t="s">
        <v>297</v>
      </c>
      <c r="G531">
        <v>85</v>
      </c>
      <c r="H531" t="s">
        <v>519</v>
      </c>
      <c r="I531" t="s">
        <v>17922</v>
      </c>
      <c r="K531">
        <v>2</v>
      </c>
      <c r="L531" t="s">
        <v>939</v>
      </c>
      <c r="M531" t="s">
        <v>411</v>
      </c>
      <c r="N531">
        <v>24</v>
      </c>
      <c r="O531" t="s">
        <v>17923</v>
      </c>
      <c r="P531" t="s">
        <v>319</v>
      </c>
      <c r="S531">
        <v>2</v>
      </c>
      <c r="T531" t="s">
        <v>1514</v>
      </c>
      <c r="U531" t="s">
        <v>440</v>
      </c>
      <c r="V531" t="s">
        <v>19059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18605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17213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17200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17200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19602</v>
      </c>
      <c r="B538">
        <v>1</v>
      </c>
      <c r="C538" t="s">
        <v>19603</v>
      </c>
      <c r="D538" t="s">
        <v>447</v>
      </c>
      <c r="F538" t="s">
        <v>297</v>
      </c>
      <c r="G538">
        <v>33</v>
      </c>
      <c r="H538" t="s">
        <v>409</v>
      </c>
      <c r="I538" t="s">
        <v>19603</v>
      </c>
      <c r="K538">
        <v>1</v>
      </c>
      <c r="L538" t="s">
        <v>595</v>
      </c>
      <c r="M538" t="s">
        <v>14471</v>
      </c>
      <c r="N538">
        <v>24</v>
      </c>
      <c r="O538" t="s">
        <v>19604</v>
      </c>
      <c r="P538" t="s">
        <v>447</v>
      </c>
      <c r="S538">
        <v>7</v>
      </c>
      <c r="T538" t="s">
        <v>7653</v>
      </c>
      <c r="U538" t="s">
        <v>369</v>
      </c>
      <c r="V538" t="s">
        <v>19605</v>
      </c>
    </row>
    <row r="539" spans="1:23" hidden="1" x14ac:dyDescent="0.25">
      <c r="A539" t="s">
        <v>22994</v>
      </c>
      <c r="B539">
        <v>1</v>
      </c>
      <c r="C539" t="s">
        <v>22995</v>
      </c>
      <c r="D539" t="s">
        <v>319</v>
      </c>
      <c r="F539" t="s">
        <v>297</v>
      </c>
      <c r="H539" t="s">
        <v>519</v>
      </c>
      <c r="I539" t="s">
        <v>22995</v>
      </c>
      <c r="K539">
        <v>0</v>
      </c>
      <c r="L539" t="s">
        <v>606</v>
      </c>
      <c r="M539" t="s">
        <v>22996</v>
      </c>
      <c r="O539" t="s">
        <v>22997</v>
      </c>
      <c r="P539" t="s">
        <v>319</v>
      </c>
      <c r="T539" t="s">
        <v>17284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17206</v>
      </c>
      <c r="V540" t="s">
        <v>5038</v>
      </c>
      <c r="W540">
        <v>31574</v>
      </c>
    </row>
    <row r="541" spans="1:23" hidden="1" x14ac:dyDescent="0.25">
      <c r="A541" t="s">
        <v>15421</v>
      </c>
      <c r="B541">
        <v>1</v>
      </c>
      <c r="C541" t="s">
        <v>15422</v>
      </c>
      <c r="D541" t="s">
        <v>15385</v>
      </c>
      <c r="F541" t="s">
        <v>297</v>
      </c>
      <c r="G541">
        <v>0</v>
      </c>
      <c r="H541" t="s">
        <v>637</v>
      </c>
      <c r="I541" t="s">
        <v>15422</v>
      </c>
      <c r="J541">
        <v>19788</v>
      </c>
      <c r="K541">
        <v>4</v>
      </c>
      <c r="L541" t="s">
        <v>786</v>
      </c>
      <c r="M541" t="s">
        <v>15406</v>
      </c>
      <c r="N541">
        <v>31</v>
      </c>
      <c r="O541" t="s">
        <v>15423</v>
      </c>
      <c r="P541" t="s">
        <v>15385</v>
      </c>
      <c r="T541" t="s">
        <v>2291</v>
      </c>
      <c r="V541" t="s">
        <v>17325</v>
      </c>
      <c r="W541">
        <v>30960</v>
      </c>
    </row>
    <row r="542" spans="1:23" hidden="1" x14ac:dyDescent="0.25">
      <c r="A542" t="s">
        <v>21626</v>
      </c>
      <c r="B542">
        <v>1</v>
      </c>
      <c r="C542" t="s">
        <v>21627</v>
      </c>
      <c r="D542" t="s">
        <v>309</v>
      </c>
      <c r="F542" t="s">
        <v>297</v>
      </c>
      <c r="H542" t="s">
        <v>432</v>
      </c>
      <c r="I542" t="s">
        <v>21627</v>
      </c>
      <c r="K542">
        <v>0</v>
      </c>
      <c r="L542" t="s">
        <v>329</v>
      </c>
      <c r="M542" t="s">
        <v>21628</v>
      </c>
      <c r="O542" t="s">
        <v>21629</v>
      </c>
      <c r="P542" t="s">
        <v>309</v>
      </c>
      <c r="T542" t="s">
        <v>17200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17199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19606</v>
      </c>
      <c r="B544">
        <v>1</v>
      </c>
      <c r="C544" t="s">
        <v>19607</v>
      </c>
      <c r="D544" t="s">
        <v>346</v>
      </c>
      <c r="F544" t="s">
        <v>297</v>
      </c>
      <c r="G544">
        <v>89</v>
      </c>
      <c r="H544" t="s">
        <v>315</v>
      </c>
      <c r="I544" t="s">
        <v>19607</v>
      </c>
      <c r="K544">
        <v>1</v>
      </c>
      <c r="L544" t="s">
        <v>4692</v>
      </c>
      <c r="M544" t="s">
        <v>2611</v>
      </c>
      <c r="N544">
        <v>23</v>
      </c>
      <c r="O544" t="s">
        <v>19608</v>
      </c>
      <c r="P544" t="s">
        <v>346</v>
      </c>
      <c r="T544" t="s">
        <v>17206</v>
      </c>
      <c r="U544" t="s">
        <v>688</v>
      </c>
      <c r="V544" t="s">
        <v>19609</v>
      </c>
    </row>
    <row r="545" spans="1:23" hidden="1" x14ac:dyDescent="0.25">
      <c r="A545" t="s">
        <v>21329</v>
      </c>
      <c r="B545">
        <v>1</v>
      </c>
      <c r="C545" t="s">
        <v>21330</v>
      </c>
      <c r="D545" t="s">
        <v>433</v>
      </c>
      <c r="F545" t="s">
        <v>297</v>
      </c>
      <c r="G545">
        <v>49</v>
      </c>
      <c r="H545" t="s">
        <v>360</v>
      </c>
      <c r="I545" t="s">
        <v>21330</v>
      </c>
      <c r="K545">
        <v>1</v>
      </c>
      <c r="L545" t="s">
        <v>621</v>
      </c>
      <c r="M545" t="s">
        <v>4183</v>
      </c>
      <c r="N545">
        <v>23</v>
      </c>
      <c r="O545" t="s">
        <v>21331</v>
      </c>
      <c r="P545" t="s">
        <v>433</v>
      </c>
      <c r="T545" t="s">
        <v>17213</v>
      </c>
      <c r="V545" t="s">
        <v>19104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18212</v>
      </c>
      <c r="B547">
        <v>1</v>
      </c>
      <c r="C547" t="s">
        <v>18213</v>
      </c>
      <c r="D547" t="s">
        <v>346</v>
      </c>
      <c r="F547" t="s">
        <v>297</v>
      </c>
      <c r="G547">
        <v>86</v>
      </c>
      <c r="H547" t="s">
        <v>426</v>
      </c>
      <c r="I547" t="s">
        <v>18213</v>
      </c>
      <c r="K547">
        <v>2</v>
      </c>
      <c r="L547" t="s">
        <v>9095</v>
      </c>
      <c r="M547" t="s">
        <v>627</v>
      </c>
      <c r="N547">
        <v>25</v>
      </c>
      <c r="O547" t="s">
        <v>18214</v>
      </c>
      <c r="P547" t="s">
        <v>346</v>
      </c>
      <c r="S547">
        <v>10</v>
      </c>
      <c r="T547" t="s">
        <v>17200</v>
      </c>
      <c r="U547" t="s">
        <v>516</v>
      </c>
      <c r="V547" t="s">
        <v>16887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17219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21630</v>
      </c>
      <c r="B549">
        <v>1</v>
      </c>
      <c r="C549" t="s">
        <v>21631</v>
      </c>
      <c r="D549" t="s">
        <v>346</v>
      </c>
      <c r="F549" t="s">
        <v>297</v>
      </c>
      <c r="G549">
        <v>81</v>
      </c>
      <c r="H549" t="s">
        <v>390</v>
      </c>
      <c r="I549" t="s">
        <v>21631</v>
      </c>
      <c r="K549">
        <v>0</v>
      </c>
      <c r="L549" t="s">
        <v>21632</v>
      </c>
      <c r="M549" t="s">
        <v>1230</v>
      </c>
      <c r="N549">
        <v>23</v>
      </c>
      <c r="O549" t="s">
        <v>21633</v>
      </c>
      <c r="P549" t="s">
        <v>346</v>
      </c>
      <c r="T549" t="s">
        <v>17213</v>
      </c>
      <c r="U549" t="s">
        <v>14060</v>
      </c>
      <c r="V549" t="s">
        <v>21634</v>
      </c>
    </row>
    <row r="550" spans="1:23" hidden="1" x14ac:dyDescent="0.25">
      <c r="A550" t="s">
        <v>17721</v>
      </c>
      <c r="B550">
        <v>1</v>
      </c>
      <c r="C550" t="s">
        <v>17722</v>
      </c>
      <c r="D550" t="s">
        <v>309</v>
      </c>
      <c r="F550" t="s">
        <v>297</v>
      </c>
      <c r="G550">
        <v>0</v>
      </c>
      <c r="H550" t="s">
        <v>354</v>
      </c>
      <c r="I550" t="s">
        <v>17722</v>
      </c>
      <c r="K550">
        <v>2</v>
      </c>
      <c r="L550" t="s">
        <v>17723</v>
      </c>
      <c r="M550" t="s">
        <v>1097</v>
      </c>
      <c r="N550">
        <v>25</v>
      </c>
      <c r="O550" t="s">
        <v>17724</v>
      </c>
      <c r="P550" t="s">
        <v>309</v>
      </c>
      <c r="T550" t="s">
        <v>2291</v>
      </c>
      <c r="V550" t="s">
        <v>16121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18237</v>
      </c>
      <c r="W551">
        <v>31265</v>
      </c>
    </row>
    <row r="552" spans="1:23" hidden="1" x14ac:dyDescent="0.25">
      <c r="A552" t="s">
        <v>19610</v>
      </c>
      <c r="B552">
        <v>1</v>
      </c>
      <c r="C552" t="s">
        <v>19611</v>
      </c>
      <c r="D552" t="s">
        <v>346</v>
      </c>
      <c r="F552" t="s">
        <v>297</v>
      </c>
      <c r="G552">
        <v>82</v>
      </c>
      <c r="H552" t="s">
        <v>395</v>
      </c>
      <c r="I552" t="s">
        <v>19611</v>
      </c>
      <c r="K552">
        <v>1</v>
      </c>
      <c r="L552" t="s">
        <v>19612</v>
      </c>
      <c r="M552" t="s">
        <v>3177</v>
      </c>
      <c r="N552">
        <v>23</v>
      </c>
      <c r="O552" t="s">
        <v>19613</v>
      </c>
      <c r="P552" t="s">
        <v>346</v>
      </c>
      <c r="S552">
        <v>10</v>
      </c>
      <c r="T552" t="s">
        <v>2291</v>
      </c>
      <c r="U552" t="s">
        <v>546</v>
      </c>
      <c r="V552" t="s">
        <v>19614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17200</v>
      </c>
      <c r="V553" t="s">
        <v>7043</v>
      </c>
      <c r="W553">
        <v>7867</v>
      </c>
    </row>
    <row r="554" spans="1:23" hidden="1" x14ac:dyDescent="0.25">
      <c r="A554" t="s">
        <v>19615</v>
      </c>
      <c r="B554">
        <v>1</v>
      </c>
      <c r="C554" t="s">
        <v>19060</v>
      </c>
      <c r="D554" t="s">
        <v>346</v>
      </c>
      <c r="F554" t="s">
        <v>297</v>
      </c>
      <c r="G554">
        <v>3</v>
      </c>
      <c r="H554" t="s">
        <v>1164</v>
      </c>
      <c r="I554" t="s">
        <v>19060</v>
      </c>
      <c r="K554">
        <v>1</v>
      </c>
      <c r="L554" t="s">
        <v>19168</v>
      </c>
      <c r="M554" t="s">
        <v>19061</v>
      </c>
      <c r="N554">
        <v>24</v>
      </c>
      <c r="O554" t="s">
        <v>19616</v>
      </c>
      <c r="P554" t="s">
        <v>346</v>
      </c>
      <c r="Q554" t="s">
        <v>406</v>
      </c>
      <c r="S554">
        <v>3</v>
      </c>
      <c r="T554" t="s">
        <v>17213</v>
      </c>
      <c r="U554" t="s">
        <v>688</v>
      </c>
      <c r="V554" t="s">
        <v>19617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17213</v>
      </c>
      <c r="V555" t="s">
        <v>3696</v>
      </c>
      <c r="W555">
        <v>30751</v>
      </c>
    </row>
    <row r="556" spans="1:23" hidden="1" x14ac:dyDescent="0.25">
      <c r="A556" t="s">
        <v>16417</v>
      </c>
      <c r="B556">
        <v>1</v>
      </c>
      <c r="C556" t="s">
        <v>16418</v>
      </c>
      <c r="D556" t="s">
        <v>319</v>
      </c>
      <c r="F556" t="s">
        <v>297</v>
      </c>
      <c r="G556">
        <v>87</v>
      </c>
      <c r="H556" t="s">
        <v>938</v>
      </c>
      <c r="I556" t="s">
        <v>16418</v>
      </c>
      <c r="K556">
        <v>3</v>
      </c>
      <c r="L556" t="s">
        <v>443</v>
      </c>
      <c r="M556" t="s">
        <v>8933</v>
      </c>
      <c r="N556">
        <v>26</v>
      </c>
      <c r="O556" t="s">
        <v>16419</v>
      </c>
      <c r="P556" t="s">
        <v>319</v>
      </c>
      <c r="T556" t="s">
        <v>17199</v>
      </c>
      <c r="U556" t="s">
        <v>901</v>
      </c>
      <c r="V556" t="s">
        <v>22998</v>
      </c>
    </row>
    <row r="557" spans="1:23" hidden="1" x14ac:dyDescent="0.25">
      <c r="A557" t="s">
        <v>19618</v>
      </c>
      <c r="B557">
        <v>1</v>
      </c>
      <c r="C557" t="s">
        <v>19619</v>
      </c>
      <c r="D557" t="s">
        <v>319</v>
      </c>
      <c r="F557" t="s">
        <v>297</v>
      </c>
      <c r="G557">
        <v>45</v>
      </c>
      <c r="H557" t="s">
        <v>1959</v>
      </c>
      <c r="I557" t="s">
        <v>19619</v>
      </c>
      <c r="K557">
        <v>1</v>
      </c>
      <c r="L557" t="s">
        <v>1708</v>
      </c>
      <c r="M557" t="s">
        <v>19620</v>
      </c>
      <c r="N557">
        <v>24</v>
      </c>
      <c r="O557" t="s">
        <v>19621</v>
      </c>
      <c r="P557" t="s">
        <v>319</v>
      </c>
      <c r="S557">
        <v>3</v>
      </c>
      <c r="T557" t="s">
        <v>17206</v>
      </c>
      <c r="U557" t="s">
        <v>1359</v>
      </c>
      <c r="V557" t="s">
        <v>19622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17206</v>
      </c>
      <c r="V559" t="s">
        <v>16037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17213</v>
      </c>
      <c r="V561" t="s">
        <v>7434</v>
      </c>
      <c r="W561">
        <v>28495</v>
      </c>
    </row>
    <row r="562" spans="1:23" hidden="1" x14ac:dyDescent="0.25">
      <c r="A562" t="s">
        <v>17378</v>
      </c>
      <c r="B562">
        <v>1</v>
      </c>
      <c r="C562" t="s">
        <v>15445</v>
      </c>
      <c r="D562" t="s">
        <v>15385</v>
      </c>
      <c r="F562" t="s">
        <v>297</v>
      </c>
      <c r="G562">
        <v>0</v>
      </c>
      <c r="H562" t="s">
        <v>785</v>
      </c>
      <c r="I562" t="s">
        <v>15445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15446</v>
      </c>
      <c r="P562" t="s">
        <v>15385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17206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17201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17206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17201</v>
      </c>
      <c r="V570" t="s">
        <v>2839</v>
      </c>
      <c r="W570">
        <v>31365</v>
      </c>
    </row>
    <row r="571" spans="1:23" hidden="1" x14ac:dyDescent="0.25">
      <c r="A571" t="s">
        <v>15802</v>
      </c>
      <c r="B571">
        <v>1</v>
      </c>
      <c r="C571" t="s">
        <v>15803</v>
      </c>
      <c r="D571" t="s">
        <v>15385</v>
      </c>
      <c r="F571" t="s">
        <v>297</v>
      </c>
      <c r="G571">
        <v>10</v>
      </c>
      <c r="H571" t="s">
        <v>365</v>
      </c>
      <c r="I571" t="s">
        <v>15803</v>
      </c>
      <c r="J571">
        <v>22260</v>
      </c>
      <c r="K571">
        <v>3</v>
      </c>
      <c r="L571" t="s">
        <v>15807</v>
      </c>
      <c r="M571" t="s">
        <v>15805</v>
      </c>
      <c r="N571">
        <v>30</v>
      </c>
      <c r="O571" t="s">
        <v>15806</v>
      </c>
      <c r="P571" t="s">
        <v>15385</v>
      </c>
      <c r="R571">
        <v>4371989</v>
      </c>
      <c r="T571" t="s">
        <v>17201</v>
      </c>
      <c r="U571" t="s">
        <v>385</v>
      </c>
      <c r="V571" t="s">
        <v>15804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17219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17213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17206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17206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17200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17314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21635</v>
      </c>
      <c r="B579">
        <v>1</v>
      </c>
      <c r="C579" t="s">
        <v>21636</v>
      </c>
      <c r="D579" t="s">
        <v>346</v>
      </c>
      <c r="F579" t="s">
        <v>297</v>
      </c>
      <c r="H579" t="s">
        <v>470</v>
      </c>
      <c r="I579" t="s">
        <v>21636</v>
      </c>
      <c r="K579">
        <v>0</v>
      </c>
      <c r="L579" t="s">
        <v>3155</v>
      </c>
      <c r="M579" t="s">
        <v>21637</v>
      </c>
      <c r="O579" t="s">
        <v>21638</v>
      </c>
      <c r="P579" t="s">
        <v>346</v>
      </c>
      <c r="T579" t="s">
        <v>17213</v>
      </c>
      <c r="U579" t="s">
        <v>564</v>
      </c>
    </row>
    <row r="580" spans="1:23" hidden="1" x14ac:dyDescent="0.25">
      <c r="A580" t="s">
        <v>19623</v>
      </c>
      <c r="B580">
        <v>1</v>
      </c>
      <c r="C580" t="s">
        <v>19624</v>
      </c>
      <c r="D580" t="s">
        <v>319</v>
      </c>
      <c r="F580" t="s">
        <v>297</v>
      </c>
      <c r="G580">
        <v>82</v>
      </c>
      <c r="H580" t="s">
        <v>576</v>
      </c>
      <c r="I580" t="s">
        <v>19624</v>
      </c>
      <c r="K580">
        <v>1</v>
      </c>
      <c r="L580" t="s">
        <v>1205</v>
      </c>
      <c r="M580" t="s">
        <v>514</v>
      </c>
      <c r="N580">
        <v>23</v>
      </c>
      <c r="O580" t="s">
        <v>19625</v>
      </c>
      <c r="P580" t="s">
        <v>319</v>
      </c>
      <c r="T580" t="s">
        <v>17219</v>
      </c>
      <c r="U580" t="s">
        <v>363</v>
      </c>
      <c r="V580" t="s">
        <v>19626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17206</v>
      </c>
      <c r="V582" t="s">
        <v>18163</v>
      </c>
      <c r="W582">
        <v>32179</v>
      </c>
    </row>
    <row r="583" spans="1:23" hidden="1" x14ac:dyDescent="0.25">
      <c r="A583" t="s">
        <v>18189</v>
      </c>
      <c r="B583">
        <v>1</v>
      </c>
      <c r="C583" t="s">
        <v>18190</v>
      </c>
      <c r="D583" t="s">
        <v>346</v>
      </c>
      <c r="F583" t="s">
        <v>297</v>
      </c>
      <c r="G583">
        <v>88</v>
      </c>
      <c r="H583" t="s">
        <v>526</v>
      </c>
      <c r="I583" t="s">
        <v>18190</v>
      </c>
      <c r="K583">
        <v>2</v>
      </c>
      <c r="L583" t="s">
        <v>324</v>
      </c>
      <c r="M583" t="s">
        <v>1107</v>
      </c>
      <c r="N583">
        <v>25</v>
      </c>
      <c r="O583" t="s">
        <v>18191</v>
      </c>
      <c r="P583" t="s">
        <v>346</v>
      </c>
      <c r="S583">
        <v>8</v>
      </c>
      <c r="T583" t="s">
        <v>17200</v>
      </c>
      <c r="U583" t="s">
        <v>688</v>
      </c>
      <c r="V583" t="s">
        <v>19062</v>
      </c>
    </row>
    <row r="584" spans="1:23" hidden="1" x14ac:dyDescent="0.25">
      <c r="A584" t="s">
        <v>18346</v>
      </c>
      <c r="B584">
        <v>1</v>
      </c>
      <c r="C584" t="s">
        <v>18347</v>
      </c>
      <c r="D584" t="s">
        <v>433</v>
      </c>
      <c r="F584" t="s">
        <v>297</v>
      </c>
      <c r="G584">
        <v>14</v>
      </c>
      <c r="H584" t="s">
        <v>586</v>
      </c>
      <c r="I584" t="s">
        <v>18347</v>
      </c>
      <c r="K584">
        <v>1</v>
      </c>
      <c r="L584" t="s">
        <v>929</v>
      </c>
      <c r="M584" t="s">
        <v>18348</v>
      </c>
      <c r="N584">
        <v>25</v>
      </c>
      <c r="O584" t="s">
        <v>18349</v>
      </c>
      <c r="P584" t="s">
        <v>433</v>
      </c>
      <c r="T584" t="s">
        <v>17200</v>
      </c>
      <c r="V584" t="s">
        <v>18350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17201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17219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22999</v>
      </c>
      <c r="B588">
        <v>1</v>
      </c>
      <c r="C588" t="s">
        <v>23000</v>
      </c>
      <c r="D588" t="s">
        <v>319</v>
      </c>
      <c r="F588" t="s">
        <v>297</v>
      </c>
      <c r="G588">
        <v>47</v>
      </c>
      <c r="H588" t="s">
        <v>821</v>
      </c>
      <c r="I588" t="s">
        <v>23000</v>
      </c>
      <c r="K588">
        <v>0</v>
      </c>
      <c r="L588" t="s">
        <v>21783</v>
      </c>
      <c r="M588" t="s">
        <v>23001</v>
      </c>
      <c r="O588" t="s">
        <v>23002</v>
      </c>
      <c r="P588" t="s">
        <v>319</v>
      </c>
      <c r="T588" t="s">
        <v>17201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19627</v>
      </c>
      <c r="B590">
        <v>1</v>
      </c>
      <c r="C590" t="s">
        <v>19628</v>
      </c>
      <c r="D590" t="s">
        <v>447</v>
      </c>
      <c r="F590" t="s">
        <v>297</v>
      </c>
      <c r="G590">
        <v>0</v>
      </c>
      <c r="H590" t="s">
        <v>64</v>
      </c>
      <c r="I590" t="s">
        <v>19628</v>
      </c>
      <c r="K590">
        <v>1</v>
      </c>
      <c r="L590" t="s">
        <v>610</v>
      </c>
      <c r="M590" t="s">
        <v>611</v>
      </c>
      <c r="O590" t="s">
        <v>19629</v>
      </c>
      <c r="P590" t="s">
        <v>447</v>
      </c>
      <c r="T590" t="s">
        <v>5163</v>
      </c>
    </row>
    <row r="591" spans="1:23" hidden="1" x14ac:dyDescent="0.25">
      <c r="A591" t="s">
        <v>19063</v>
      </c>
      <c r="B591">
        <v>1</v>
      </c>
      <c r="C591" t="s">
        <v>19064</v>
      </c>
      <c r="D591" t="s">
        <v>447</v>
      </c>
      <c r="F591" t="s">
        <v>297</v>
      </c>
      <c r="G591">
        <v>25</v>
      </c>
      <c r="H591" t="s">
        <v>432</v>
      </c>
      <c r="I591" t="s">
        <v>19064</v>
      </c>
      <c r="K591">
        <v>1</v>
      </c>
      <c r="L591" t="s">
        <v>19065</v>
      </c>
      <c r="M591" t="s">
        <v>19066</v>
      </c>
      <c r="N591">
        <v>21</v>
      </c>
      <c r="O591" t="s">
        <v>19067</v>
      </c>
      <c r="P591" t="s">
        <v>447</v>
      </c>
      <c r="S591">
        <v>2</v>
      </c>
      <c r="T591" t="s">
        <v>2291</v>
      </c>
      <c r="U591" t="s">
        <v>350</v>
      </c>
      <c r="V591" t="s">
        <v>19630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19068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17201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17199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17206</v>
      </c>
      <c r="V598" t="s">
        <v>3691</v>
      </c>
      <c r="W598">
        <v>29213</v>
      </c>
    </row>
    <row r="599" spans="1:23" hidden="1" x14ac:dyDescent="0.25">
      <c r="A599" t="s">
        <v>16549</v>
      </c>
      <c r="B599">
        <v>1</v>
      </c>
      <c r="C599" t="s">
        <v>16550</v>
      </c>
      <c r="D599" t="s">
        <v>346</v>
      </c>
      <c r="F599" t="s">
        <v>297</v>
      </c>
      <c r="G599">
        <v>86</v>
      </c>
      <c r="H599" t="s">
        <v>680</v>
      </c>
      <c r="I599" t="s">
        <v>16550</v>
      </c>
      <c r="K599">
        <v>1</v>
      </c>
      <c r="L599" t="s">
        <v>448</v>
      </c>
      <c r="M599" t="s">
        <v>774</v>
      </c>
      <c r="N599">
        <v>23</v>
      </c>
      <c r="O599" t="s">
        <v>16551</v>
      </c>
      <c r="P599" t="s">
        <v>346</v>
      </c>
      <c r="T599" t="s">
        <v>17199</v>
      </c>
      <c r="V599" t="s">
        <v>17570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19631</v>
      </c>
      <c r="B601">
        <v>1</v>
      </c>
      <c r="C601" t="s">
        <v>19632</v>
      </c>
      <c r="D601" t="s">
        <v>346</v>
      </c>
      <c r="F601" t="s">
        <v>297</v>
      </c>
      <c r="G601">
        <v>47</v>
      </c>
      <c r="H601" t="s">
        <v>432</v>
      </c>
      <c r="I601" t="s">
        <v>19632</v>
      </c>
      <c r="K601">
        <v>1</v>
      </c>
      <c r="L601" t="s">
        <v>19633</v>
      </c>
      <c r="M601" t="s">
        <v>488</v>
      </c>
      <c r="N601">
        <v>24</v>
      </c>
      <c r="O601" t="s">
        <v>19634</v>
      </c>
      <c r="P601" t="s">
        <v>346</v>
      </c>
      <c r="T601" t="s">
        <v>17199</v>
      </c>
      <c r="U601" t="s">
        <v>385</v>
      </c>
      <c r="V601" t="s">
        <v>19635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21639</v>
      </c>
      <c r="B604">
        <v>1</v>
      </c>
      <c r="C604" t="s">
        <v>21640</v>
      </c>
      <c r="D604" t="s">
        <v>447</v>
      </c>
      <c r="F604" t="s">
        <v>297</v>
      </c>
      <c r="G604">
        <v>44</v>
      </c>
      <c r="H604" t="s">
        <v>446</v>
      </c>
      <c r="I604" t="s">
        <v>21640</v>
      </c>
      <c r="K604">
        <v>0</v>
      </c>
      <c r="L604" t="s">
        <v>4566</v>
      </c>
      <c r="M604" t="s">
        <v>793</v>
      </c>
      <c r="O604" t="s">
        <v>21641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17199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17199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18143</v>
      </c>
      <c r="B608">
        <v>1</v>
      </c>
      <c r="C608" t="s">
        <v>18144</v>
      </c>
      <c r="D608" t="s">
        <v>447</v>
      </c>
      <c r="F608" t="s">
        <v>297</v>
      </c>
      <c r="G608">
        <v>0</v>
      </c>
      <c r="H608" t="s">
        <v>773</v>
      </c>
      <c r="I608" t="s">
        <v>18144</v>
      </c>
      <c r="K608">
        <v>1</v>
      </c>
      <c r="L608" t="s">
        <v>18145</v>
      </c>
      <c r="M608" t="s">
        <v>18146</v>
      </c>
      <c r="O608" t="s">
        <v>18147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17201</v>
      </c>
      <c r="V609" t="s">
        <v>14478</v>
      </c>
      <c r="W609">
        <v>32841</v>
      </c>
    </row>
    <row r="610" spans="1:23" hidden="1" x14ac:dyDescent="0.25">
      <c r="A610" t="s">
        <v>19069</v>
      </c>
      <c r="B610">
        <v>1</v>
      </c>
      <c r="C610" t="s">
        <v>19070</v>
      </c>
      <c r="D610" t="s">
        <v>319</v>
      </c>
      <c r="F610" t="s">
        <v>297</v>
      </c>
      <c r="G610">
        <v>84</v>
      </c>
      <c r="H610" t="s">
        <v>938</v>
      </c>
      <c r="I610" t="s">
        <v>19070</v>
      </c>
      <c r="K610">
        <v>1</v>
      </c>
      <c r="L610" t="s">
        <v>2318</v>
      </c>
      <c r="M610" t="s">
        <v>6969</v>
      </c>
      <c r="N610">
        <v>23</v>
      </c>
      <c r="O610" t="s">
        <v>19071</v>
      </c>
      <c r="P610" t="s">
        <v>319</v>
      </c>
      <c r="S610">
        <v>2</v>
      </c>
      <c r="T610" t="s">
        <v>17206</v>
      </c>
      <c r="U610" t="s">
        <v>338</v>
      </c>
      <c r="V610" t="s">
        <v>19636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15385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17206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17201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19072</v>
      </c>
      <c r="B615">
        <v>1</v>
      </c>
      <c r="C615" t="s">
        <v>19073</v>
      </c>
      <c r="D615" t="s">
        <v>309</v>
      </c>
      <c r="F615" t="s">
        <v>297</v>
      </c>
      <c r="G615">
        <v>7</v>
      </c>
      <c r="H615" t="s">
        <v>959</v>
      </c>
      <c r="I615" t="s">
        <v>19073</v>
      </c>
      <c r="K615">
        <v>1</v>
      </c>
      <c r="L615" t="s">
        <v>4766</v>
      </c>
      <c r="M615" t="s">
        <v>19074</v>
      </c>
      <c r="N615">
        <v>22</v>
      </c>
      <c r="O615" t="s">
        <v>19075</v>
      </c>
      <c r="P615" t="s">
        <v>309</v>
      </c>
      <c r="S615">
        <v>1</v>
      </c>
      <c r="T615" t="s">
        <v>17206</v>
      </c>
      <c r="U615" t="s">
        <v>688</v>
      </c>
      <c r="V615" t="s">
        <v>19637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17219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17213</v>
      </c>
      <c r="V618" t="s">
        <v>3204</v>
      </c>
      <c r="W618">
        <v>25816</v>
      </c>
    </row>
    <row r="619" spans="1:23" hidden="1" x14ac:dyDescent="0.25">
      <c r="A619" t="s">
        <v>17782</v>
      </c>
      <c r="B619">
        <v>1</v>
      </c>
      <c r="C619" t="s">
        <v>17783</v>
      </c>
      <c r="D619" t="s">
        <v>447</v>
      </c>
      <c r="F619" t="s">
        <v>297</v>
      </c>
      <c r="G619">
        <v>0</v>
      </c>
      <c r="H619" t="s">
        <v>569</v>
      </c>
      <c r="I619" t="s">
        <v>17783</v>
      </c>
      <c r="K619">
        <v>1</v>
      </c>
      <c r="L619" t="s">
        <v>17784</v>
      </c>
      <c r="M619" t="s">
        <v>311</v>
      </c>
      <c r="O619" t="s">
        <v>17785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17219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17213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19638</v>
      </c>
      <c r="D625" t="s">
        <v>447</v>
      </c>
      <c r="F625" t="s">
        <v>297</v>
      </c>
      <c r="G625">
        <v>43</v>
      </c>
      <c r="H625" t="s">
        <v>817</v>
      </c>
      <c r="I625" t="s">
        <v>19638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19639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17219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17213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17201</v>
      </c>
      <c r="V629" t="s">
        <v>10065</v>
      </c>
      <c r="W629">
        <v>7426</v>
      </c>
    </row>
    <row r="630" spans="1:23" hidden="1" x14ac:dyDescent="0.25">
      <c r="A630" t="s">
        <v>19640</v>
      </c>
      <c r="B630">
        <v>1</v>
      </c>
      <c r="C630" t="s">
        <v>19641</v>
      </c>
      <c r="D630" t="s">
        <v>447</v>
      </c>
      <c r="F630" t="s">
        <v>297</v>
      </c>
      <c r="G630">
        <v>31</v>
      </c>
      <c r="H630" t="s">
        <v>605</v>
      </c>
      <c r="I630" t="s">
        <v>19641</v>
      </c>
      <c r="K630">
        <v>1</v>
      </c>
      <c r="L630" t="s">
        <v>6892</v>
      </c>
      <c r="M630" t="s">
        <v>514</v>
      </c>
      <c r="N630">
        <v>25</v>
      </c>
      <c r="O630" t="s">
        <v>19642</v>
      </c>
      <c r="P630" t="s">
        <v>447</v>
      </c>
      <c r="T630" t="s">
        <v>2291</v>
      </c>
      <c r="U630" t="s">
        <v>363</v>
      </c>
      <c r="V630" t="s">
        <v>19643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17213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17199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17201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17201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19076</v>
      </c>
      <c r="B637">
        <v>1</v>
      </c>
      <c r="C637" t="s">
        <v>19077</v>
      </c>
      <c r="D637" t="s">
        <v>319</v>
      </c>
      <c r="F637" t="s">
        <v>297</v>
      </c>
      <c r="G637">
        <v>86</v>
      </c>
      <c r="H637" t="s">
        <v>509</v>
      </c>
      <c r="I637" t="s">
        <v>19077</v>
      </c>
      <c r="K637">
        <v>1</v>
      </c>
      <c r="L637" t="s">
        <v>1453</v>
      </c>
      <c r="M637" t="s">
        <v>19078</v>
      </c>
      <c r="N637">
        <v>25</v>
      </c>
      <c r="O637" t="s">
        <v>19079</v>
      </c>
      <c r="P637" t="s">
        <v>319</v>
      </c>
      <c r="Q637" t="s">
        <v>406</v>
      </c>
      <c r="S637">
        <v>2</v>
      </c>
      <c r="T637" t="s">
        <v>17199</v>
      </c>
      <c r="U637" t="s">
        <v>739</v>
      </c>
      <c r="V637" t="s">
        <v>19644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17219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17200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17219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19645</v>
      </c>
      <c r="B643">
        <v>1</v>
      </c>
      <c r="C643" t="s">
        <v>19646</v>
      </c>
      <c r="D643" t="s">
        <v>346</v>
      </c>
      <c r="F643" t="s">
        <v>297</v>
      </c>
      <c r="G643">
        <v>86</v>
      </c>
      <c r="H643" t="s">
        <v>644</v>
      </c>
      <c r="I643" t="s">
        <v>19646</v>
      </c>
      <c r="K643">
        <v>1</v>
      </c>
      <c r="L643" t="s">
        <v>5179</v>
      </c>
      <c r="M643" t="s">
        <v>19647</v>
      </c>
      <c r="N643">
        <v>22</v>
      </c>
      <c r="O643" t="s">
        <v>19648</v>
      </c>
      <c r="P643" t="s">
        <v>346</v>
      </c>
      <c r="S643">
        <v>8</v>
      </c>
      <c r="T643" t="s">
        <v>17201</v>
      </c>
      <c r="U643" t="s">
        <v>363</v>
      </c>
      <c r="V643" t="s">
        <v>19649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15381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17746</v>
      </c>
      <c r="B647">
        <v>1</v>
      </c>
      <c r="C647" t="s">
        <v>17747</v>
      </c>
      <c r="D647" t="s">
        <v>346</v>
      </c>
      <c r="F647" t="s">
        <v>297</v>
      </c>
      <c r="G647">
        <v>8</v>
      </c>
      <c r="H647" t="s">
        <v>315</v>
      </c>
      <c r="I647" t="s">
        <v>17747</v>
      </c>
      <c r="K647">
        <v>2</v>
      </c>
      <c r="L647" t="s">
        <v>17748</v>
      </c>
      <c r="M647" t="s">
        <v>1169</v>
      </c>
      <c r="N647">
        <v>24</v>
      </c>
      <c r="O647" t="s">
        <v>17749</v>
      </c>
      <c r="P647" t="s">
        <v>346</v>
      </c>
      <c r="S647">
        <v>7</v>
      </c>
      <c r="T647" t="s">
        <v>17219</v>
      </c>
      <c r="U647" t="s">
        <v>304</v>
      </c>
      <c r="V647" t="s">
        <v>17750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18172</v>
      </c>
      <c r="B649">
        <v>1</v>
      </c>
      <c r="C649" t="s">
        <v>18173</v>
      </c>
      <c r="D649" t="s">
        <v>346</v>
      </c>
      <c r="F649" t="s">
        <v>297</v>
      </c>
      <c r="G649">
        <v>0</v>
      </c>
      <c r="H649" t="s">
        <v>383</v>
      </c>
      <c r="I649" t="s">
        <v>18173</v>
      </c>
      <c r="K649">
        <v>1</v>
      </c>
      <c r="L649" t="s">
        <v>18174</v>
      </c>
      <c r="M649" t="s">
        <v>18175</v>
      </c>
      <c r="N649">
        <v>23</v>
      </c>
      <c r="O649" t="s">
        <v>18176</v>
      </c>
      <c r="P649" t="s">
        <v>346</v>
      </c>
      <c r="T649" t="s">
        <v>17200</v>
      </c>
      <c r="V649" t="s">
        <v>18291</v>
      </c>
    </row>
    <row r="650" spans="1:23" hidden="1" x14ac:dyDescent="0.25">
      <c r="A650" t="s">
        <v>19650</v>
      </c>
      <c r="B650">
        <v>1</v>
      </c>
      <c r="C650" t="s">
        <v>19651</v>
      </c>
      <c r="D650" t="s">
        <v>346</v>
      </c>
      <c r="F650" t="s">
        <v>297</v>
      </c>
      <c r="G650">
        <v>85</v>
      </c>
      <c r="H650" t="s">
        <v>644</v>
      </c>
      <c r="I650" t="s">
        <v>19651</v>
      </c>
      <c r="K650">
        <v>1</v>
      </c>
      <c r="L650" t="s">
        <v>19652</v>
      </c>
      <c r="M650" t="s">
        <v>4340</v>
      </c>
      <c r="N650">
        <v>24</v>
      </c>
      <c r="O650" t="s">
        <v>19653</v>
      </c>
      <c r="P650" t="s">
        <v>346</v>
      </c>
      <c r="T650" t="s">
        <v>17200</v>
      </c>
      <c r="V650" t="s">
        <v>19654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17201</v>
      </c>
      <c r="V651" t="s">
        <v>17611</v>
      </c>
      <c r="W651">
        <v>32837</v>
      </c>
    </row>
    <row r="652" spans="1:23" hidden="1" x14ac:dyDescent="0.25">
      <c r="A652" t="s">
        <v>21642</v>
      </c>
      <c r="B652">
        <v>1</v>
      </c>
      <c r="C652" t="s">
        <v>21643</v>
      </c>
      <c r="D652" t="s">
        <v>346</v>
      </c>
      <c r="F652" t="s">
        <v>297</v>
      </c>
      <c r="G652">
        <v>80</v>
      </c>
      <c r="H652" t="s">
        <v>637</v>
      </c>
      <c r="I652" t="s">
        <v>21643</v>
      </c>
      <c r="K652">
        <v>0</v>
      </c>
      <c r="L652" t="s">
        <v>770</v>
      </c>
      <c r="M652" t="s">
        <v>4091</v>
      </c>
      <c r="N652">
        <v>24</v>
      </c>
      <c r="O652" t="s">
        <v>21644</v>
      </c>
      <c r="P652" t="s">
        <v>346</v>
      </c>
      <c r="T652" t="s">
        <v>7653</v>
      </c>
      <c r="U652" t="s">
        <v>14060</v>
      </c>
      <c r="V652" t="s">
        <v>21645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17201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17469</v>
      </c>
      <c r="B657">
        <v>1</v>
      </c>
      <c r="C657" t="s">
        <v>17470</v>
      </c>
      <c r="D657" t="s">
        <v>346</v>
      </c>
      <c r="F657" t="s">
        <v>297</v>
      </c>
      <c r="G657">
        <v>82</v>
      </c>
      <c r="H657" t="s">
        <v>390</v>
      </c>
      <c r="I657" t="s">
        <v>17470</v>
      </c>
      <c r="K657">
        <v>1</v>
      </c>
      <c r="L657" t="s">
        <v>329</v>
      </c>
      <c r="M657" t="s">
        <v>17471</v>
      </c>
      <c r="N657">
        <v>25</v>
      </c>
      <c r="O657" t="s">
        <v>17472</v>
      </c>
      <c r="P657" t="s">
        <v>346</v>
      </c>
      <c r="T657" t="s">
        <v>17213</v>
      </c>
      <c r="V657" t="s">
        <v>19080</v>
      </c>
    </row>
    <row r="658" spans="1:23" hidden="1" x14ac:dyDescent="0.25">
      <c r="A658" t="s">
        <v>18098</v>
      </c>
      <c r="B658">
        <v>1</v>
      </c>
      <c r="C658" t="s">
        <v>18099</v>
      </c>
      <c r="D658" t="s">
        <v>346</v>
      </c>
      <c r="F658" t="s">
        <v>297</v>
      </c>
      <c r="G658">
        <v>0</v>
      </c>
      <c r="H658" t="s">
        <v>409</v>
      </c>
      <c r="I658" t="s">
        <v>18099</v>
      </c>
      <c r="K658">
        <v>1</v>
      </c>
      <c r="L658" t="s">
        <v>1108</v>
      </c>
      <c r="M658" t="s">
        <v>411</v>
      </c>
      <c r="O658" t="s">
        <v>18100</v>
      </c>
      <c r="P658" t="s">
        <v>346</v>
      </c>
      <c r="T658" t="s">
        <v>17219</v>
      </c>
    </row>
    <row r="659" spans="1:23" hidden="1" x14ac:dyDescent="0.25">
      <c r="A659" t="s">
        <v>15441</v>
      </c>
      <c r="B659">
        <v>1</v>
      </c>
      <c r="C659" t="s">
        <v>15442</v>
      </c>
      <c r="D659" t="s">
        <v>15385</v>
      </c>
      <c r="F659" t="s">
        <v>293</v>
      </c>
      <c r="G659">
        <v>1</v>
      </c>
      <c r="H659" t="s">
        <v>454</v>
      </c>
      <c r="I659" t="s">
        <v>15442</v>
      </c>
      <c r="J659">
        <v>8618</v>
      </c>
      <c r="K659">
        <v>11</v>
      </c>
      <c r="L659" t="s">
        <v>1761</v>
      </c>
      <c r="M659" t="s">
        <v>15443</v>
      </c>
      <c r="N659">
        <v>33</v>
      </c>
      <c r="O659" t="s">
        <v>15444</v>
      </c>
      <c r="P659" t="s">
        <v>15385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19655</v>
      </c>
      <c r="B662">
        <v>1</v>
      </c>
      <c r="C662" t="s">
        <v>19656</v>
      </c>
      <c r="D662" t="s">
        <v>319</v>
      </c>
      <c r="F662" t="s">
        <v>297</v>
      </c>
      <c r="G662">
        <v>42</v>
      </c>
      <c r="H662" t="s">
        <v>994</v>
      </c>
      <c r="I662" t="s">
        <v>19656</v>
      </c>
      <c r="K662">
        <v>1</v>
      </c>
      <c r="L662" t="s">
        <v>1205</v>
      </c>
      <c r="M662" t="s">
        <v>19657</v>
      </c>
      <c r="N662">
        <v>25</v>
      </c>
      <c r="O662" t="s">
        <v>19658</v>
      </c>
      <c r="P662" t="s">
        <v>319</v>
      </c>
      <c r="T662" t="s">
        <v>17219</v>
      </c>
      <c r="V662" t="s">
        <v>19659</v>
      </c>
    </row>
    <row r="663" spans="1:23" hidden="1" x14ac:dyDescent="0.25">
      <c r="A663" t="s">
        <v>21431</v>
      </c>
      <c r="B663">
        <v>1</v>
      </c>
      <c r="C663" t="s">
        <v>21432</v>
      </c>
      <c r="D663" t="s">
        <v>346</v>
      </c>
      <c r="F663" t="s">
        <v>297</v>
      </c>
      <c r="G663">
        <v>18</v>
      </c>
      <c r="H663" t="s">
        <v>354</v>
      </c>
      <c r="I663" t="s">
        <v>21432</v>
      </c>
      <c r="K663">
        <v>0</v>
      </c>
      <c r="L663" t="s">
        <v>466</v>
      </c>
      <c r="M663" t="s">
        <v>21646</v>
      </c>
      <c r="N663">
        <v>24</v>
      </c>
      <c r="O663" t="s">
        <v>21647</v>
      </c>
      <c r="P663" t="s">
        <v>346</v>
      </c>
      <c r="T663" t="s">
        <v>17200</v>
      </c>
      <c r="U663" t="s">
        <v>739</v>
      </c>
      <c r="V663" t="s">
        <v>21648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17201</v>
      </c>
      <c r="U664" t="s">
        <v>369</v>
      </c>
      <c r="V664" t="s">
        <v>15907</v>
      </c>
      <c r="W664">
        <v>31178</v>
      </c>
    </row>
    <row r="665" spans="1:23" hidden="1" x14ac:dyDescent="0.25">
      <c r="A665" t="s">
        <v>17338</v>
      </c>
      <c r="B665">
        <v>1</v>
      </c>
      <c r="C665" t="s">
        <v>17339</v>
      </c>
      <c r="D665" t="s">
        <v>319</v>
      </c>
      <c r="F665" t="s">
        <v>297</v>
      </c>
      <c r="G665">
        <v>0</v>
      </c>
      <c r="H665" t="s">
        <v>569</v>
      </c>
      <c r="I665" t="s">
        <v>17339</v>
      </c>
      <c r="K665">
        <v>1</v>
      </c>
      <c r="L665" t="s">
        <v>17340</v>
      </c>
      <c r="M665" t="s">
        <v>507</v>
      </c>
      <c r="O665" t="s">
        <v>17341</v>
      </c>
      <c r="P665" t="s">
        <v>319</v>
      </c>
      <c r="T665" t="s">
        <v>17201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17201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17219</v>
      </c>
      <c r="V667" t="s">
        <v>7800</v>
      </c>
      <c r="W667">
        <v>32235</v>
      </c>
    </row>
    <row r="668" spans="1:23" hidden="1" x14ac:dyDescent="0.25">
      <c r="A668" t="s">
        <v>21649</v>
      </c>
      <c r="B668">
        <v>1</v>
      </c>
      <c r="C668" t="s">
        <v>21650</v>
      </c>
      <c r="D668" t="s">
        <v>447</v>
      </c>
      <c r="F668" t="s">
        <v>297</v>
      </c>
      <c r="H668" t="s">
        <v>432</v>
      </c>
      <c r="I668" t="s">
        <v>21650</v>
      </c>
      <c r="K668">
        <v>0</v>
      </c>
      <c r="L668" t="s">
        <v>1813</v>
      </c>
      <c r="M668" t="s">
        <v>21651</v>
      </c>
      <c r="O668" t="s">
        <v>21652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17201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17213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17219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21433</v>
      </c>
      <c r="B675">
        <v>1</v>
      </c>
      <c r="C675" t="s">
        <v>21434</v>
      </c>
      <c r="D675" t="s">
        <v>319</v>
      </c>
      <c r="F675" t="s">
        <v>297</v>
      </c>
      <c r="G675">
        <v>87</v>
      </c>
      <c r="H675" t="s">
        <v>23003</v>
      </c>
      <c r="I675" t="s">
        <v>21434</v>
      </c>
      <c r="K675">
        <v>0</v>
      </c>
      <c r="L675" t="s">
        <v>21653</v>
      </c>
      <c r="M675" t="s">
        <v>21654</v>
      </c>
      <c r="N675">
        <v>22</v>
      </c>
      <c r="O675" t="s">
        <v>21655</v>
      </c>
      <c r="P675" t="s">
        <v>319</v>
      </c>
      <c r="T675" t="s">
        <v>17219</v>
      </c>
      <c r="U675" t="s">
        <v>338</v>
      </c>
      <c r="V675" t="s">
        <v>21656</v>
      </c>
    </row>
    <row r="676" spans="1:23" hidden="1" x14ac:dyDescent="0.25">
      <c r="A676" t="s">
        <v>21657</v>
      </c>
      <c r="B676">
        <v>1</v>
      </c>
      <c r="C676" t="s">
        <v>21658</v>
      </c>
      <c r="D676" t="s">
        <v>346</v>
      </c>
      <c r="F676" t="s">
        <v>297</v>
      </c>
      <c r="G676">
        <v>19</v>
      </c>
      <c r="H676" t="s">
        <v>535</v>
      </c>
      <c r="I676" t="s">
        <v>21658</v>
      </c>
      <c r="K676">
        <v>0</v>
      </c>
      <c r="L676" t="s">
        <v>21659</v>
      </c>
      <c r="M676" t="s">
        <v>2274</v>
      </c>
      <c r="O676" t="s">
        <v>21660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19660</v>
      </c>
      <c r="B678">
        <v>1</v>
      </c>
      <c r="C678" t="s">
        <v>19661</v>
      </c>
      <c r="D678" t="s">
        <v>346</v>
      </c>
      <c r="F678" t="s">
        <v>297</v>
      </c>
      <c r="G678">
        <v>27</v>
      </c>
      <c r="H678" t="s">
        <v>817</v>
      </c>
      <c r="I678" t="s">
        <v>19661</v>
      </c>
      <c r="K678">
        <v>1</v>
      </c>
      <c r="L678" t="s">
        <v>19662</v>
      </c>
      <c r="M678" t="s">
        <v>19663</v>
      </c>
      <c r="N678">
        <v>24</v>
      </c>
      <c r="O678" t="s">
        <v>19664</v>
      </c>
      <c r="P678" t="s">
        <v>346</v>
      </c>
      <c r="Q678" t="s">
        <v>406</v>
      </c>
      <c r="T678" t="s">
        <v>6906</v>
      </c>
      <c r="U678" t="s">
        <v>304</v>
      </c>
      <c r="V678" t="s">
        <v>19665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17199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19081</v>
      </c>
      <c r="B681">
        <v>1</v>
      </c>
      <c r="C681" t="s">
        <v>19082</v>
      </c>
      <c r="D681" t="s">
        <v>15385</v>
      </c>
      <c r="F681" t="s">
        <v>297</v>
      </c>
      <c r="G681">
        <v>9</v>
      </c>
      <c r="H681" t="s">
        <v>432</v>
      </c>
      <c r="I681" t="s">
        <v>19082</v>
      </c>
      <c r="K681">
        <v>0</v>
      </c>
      <c r="L681" t="s">
        <v>922</v>
      </c>
      <c r="M681" t="s">
        <v>19083</v>
      </c>
      <c r="N681">
        <v>23</v>
      </c>
      <c r="O681" t="s">
        <v>19084</v>
      </c>
      <c r="P681" t="s">
        <v>15385</v>
      </c>
      <c r="T681" t="s">
        <v>17200</v>
      </c>
      <c r="V681" t="s">
        <v>19085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17206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17213</v>
      </c>
      <c r="V683" t="s">
        <v>16012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17201</v>
      </c>
      <c r="V685" t="s">
        <v>3840</v>
      </c>
      <c r="W685">
        <v>29906</v>
      </c>
    </row>
    <row r="686" spans="1:23" hidden="1" x14ac:dyDescent="0.25">
      <c r="A686" t="s">
        <v>21332</v>
      </c>
      <c r="B686">
        <v>1</v>
      </c>
      <c r="C686" t="s">
        <v>21333</v>
      </c>
      <c r="D686" t="s">
        <v>447</v>
      </c>
      <c r="F686" t="s">
        <v>297</v>
      </c>
      <c r="G686">
        <v>34</v>
      </c>
      <c r="H686" t="s">
        <v>700</v>
      </c>
      <c r="I686" t="s">
        <v>21333</v>
      </c>
      <c r="K686">
        <v>1</v>
      </c>
      <c r="L686" t="s">
        <v>21334</v>
      </c>
      <c r="M686" t="s">
        <v>21335</v>
      </c>
      <c r="O686" t="s">
        <v>21336</v>
      </c>
      <c r="P686" t="s">
        <v>447</v>
      </c>
      <c r="T686" t="s">
        <v>5163</v>
      </c>
    </row>
    <row r="687" spans="1:23" hidden="1" x14ac:dyDescent="0.25">
      <c r="A687" t="s">
        <v>17880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17881</v>
      </c>
      <c r="M687" t="s">
        <v>803</v>
      </c>
      <c r="N687">
        <v>28</v>
      </c>
      <c r="O687" t="s">
        <v>17882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17219</v>
      </c>
      <c r="V688" t="s">
        <v>1339</v>
      </c>
      <c r="W688">
        <v>31513</v>
      </c>
    </row>
    <row r="689" spans="1:23" hidden="1" x14ac:dyDescent="0.25">
      <c r="A689" t="s">
        <v>15710</v>
      </c>
      <c r="B689">
        <v>1</v>
      </c>
      <c r="C689" t="s">
        <v>15711</v>
      </c>
      <c r="D689" t="s">
        <v>15385</v>
      </c>
      <c r="F689" t="s">
        <v>297</v>
      </c>
      <c r="G689">
        <v>0</v>
      </c>
      <c r="H689" t="s">
        <v>569</v>
      </c>
      <c r="I689" t="s">
        <v>15711</v>
      </c>
      <c r="J689">
        <v>20567</v>
      </c>
      <c r="K689">
        <v>4</v>
      </c>
      <c r="L689" t="s">
        <v>366</v>
      </c>
      <c r="M689" t="s">
        <v>15712</v>
      </c>
      <c r="N689">
        <v>26</v>
      </c>
      <c r="O689" t="s">
        <v>15713</v>
      </c>
      <c r="P689" t="s">
        <v>15385</v>
      </c>
      <c r="R689">
        <v>3125286</v>
      </c>
      <c r="T689" t="s">
        <v>17213</v>
      </c>
      <c r="V689" t="s">
        <v>18316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21661</v>
      </c>
      <c r="B691">
        <v>1</v>
      </c>
      <c r="C691" t="s">
        <v>21662</v>
      </c>
      <c r="D691" t="s">
        <v>346</v>
      </c>
      <c r="F691" t="s">
        <v>297</v>
      </c>
      <c r="G691">
        <v>19</v>
      </c>
      <c r="H691" t="s">
        <v>562</v>
      </c>
      <c r="I691" t="s">
        <v>21662</v>
      </c>
      <c r="K691">
        <v>0</v>
      </c>
      <c r="L691" t="s">
        <v>832</v>
      </c>
      <c r="M691" t="s">
        <v>14756</v>
      </c>
      <c r="N691">
        <v>23</v>
      </c>
      <c r="O691" t="s">
        <v>21663</v>
      </c>
      <c r="P691" t="s">
        <v>346</v>
      </c>
      <c r="T691" t="s">
        <v>17206</v>
      </c>
      <c r="U691" t="s">
        <v>901</v>
      </c>
      <c r="V691" t="s">
        <v>21664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21665</v>
      </c>
      <c r="B694">
        <v>1</v>
      </c>
      <c r="C694" t="s">
        <v>21666</v>
      </c>
      <c r="D694" t="s">
        <v>447</v>
      </c>
      <c r="F694" t="s">
        <v>297</v>
      </c>
      <c r="H694" t="s">
        <v>315</v>
      </c>
      <c r="I694" t="s">
        <v>21666</v>
      </c>
      <c r="K694">
        <v>0</v>
      </c>
      <c r="L694" t="s">
        <v>21667</v>
      </c>
      <c r="M694" t="s">
        <v>1681</v>
      </c>
      <c r="O694" t="s">
        <v>21668</v>
      </c>
      <c r="P694" t="s">
        <v>447</v>
      </c>
      <c r="T694" t="s">
        <v>17213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17219</v>
      </c>
      <c r="V695" t="s">
        <v>1746</v>
      </c>
      <c r="W695">
        <v>29091</v>
      </c>
    </row>
    <row r="696" spans="1:23" hidden="1" x14ac:dyDescent="0.25">
      <c r="A696" t="s">
        <v>15985</v>
      </c>
      <c r="B696">
        <v>1</v>
      </c>
      <c r="C696" t="s">
        <v>15986</v>
      </c>
      <c r="D696" t="s">
        <v>346</v>
      </c>
      <c r="F696" t="s">
        <v>297</v>
      </c>
      <c r="G696">
        <v>82</v>
      </c>
      <c r="H696" t="s">
        <v>426</v>
      </c>
      <c r="I696" t="s">
        <v>15986</v>
      </c>
      <c r="K696">
        <v>3</v>
      </c>
      <c r="L696" t="s">
        <v>631</v>
      </c>
      <c r="M696" t="s">
        <v>15987</v>
      </c>
      <c r="N696">
        <v>26</v>
      </c>
      <c r="O696" t="s">
        <v>15988</v>
      </c>
      <c r="P696" t="s">
        <v>346</v>
      </c>
      <c r="Q696" t="s">
        <v>406</v>
      </c>
      <c r="T696" t="s">
        <v>17201</v>
      </c>
      <c r="U696" t="s">
        <v>484</v>
      </c>
      <c r="V696" t="s">
        <v>17629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17219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18292</v>
      </c>
      <c r="D700" t="s">
        <v>346</v>
      </c>
      <c r="F700" t="s">
        <v>297</v>
      </c>
      <c r="G700">
        <v>89</v>
      </c>
      <c r="H700" t="s">
        <v>531</v>
      </c>
      <c r="I700" t="s">
        <v>18292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17201</v>
      </c>
      <c r="U700" t="s">
        <v>1359</v>
      </c>
      <c r="V700" t="s">
        <v>19086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23004</v>
      </c>
      <c r="B704">
        <v>1</v>
      </c>
      <c r="C704" t="s">
        <v>21669</v>
      </c>
      <c r="D704" t="s">
        <v>447</v>
      </c>
      <c r="F704" t="s">
        <v>297</v>
      </c>
      <c r="G704">
        <v>30</v>
      </c>
      <c r="H704" t="s">
        <v>569</v>
      </c>
      <c r="I704" t="s">
        <v>21669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17206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17213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16154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16797</v>
      </c>
      <c r="B710">
        <v>1</v>
      </c>
      <c r="C710" t="s">
        <v>16798</v>
      </c>
      <c r="D710" t="s">
        <v>319</v>
      </c>
      <c r="F710" t="s">
        <v>297</v>
      </c>
      <c r="G710">
        <v>84</v>
      </c>
      <c r="H710" t="s">
        <v>519</v>
      </c>
      <c r="I710" t="s">
        <v>16798</v>
      </c>
      <c r="K710">
        <v>3</v>
      </c>
      <c r="L710" t="s">
        <v>1128</v>
      </c>
      <c r="M710" t="s">
        <v>3906</v>
      </c>
      <c r="N710">
        <v>27</v>
      </c>
      <c r="O710" t="s">
        <v>16799</v>
      </c>
      <c r="P710" t="s">
        <v>319</v>
      </c>
      <c r="S710">
        <v>4</v>
      </c>
      <c r="T710" t="s">
        <v>17219</v>
      </c>
      <c r="U710" t="s">
        <v>715</v>
      </c>
      <c r="V710" t="s">
        <v>18224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17201</v>
      </c>
      <c r="V711" t="s">
        <v>15905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23005</v>
      </c>
      <c r="B713">
        <v>1</v>
      </c>
      <c r="C713" t="s">
        <v>23006</v>
      </c>
      <c r="D713" t="s">
        <v>447</v>
      </c>
      <c r="F713" t="s">
        <v>297</v>
      </c>
      <c r="G713">
        <v>45</v>
      </c>
      <c r="H713" t="s">
        <v>315</v>
      </c>
      <c r="I713" t="s">
        <v>23006</v>
      </c>
      <c r="K713">
        <v>0</v>
      </c>
      <c r="L713" t="s">
        <v>23007</v>
      </c>
      <c r="M713" t="s">
        <v>14771</v>
      </c>
      <c r="O713" t="s">
        <v>23008</v>
      </c>
      <c r="P713" t="s">
        <v>447</v>
      </c>
      <c r="T713" t="s">
        <v>17213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17200</v>
      </c>
      <c r="V717" t="s">
        <v>14042</v>
      </c>
      <c r="W717">
        <v>33242</v>
      </c>
    </row>
    <row r="718" spans="1:23" hidden="1" x14ac:dyDescent="0.25">
      <c r="A718" t="s">
        <v>18551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18504</v>
      </c>
      <c r="B720">
        <v>1</v>
      </c>
      <c r="C720" t="s">
        <v>18505</v>
      </c>
      <c r="D720" t="s">
        <v>346</v>
      </c>
      <c r="F720" t="s">
        <v>297</v>
      </c>
      <c r="G720">
        <v>0</v>
      </c>
      <c r="H720" t="s">
        <v>470</v>
      </c>
      <c r="I720" t="s">
        <v>18505</v>
      </c>
      <c r="K720">
        <v>1</v>
      </c>
      <c r="L720" t="s">
        <v>459</v>
      </c>
      <c r="M720" t="s">
        <v>691</v>
      </c>
      <c r="N720">
        <v>23</v>
      </c>
      <c r="O720" t="s">
        <v>18506</v>
      </c>
      <c r="P720" t="s">
        <v>346</v>
      </c>
      <c r="T720" t="s">
        <v>5163</v>
      </c>
      <c r="V720" t="s">
        <v>18507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17739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17219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16200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17206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17199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17219</v>
      </c>
      <c r="V733" t="s">
        <v>4140</v>
      </c>
      <c r="W733">
        <v>28561</v>
      </c>
    </row>
    <row r="734" spans="1:23" hidden="1" x14ac:dyDescent="0.25">
      <c r="A734" t="s">
        <v>18454</v>
      </c>
      <c r="B734">
        <v>1</v>
      </c>
      <c r="C734" t="s">
        <v>18455</v>
      </c>
      <c r="D734" t="s">
        <v>447</v>
      </c>
      <c r="F734" t="s">
        <v>297</v>
      </c>
      <c r="G734">
        <v>33</v>
      </c>
      <c r="H734" t="s">
        <v>569</v>
      </c>
      <c r="I734" t="s">
        <v>18455</v>
      </c>
      <c r="K734">
        <v>2</v>
      </c>
      <c r="L734" t="s">
        <v>18456</v>
      </c>
      <c r="M734" t="s">
        <v>18457</v>
      </c>
      <c r="N734">
        <v>23</v>
      </c>
      <c r="O734" t="s">
        <v>18458</v>
      </c>
      <c r="P734" t="s">
        <v>447</v>
      </c>
      <c r="T734" t="s">
        <v>2291</v>
      </c>
      <c r="V734" t="s">
        <v>18737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17206</v>
      </c>
      <c r="V735" t="s">
        <v>14890</v>
      </c>
      <c r="W735">
        <v>23997</v>
      </c>
    </row>
    <row r="736" spans="1:23" hidden="1" x14ac:dyDescent="0.25">
      <c r="A736" t="s">
        <v>19087</v>
      </c>
      <c r="B736">
        <v>1</v>
      </c>
      <c r="C736" t="s">
        <v>19088</v>
      </c>
      <c r="D736" t="s">
        <v>346</v>
      </c>
      <c r="F736" t="s">
        <v>297</v>
      </c>
      <c r="G736">
        <v>10</v>
      </c>
      <c r="H736" t="s">
        <v>562</v>
      </c>
      <c r="I736" t="s">
        <v>19088</v>
      </c>
      <c r="K736">
        <v>1</v>
      </c>
      <c r="L736" t="s">
        <v>1066</v>
      </c>
      <c r="M736" t="s">
        <v>1360</v>
      </c>
      <c r="N736">
        <v>22</v>
      </c>
      <c r="O736" t="s">
        <v>19089</v>
      </c>
      <c r="P736" t="s">
        <v>346</v>
      </c>
      <c r="S736">
        <v>4</v>
      </c>
      <c r="T736" t="s">
        <v>2291</v>
      </c>
      <c r="U736" t="s">
        <v>888</v>
      </c>
      <c r="V736" t="s">
        <v>19666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17213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15625</v>
      </c>
      <c r="B738">
        <v>1</v>
      </c>
      <c r="C738" t="s">
        <v>15626</v>
      </c>
      <c r="D738" t="s">
        <v>15385</v>
      </c>
      <c r="E738" t="s">
        <v>15627</v>
      </c>
      <c r="F738" t="s">
        <v>297</v>
      </c>
      <c r="G738">
        <v>15</v>
      </c>
      <c r="H738" t="s">
        <v>409</v>
      </c>
      <c r="I738" t="s">
        <v>15626</v>
      </c>
      <c r="J738">
        <v>19249</v>
      </c>
      <c r="K738">
        <v>7</v>
      </c>
      <c r="L738" t="s">
        <v>594</v>
      </c>
      <c r="M738" t="s">
        <v>15628</v>
      </c>
      <c r="N738">
        <v>29</v>
      </c>
      <c r="O738" t="s">
        <v>15629</v>
      </c>
      <c r="P738" t="s">
        <v>15385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17333</v>
      </c>
      <c r="B741">
        <v>1</v>
      </c>
      <c r="C741" t="s">
        <v>17334</v>
      </c>
      <c r="D741" t="s">
        <v>346</v>
      </c>
      <c r="F741" t="s">
        <v>297</v>
      </c>
      <c r="G741">
        <v>13</v>
      </c>
      <c r="H741" t="s">
        <v>409</v>
      </c>
      <c r="I741" t="s">
        <v>17334</v>
      </c>
      <c r="K741">
        <v>2</v>
      </c>
      <c r="L741" t="s">
        <v>1400</v>
      </c>
      <c r="M741" t="s">
        <v>17335</v>
      </c>
      <c r="N741">
        <v>24</v>
      </c>
      <c r="O741" t="s">
        <v>17336</v>
      </c>
      <c r="P741" t="s">
        <v>346</v>
      </c>
      <c r="T741" t="s">
        <v>17201</v>
      </c>
      <c r="V741" t="s">
        <v>17337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21435</v>
      </c>
      <c r="B743">
        <v>1</v>
      </c>
      <c r="C743" t="s">
        <v>21436</v>
      </c>
      <c r="D743" t="s">
        <v>309</v>
      </c>
      <c r="F743" t="s">
        <v>297</v>
      </c>
      <c r="G743">
        <v>18</v>
      </c>
      <c r="H743" t="s">
        <v>432</v>
      </c>
      <c r="I743" t="s">
        <v>21436</v>
      </c>
      <c r="K743">
        <v>0</v>
      </c>
      <c r="L743" t="s">
        <v>1796</v>
      </c>
      <c r="M743" t="s">
        <v>507</v>
      </c>
      <c r="N743">
        <v>22</v>
      </c>
      <c r="O743" t="s">
        <v>21670</v>
      </c>
      <c r="P743" t="s">
        <v>309</v>
      </c>
      <c r="T743" t="s">
        <v>17200</v>
      </c>
      <c r="U743" t="s">
        <v>888</v>
      </c>
      <c r="V743" t="s">
        <v>21671</v>
      </c>
    </row>
    <row r="744" spans="1:23" hidden="1" x14ac:dyDescent="0.25">
      <c r="A744" t="s">
        <v>18559</v>
      </c>
      <c r="B744">
        <v>1</v>
      </c>
      <c r="C744" t="s">
        <v>18560</v>
      </c>
      <c r="D744" t="s">
        <v>309</v>
      </c>
      <c r="F744" t="s">
        <v>297</v>
      </c>
      <c r="G744">
        <v>6</v>
      </c>
      <c r="H744" t="s">
        <v>680</v>
      </c>
      <c r="I744" t="s">
        <v>18560</v>
      </c>
      <c r="K744">
        <v>2</v>
      </c>
      <c r="L744" t="s">
        <v>675</v>
      </c>
      <c r="M744" t="s">
        <v>14636</v>
      </c>
      <c r="N744">
        <v>23</v>
      </c>
      <c r="O744" t="s">
        <v>18561</v>
      </c>
      <c r="P744" t="s">
        <v>309</v>
      </c>
      <c r="S744">
        <v>1</v>
      </c>
      <c r="T744" t="s">
        <v>17200</v>
      </c>
      <c r="U744" t="s">
        <v>413</v>
      </c>
      <c r="V744" t="s">
        <v>18562</v>
      </c>
    </row>
    <row r="745" spans="1:23" hidden="1" x14ac:dyDescent="0.25">
      <c r="A745" t="s">
        <v>23009</v>
      </c>
      <c r="B745">
        <v>1</v>
      </c>
      <c r="C745" t="s">
        <v>23010</v>
      </c>
      <c r="D745" t="s">
        <v>309</v>
      </c>
      <c r="F745" t="s">
        <v>297</v>
      </c>
      <c r="G745">
        <v>15</v>
      </c>
      <c r="H745" t="s">
        <v>690</v>
      </c>
      <c r="I745" t="s">
        <v>23010</v>
      </c>
      <c r="K745">
        <v>0</v>
      </c>
      <c r="L745" t="s">
        <v>501</v>
      </c>
      <c r="M745" t="s">
        <v>23011</v>
      </c>
      <c r="O745" t="s">
        <v>23012</v>
      </c>
      <c r="P745" t="s">
        <v>309</v>
      </c>
      <c r="T745" t="s">
        <v>17199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17201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17219</v>
      </c>
      <c r="V751" t="s">
        <v>7696</v>
      </c>
      <c r="W751">
        <v>6865</v>
      </c>
    </row>
    <row r="752" spans="1:23" hidden="1" x14ac:dyDescent="0.25">
      <c r="A752" t="s">
        <v>19090</v>
      </c>
      <c r="B752">
        <v>1</v>
      </c>
      <c r="C752" t="s">
        <v>19091</v>
      </c>
      <c r="D752" t="s">
        <v>447</v>
      </c>
      <c r="F752" t="s">
        <v>297</v>
      </c>
      <c r="G752">
        <v>23</v>
      </c>
      <c r="H752" t="s">
        <v>569</v>
      </c>
      <c r="I752" t="s">
        <v>19091</v>
      </c>
      <c r="K752">
        <v>1</v>
      </c>
      <c r="L752" t="s">
        <v>19092</v>
      </c>
      <c r="M752" t="s">
        <v>1107</v>
      </c>
      <c r="N752">
        <v>23</v>
      </c>
      <c r="O752" t="s">
        <v>19093</v>
      </c>
      <c r="P752" t="s">
        <v>447</v>
      </c>
      <c r="S752">
        <v>3</v>
      </c>
      <c r="T752" t="s">
        <v>7653</v>
      </c>
      <c r="U752" t="s">
        <v>888</v>
      </c>
      <c r="V752" t="s">
        <v>19667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17200</v>
      </c>
      <c r="V753" t="s">
        <v>6367</v>
      </c>
      <c r="W753">
        <v>25991</v>
      </c>
    </row>
    <row r="754" spans="1:23" hidden="1" x14ac:dyDescent="0.25">
      <c r="A754" t="s">
        <v>21672</v>
      </c>
      <c r="B754">
        <v>1</v>
      </c>
      <c r="C754" t="s">
        <v>21673</v>
      </c>
      <c r="D754" t="s">
        <v>346</v>
      </c>
      <c r="F754" t="s">
        <v>297</v>
      </c>
      <c r="G754">
        <v>16</v>
      </c>
      <c r="H754" t="s">
        <v>387</v>
      </c>
      <c r="I754" t="s">
        <v>21673</v>
      </c>
      <c r="K754">
        <v>0</v>
      </c>
      <c r="L754" t="s">
        <v>2480</v>
      </c>
      <c r="M754" t="s">
        <v>1107</v>
      </c>
      <c r="O754" t="s">
        <v>21674</v>
      </c>
      <c r="P754" t="s">
        <v>346</v>
      </c>
      <c r="T754" t="s">
        <v>17200</v>
      </c>
      <c r="U754" t="s">
        <v>701</v>
      </c>
    </row>
    <row r="755" spans="1:23" hidden="1" x14ac:dyDescent="0.25">
      <c r="A755" t="s">
        <v>19094</v>
      </c>
      <c r="B755">
        <v>1</v>
      </c>
      <c r="C755" t="s">
        <v>19095</v>
      </c>
      <c r="D755" t="s">
        <v>346</v>
      </c>
      <c r="F755" t="s">
        <v>297</v>
      </c>
      <c r="G755">
        <v>17</v>
      </c>
      <c r="H755" t="s">
        <v>409</v>
      </c>
      <c r="I755" t="s">
        <v>19095</v>
      </c>
      <c r="K755">
        <v>1</v>
      </c>
      <c r="L755" t="s">
        <v>19096</v>
      </c>
      <c r="M755" t="s">
        <v>5865</v>
      </c>
      <c r="N755">
        <v>24</v>
      </c>
      <c r="O755" t="s">
        <v>19097</v>
      </c>
      <c r="P755" t="s">
        <v>346</v>
      </c>
      <c r="S755">
        <v>4</v>
      </c>
      <c r="T755" t="s">
        <v>17199</v>
      </c>
      <c r="U755" t="s">
        <v>369</v>
      </c>
      <c r="V755" t="s">
        <v>17706</v>
      </c>
    </row>
    <row r="756" spans="1:23" hidden="1" x14ac:dyDescent="0.25">
      <c r="A756" t="s">
        <v>17265</v>
      </c>
      <c r="B756">
        <v>1</v>
      </c>
      <c r="C756" t="s">
        <v>17266</v>
      </c>
      <c r="D756" t="s">
        <v>447</v>
      </c>
      <c r="F756" t="s">
        <v>297</v>
      </c>
      <c r="G756">
        <v>0</v>
      </c>
      <c r="H756" t="s">
        <v>597</v>
      </c>
      <c r="I756" t="s">
        <v>17266</v>
      </c>
      <c r="K756">
        <v>1</v>
      </c>
      <c r="L756" t="s">
        <v>1541</v>
      </c>
      <c r="M756" t="s">
        <v>17267</v>
      </c>
      <c r="N756">
        <v>23</v>
      </c>
      <c r="O756" t="s">
        <v>17268</v>
      </c>
      <c r="P756" t="s">
        <v>447</v>
      </c>
      <c r="T756" t="s">
        <v>7653</v>
      </c>
      <c r="V756" t="s">
        <v>19098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17206</v>
      </c>
      <c r="V758" t="s">
        <v>992</v>
      </c>
      <c r="W758">
        <v>25826</v>
      </c>
    </row>
    <row r="759" spans="1:23" hidden="1" x14ac:dyDescent="0.25">
      <c r="A759" t="s">
        <v>17883</v>
      </c>
      <c r="B759">
        <v>1</v>
      </c>
      <c r="C759" t="s">
        <v>17884</v>
      </c>
      <c r="D759" t="s">
        <v>346</v>
      </c>
      <c r="F759" t="s">
        <v>297</v>
      </c>
      <c r="G759">
        <v>0</v>
      </c>
      <c r="H759" t="s">
        <v>680</v>
      </c>
      <c r="I759" t="s">
        <v>17884</v>
      </c>
      <c r="K759">
        <v>1</v>
      </c>
      <c r="L759" t="s">
        <v>17885</v>
      </c>
      <c r="M759" t="s">
        <v>17886</v>
      </c>
      <c r="N759">
        <v>25</v>
      </c>
      <c r="O759" t="s">
        <v>17887</v>
      </c>
      <c r="P759" t="s">
        <v>346</v>
      </c>
      <c r="T759" t="s">
        <v>17219</v>
      </c>
      <c r="V759" t="s">
        <v>17888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21675</v>
      </c>
      <c r="B763">
        <v>1</v>
      </c>
      <c r="C763" t="s">
        <v>21676</v>
      </c>
      <c r="D763" t="s">
        <v>309</v>
      </c>
      <c r="F763" t="s">
        <v>297</v>
      </c>
      <c r="G763">
        <v>11</v>
      </c>
      <c r="H763" t="s">
        <v>345</v>
      </c>
      <c r="I763" t="s">
        <v>21676</v>
      </c>
      <c r="K763">
        <v>0</v>
      </c>
      <c r="L763" t="s">
        <v>675</v>
      </c>
      <c r="M763" t="s">
        <v>21677</v>
      </c>
      <c r="N763">
        <v>24</v>
      </c>
      <c r="O763" t="s">
        <v>21678</v>
      </c>
      <c r="P763" t="s">
        <v>309</v>
      </c>
      <c r="T763" t="s">
        <v>17200</v>
      </c>
      <c r="U763" t="s">
        <v>440</v>
      </c>
      <c r="V763" t="s">
        <v>21679</v>
      </c>
    </row>
    <row r="764" spans="1:23" hidden="1" x14ac:dyDescent="0.25">
      <c r="A764" t="s">
        <v>15996</v>
      </c>
      <c r="B764">
        <v>1</v>
      </c>
      <c r="C764" t="s">
        <v>15997</v>
      </c>
      <c r="D764" t="s">
        <v>447</v>
      </c>
      <c r="F764" t="s">
        <v>293</v>
      </c>
      <c r="G764">
        <v>35</v>
      </c>
      <c r="H764" t="s">
        <v>808</v>
      </c>
      <c r="I764" t="s">
        <v>15997</v>
      </c>
      <c r="K764">
        <v>1</v>
      </c>
      <c r="L764" t="s">
        <v>15998</v>
      </c>
      <c r="M764" t="s">
        <v>375</v>
      </c>
      <c r="O764" t="s">
        <v>15999</v>
      </c>
      <c r="P764" t="s">
        <v>447</v>
      </c>
      <c r="T764" t="s">
        <v>7653</v>
      </c>
    </row>
    <row r="765" spans="1:23" hidden="1" x14ac:dyDescent="0.25">
      <c r="A765" t="s">
        <v>15661</v>
      </c>
      <c r="B765">
        <v>1</v>
      </c>
      <c r="C765" t="s">
        <v>15662</v>
      </c>
      <c r="D765" t="s">
        <v>15385</v>
      </c>
      <c r="E765" t="s">
        <v>15664</v>
      </c>
      <c r="F765" t="s">
        <v>297</v>
      </c>
      <c r="G765">
        <v>5</v>
      </c>
      <c r="H765" t="s">
        <v>383</v>
      </c>
      <c r="I765" t="s">
        <v>15662</v>
      </c>
      <c r="J765">
        <v>19552</v>
      </c>
      <c r="K765">
        <v>7</v>
      </c>
      <c r="L765" t="s">
        <v>1016</v>
      </c>
      <c r="M765" t="s">
        <v>15665</v>
      </c>
      <c r="N765">
        <v>32</v>
      </c>
      <c r="O765" t="s">
        <v>15666</v>
      </c>
      <c r="P765" t="s">
        <v>15385</v>
      </c>
      <c r="R765">
        <v>3051397</v>
      </c>
      <c r="T765" t="s">
        <v>2291</v>
      </c>
      <c r="U765" t="s">
        <v>906</v>
      </c>
      <c r="V765" t="s">
        <v>15663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17200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17201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16506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16507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16508</v>
      </c>
      <c r="W770">
        <v>33299</v>
      </c>
    </row>
    <row r="771" spans="1:23" hidden="1" x14ac:dyDescent="0.25">
      <c r="A771" t="s">
        <v>16485</v>
      </c>
      <c r="B771">
        <v>1</v>
      </c>
      <c r="C771" t="s">
        <v>16486</v>
      </c>
      <c r="D771" t="s">
        <v>447</v>
      </c>
      <c r="F771" t="s">
        <v>297</v>
      </c>
      <c r="G771">
        <v>46</v>
      </c>
      <c r="H771" t="s">
        <v>1148</v>
      </c>
      <c r="I771" t="s">
        <v>16486</v>
      </c>
      <c r="K771">
        <v>1</v>
      </c>
      <c r="L771" t="s">
        <v>708</v>
      </c>
      <c r="M771" t="s">
        <v>16487</v>
      </c>
      <c r="N771">
        <v>25</v>
      </c>
      <c r="O771" t="s">
        <v>16488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17473</v>
      </c>
      <c r="B774">
        <v>1</v>
      </c>
      <c r="C774" t="s">
        <v>17474</v>
      </c>
      <c r="D774" t="s">
        <v>447</v>
      </c>
      <c r="F774" t="s">
        <v>297</v>
      </c>
      <c r="G774">
        <v>34</v>
      </c>
      <c r="H774" t="s">
        <v>360</v>
      </c>
      <c r="I774" t="s">
        <v>17474</v>
      </c>
      <c r="K774">
        <v>2</v>
      </c>
      <c r="L774" t="s">
        <v>410</v>
      </c>
      <c r="M774" t="s">
        <v>488</v>
      </c>
      <c r="N774">
        <v>25</v>
      </c>
      <c r="O774" t="s">
        <v>17475</v>
      </c>
      <c r="P774" t="s">
        <v>447</v>
      </c>
      <c r="S774">
        <v>4</v>
      </c>
      <c r="T774" t="s">
        <v>2291</v>
      </c>
      <c r="U774" t="s">
        <v>739</v>
      </c>
      <c r="V774" t="s">
        <v>19099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17200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17213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17200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17206</v>
      </c>
      <c r="W781">
        <v>32362</v>
      </c>
    </row>
    <row r="782" spans="1:23" hidden="1" x14ac:dyDescent="0.25">
      <c r="A782" t="s">
        <v>21680</v>
      </c>
      <c r="B782">
        <v>1</v>
      </c>
      <c r="C782" t="s">
        <v>21681</v>
      </c>
      <c r="D782" t="s">
        <v>319</v>
      </c>
      <c r="F782" t="s">
        <v>297</v>
      </c>
      <c r="G782">
        <v>41</v>
      </c>
      <c r="H782" t="s">
        <v>454</v>
      </c>
      <c r="I782" t="s">
        <v>21681</v>
      </c>
      <c r="K782">
        <v>0</v>
      </c>
      <c r="L782" t="s">
        <v>1453</v>
      </c>
      <c r="M782" t="s">
        <v>5775</v>
      </c>
      <c r="O782" t="s">
        <v>21682</v>
      </c>
      <c r="P782" t="s">
        <v>319</v>
      </c>
      <c r="T782" t="s">
        <v>17219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17200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21683</v>
      </c>
      <c r="B785">
        <v>1</v>
      </c>
      <c r="C785" t="s">
        <v>21684</v>
      </c>
      <c r="D785" t="s">
        <v>309</v>
      </c>
      <c r="F785" t="s">
        <v>297</v>
      </c>
      <c r="G785">
        <v>4</v>
      </c>
      <c r="H785" t="s">
        <v>959</v>
      </c>
      <c r="I785" t="s">
        <v>21684</v>
      </c>
      <c r="K785">
        <v>0</v>
      </c>
      <c r="L785" t="s">
        <v>2463</v>
      </c>
      <c r="M785" t="s">
        <v>21685</v>
      </c>
      <c r="N785">
        <v>24</v>
      </c>
      <c r="O785" t="s">
        <v>21686</v>
      </c>
      <c r="P785" t="s">
        <v>309</v>
      </c>
      <c r="T785" t="s">
        <v>17201</v>
      </c>
      <c r="U785" t="s">
        <v>530</v>
      </c>
      <c r="V785" t="s">
        <v>21687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17206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17199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18131</v>
      </c>
      <c r="B791">
        <v>1</v>
      </c>
      <c r="C791" t="s">
        <v>18132</v>
      </c>
      <c r="D791" t="s">
        <v>346</v>
      </c>
      <c r="F791" t="s">
        <v>297</v>
      </c>
      <c r="G791">
        <v>89</v>
      </c>
      <c r="H791" t="s">
        <v>470</v>
      </c>
      <c r="I791" t="s">
        <v>18132</v>
      </c>
      <c r="K791">
        <v>2</v>
      </c>
      <c r="L791" t="s">
        <v>18133</v>
      </c>
      <c r="M791" t="s">
        <v>1463</v>
      </c>
      <c r="N791">
        <v>24</v>
      </c>
      <c r="O791" t="s">
        <v>18134</v>
      </c>
      <c r="P791" t="s">
        <v>346</v>
      </c>
      <c r="T791" t="s">
        <v>2291</v>
      </c>
      <c r="V791" t="s">
        <v>16637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19100</v>
      </c>
      <c r="B796">
        <v>1</v>
      </c>
      <c r="C796" t="s">
        <v>19101</v>
      </c>
      <c r="D796" t="s">
        <v>319</v>
      </c>
      <c r="F796" t="s">
        <v>297</v>
      </c>
      <c r="G796">
        <v>87</v>
      </c>
      <c r="H796" t="s">
        <v>1581</v>
      </c>
      <c r="I796" t="s">
        <v>19101</v>
      </c>
      <c r="K796">
        <v>1</v>
      </c>
      <c r="L796" t="s">
        <v>366</v>
      </c>
      <c r="M796" t="s">
        <v>19102</v>
      </c>
      <c r="N796">
        <v>22</v>
      </c>
      <c r="O796" t="s">
        <v>19103</v>
      </c>
      <c r="P796" t="s">
        <v>319</v>
      </c>
      <c r="S796">
        <v>1</v>
      </c>
      <c r="T796" t="s">
        <v>17219</v>
      </c>
      <c r="U796" t="s">
        <v>14060</v>
      </c>
      <c r="V796" t="s">
        <v>19668</v>
      </c>
    </row>
    <row r="797" spans="1:23" hidden="1" x14ac:dyDescent="0.25">
      <c r="A797" t="s">
        <v>18720</v>
      </c>
      <c r="B797">
        <v>1</v>
      </c>
      <c r="C797" t="s">
        <v>18721</v>
      </c>
      <c r="D797" t="s">
        <v>309</v>
      </c>
      <c r="F797" t="s">
        <v>297</v>
      </c>
      <c r="G797">
        <v>7</v>
      </c>
      <c r="H797" t="s">
        <v>597</v>
      </c>
      <c r="I797" t="s">
        <v>18721</v>
      </c>
      <c r="K797">
        <v>2</v>
      </c>
      <c r="L797" t="s">
        <v>510</v>
      </c>
      <c r="M797" t="s">
        <v>18722</v>
      </c>
      <c r="N797">
        <v>26</v>
      </c>
      <c r="O797" t="s">
        <v>18723</v>
      </c>
      <c r="P797" t="s">
        <v>309</v>
      </c>
      <c r="T797" t="s">
        <v>17201</v>
      </c>
      <c r="U797" t="s">
        <v>407</v>
      </c>
      <c r="V797" t="s">
        <v>18724</v>
      </c>
    </row>
    <row r="798" spans="1:23" hidden="1" x14ac:dyDescent="0.25">
      <c r="A798" t="s">
        <v>17968</v>
      </c>
      <c r="B798">
        <v>1</v>
      </c>
      <c r="C798" t="s">
        <v>17969</v>
      </c>
      <c r="D798" t="s">
        <v>447</v>
      </c>
      <c r="F798" t="s">
        <v>297</v>
      </c>
      <c r="G798">
        <v>3</v>
      </c>
      <c r="H798" t="s">
        <v>426</v>
      </c>
      <c r="I798" t="s">
        <v>17969</v>
      </c>
      <c r="K798">
        <v>2</v>
      </c>
      <c r="L798" t="s">
        <v>8242</v>
      </c>
      <c r="M798" t="s">
        <v>17970</v>
      </c>
      <c r="N798">
        <v>24</v>
      </c>
      <c r="O798" t="s">
        <v>17971</v>
      </c>
      <c r="P798" t="s">
        <v>447</v>
      </c>
      <c r="S798">
        <v>3</v>
      </c>
      <c r="T798" t="s">
        <v>6906</v>
      </c>
      <c r="U798" t="s">
        <v>868</v>
      </c>
      <c r="V798" t="s">
        <v>18732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17219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18449</v>
      </c>
      <c r="P800" t="s">
        <v>346</v>
      </c>
      <c r="R800">
        <v>2969896</v>
      </c>
      <c r="T800" t="s">
        <v>17201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17201</v>
      </c>
      <c r="V801" t="s">
        <v>14371</v>
      </c>
      <c r="W801">
        <v>32978</v>
      </c>
    </row>
    <row r="802" spans="1:23" hidden="1" x14ac:dyDescent="0.25">
      <c r="A802" t="s">
        <v>18396</v>
      </c>
      <c r="B802">
        <v>1</v>
      </c>
      <c r="C802" t="s">
        <v>18397</v>
      </c>
      <c r="D802" t="s">
        <v>346</v>
      </c>
      <c r="F802" t="s">
        <v>297</v>
      </c>
      <c r="G802">
        <v>85</v>
      </c>
      <c r="H802" t="s">
        <v>360</v>
      </c>
      <c r="I802" t="s">
        <v>18397</v>
      </c>
      <c r="K802">
        <v>2</v>
      </c>
      <c r="L802" t="s">
        <v>3080</v>
      </c>
      <c r="M802" t="s">
        <v>18398</v>
      </c>
      <c r="N802">
        <v>25</v>
      </c>
      <c r="O802" t="s">
        <v>18399</v>
      </c>
      <c r="P802" t="s">
        <v>346</v>
      </c>
      <c r="S802">
        <v>5</v>
      </c>
      <c r="T802" t="s">
        <v>17206</v>
      </c>
      <c r="U802" t="s">
        <v>350</v>
      </c>
      <c r="V802" t="s">
        <v>18355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16267</v>
      </c>
      <c r="B804">
        <v>1</v>
      </c>
      <c r="C804" t="s">
        <v>16268</v>
      </c>
      <c r="D804" t="s">
        <v>447</v>
      </c>
      <c r="F804" t="s">
        <v>297</v>
      </c>
      <c r="G804">
        <v>22</v>
      </c>
      <c r="H804" t="s">
        <v>576</v>
      </c>
      <c r="I804" t="s">
        <v>16268</v>
      </c>
      <c r="K804">
        <v>3</v>
      </c>
      <c r="L804" t="s">
        <v>16269</v>
      </c>
      <c r="M804" t="s">
        <v>1267</v>
      </c>
      <c r="N804">
        <v>26</v>
      </c>
      <c r="O804" t="s">
        <v>16270</v>
      </c>
      <c r="P804" t="s">
        <v>447</v>
      </c>
      <c r="S804">
        <v>1</v>
      </c>
      <c r="T804" t="s">
        <v>17200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17718</v>
      </c>
      <c r="B807">
        <v>1</v>
      </c>
      <c r="C807" t="s">
        <v>17719</v>
      </c>
      <c r="D807" t="s">
        <v>346</v>
      </c>
      <c r="F807" t="s">
        <v>297</v>
      </c>
      <c r="G807">
        <v>80</v>
      </c>
      <c r="H807" t="s">
        <v>354</v>
      </c>
      <c r="I807" t="s">
        <v>17719</v>
      </c>
      <c r="K807">
        <v>1</v>
      </c>
      <c r="L807" t="s">
        <v>667</v>
      </c>
      <c r="M807" t="s">
        <v>571</v>
      </c>
      <c r="N807">
        <v>23</v>
      </c>
      <c r="O807" t="s">
        <v>17720</v>
      </c>
      <c r="P807" t="s">
        <v>346</v>
      </c>
      <c r="T807" t="s">
        <v>17201</v>
      </c>
      <c r="V807" t="s">
        <v>19104</v>
      </c>
    </row>
    <row r="808" spans="1:23" hidden="1" x14ac:dyDescent="0.25">
      <c r="A808" t="s">
        <v>23013</v>
      </c>
      <c r="B808">
        <v>1</v>
      </c>
      <c r="C808" t="s">
        <v>23014</v>
      </c>
      <c r="D808" t="s">
        <v>447</v>
      </c>
      <c r="F808" t="s">
        <v>297</v>
      </c>
      <c r="H808" t="s">
        <v>569</v>
      </c>
      <c r="I808" t="s">
        <v>23014</v>
      </c>
      <c r="K808">
        <v>0</v>
      </c>
      <c r="L808" t="s">
        <v>1470</v>
      </c>
      <c r="M808" t="s">
        <v>1433</v>
      </c>
      <c r="O808" t="s">
        <v>23015</v>
      </c>
      <c r="P808" t="s">
        <v>447</v>
      </c>
      <c r="T808" t="s">
        <v>17200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21688</v>
      </c>
      <c r="B810">
        <v>1</v>
      </c>
      <c r="C810" t="s">
        <v>21689</v>
      </c>
      <c r="D810" t="s">
        <v>346</v>
      </c>
      <c r="F810" t="s">
        <v>297</v>
      </c>
      <c r="G810">
        <v>16</v>
      </c>
      <c r="H810" t="s">
        <v>432</v>
      </c>
      <c r="I810" t="s">
        <v>21689</v>
      </c>
      <c r="K810">
        <v>0</v>
      </c>
      <c r="L810" t="s">
        <v>21690</v>
      </c>
      <c r="M810" t="s">
        <v>21691</v>
      </c>
      <c r="N810">
        <v>23</v>
      </c>
      <c r="O810" t="s">
        <v>21692</v>
      </c>
      <c r="P810" t="s">
        <v>346</v>
      </c>
      <c r="T810" t="s">
        <v>17201</v>
      </c>
      <c r="U810" t="s">
        <v>369</v>
      </c>
      <c r="V810" t="s">
        <v>21693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20664</v>
      </c>
      <c r="B817">
        <v>1</v>
      </c>
      <c r="C817" t="s">
        <v>20665</v>
      </c>
      <c r="D817" t="s">
        <v>346</v>
      </c>
      <c r="F817" t="s">
        <v>297</v>
      </c>
      <c r="G817">
        <v>38</v>
      </c>
      <c r="H817" t="s">
        <v>531</v>
      </c>
      <c r="I817" t="s">
        <v>20665</v>
      </c>
      <c r="K817">
        <v>1</v>
      </c>
      <c r="L817" t="s">
        <v>3381</v>
      </c>
      <c r="M817" t="s">
        <v>754</v>
      </c>
      <c r="N817">
        <v>22</v>
      </c>
      <c r="O817" t="s">
        <v>20666</v>
      </c>
      <c r="P817" t="s">
        <v>346</v>
      </c>
      <c r="Q817" t="s">
        <v>406</v>
      </c>
      <c r="T817" t="s">
        <v>17206</v>
      </c>
      <c r="V817" t="s">
        <v>20667</v>
      </c>
    </row>
    <row r="818" spans="1:23" hidden="1" x14ac:dyDescent="0.25">
      <c r="A818" t="s">
        <v>15881</v>
      </c>
      <c r="B818">
        <v>1</v>
      </c>
      <c r="C818" t="s">
        <v>15882</v>
      </c>
      <c r="D818" t="s">
        <v>346</v>
      </c>
      <c r="F818" t="s">
        <v>297</v>
      </c>
      <c r="G818">
        <v>11</v>
      </c>
      <c r="H818" t="s">
        <v>562</v>
      </c>
      <c r="I818" t="s">
        <v>15882</v>
      </c>
      <c r="K818">
        <v>3</v>
      </c>
      <c r="L818" t="s">
        <v>15883</v>
      </c>
      <c r="M818" t="s">
        <v>15884</v>
      </c>
      <c r="N818">
        <v>24</v>
      </c>
      <c r="O818" t="s">
        <v>15885</v>
      </c>
      <c r="P818" t="s">
        <v>346</v>
      </c>
      <c r="S818">
        <v>7</v>
      </c>
      <c r="T818" t="s">
        <v>17200</v>
      </c>
      <c r="U818" t="s">
        <v>868</v>
      </c>
      <c r="V818" t="s">
        <v>16444</v>
      </c>
    </row>
    <row r="819" spans="1:23" hidden="1" x14ac:dyDescent="0.25">
      <c r="A819" t="s">
        <v>18465</v>
      </c>
      <c r="B819">
        <v>1</v>
      </c>
      <c r="C819" t="s">
        <v>18466</v>
      </c>
      <c r="D819" t="s">
        <v>309</v>
      </c>
      <c r="F819" t="s">
        <v>297</v>
      </c>
      <c r="G819">
        <v>14</v>
      </c>
      <c r="H819" t="s">
        <v>569</v>
      </c>
      <c r="I819" t="s">
        <v>18466</v>
      </c>
      <c r="K819">
        <v>1</v>
      </c>
      <c r="L819" t="s">
        <v>809</v>
      </c>
      <c r="M819" t="s">
        <v>18467</v>
      </c>
      <c r="N819">
        <v>24</v>
      </c>
      <c r="O819" t="s">
        <v>18468</v>
      </c>
      <c r="P819" t="s">
        <v>309</v>
      </c>
      <c r="T819" t="s">
        <v>17201</v>
      </c>
      <c r="V819" t="s">
        <v>18469</v>
      </c>
    </row>
    <row r="820" spans="1:23" hidden="1" x14ac:dyDescent="0.25">
      <c r="A820" t="s">
        <v>16663</v>
      </c>
      <c r="B820">
        <v>1</v>
      </c>
      <c r="C820" t="s">
        <v>16664</v>
      </c>
      <c r="D820" t="s">
        <v>433</v>
      </c>
      <c r="F820" t="s">
        <v>297</v>
      </c>
      <c r="G820">
        <v>0</v>
      </c>
      <c r="H820" t="s">
        <v>690</v>
      </c>
      <c r="I820" t="s">
        <v>16664</v>
      </c>
      <c r="K820">
        <v>1</v>
      </c>
      <c r="L820" t="s">
        <v>1224</v>
      </c>
      <c r="M820" t="s">
        <v>16665</v>
      </c>
      <c r="O820" t="s">
        <v>16666</v>
      </c>
      <c r="P820" t="s">
        <v>433</v>
      </c>
      <c r="T820" t="s">
        <v>17219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17827</v>
      </c>
      <c r="B822">
        <v>1</v>
      </c>
      <c r="C822" t="s">
        <v>17828</v>
      </c>
      <c r="D822" t="s">
        <v>346</v>
      </c>
      <c r="F822" t="s">
        <v>297</v>
      </c>
      <c r="G822">
        <v>0</v>
      </c>
      <c r="H822" t="s">
        <v>315</v>
      </c>
      <c r="I822" t="s">
        <v>17828</v>
      </c>
      <c r="K822">
        <v>1</v>
      </c>
      <c r="L822" t="s">
        <v>17829</v>
      </c>
      <c r="M822" t="s">
        <v>775</v>
      </c>
      <c r="N822">
        <v>26</v>
      </c>
      <c r="O822" t="s">
        <v>17830</v>
      </c>
      <c r="P822" t="s">
        <v>346</v>
      </c>
      <c r="T822" t="s">
        <v>17206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17200</v>
      </c>
      <c r="V824" t="s">
        <v>2351</v>
      </c>
      <c r="W824">
        <v>28424</v>
      </c>
    </row>
    <row r="825" spans="1:23" hidden="1" x14ac:dyDescent="0.25">
      <c r="A825" t="s">
        <v>15404</v>
      </c>
      <c r="B825">
        <v>2</v>
      </c>
      <c r="C825" t="s">
        <v>15405</v>
      </c>
      <c r="D825" t="s">
        <v>15385</v>
      </c>
      <c r="F825" t="s">
        <v>293</v>
      </c>
      <c r="H825" t="s">
        <v>1799</v>
      </c>
      <c r="I825" t="s">
        <v>15405</v>
      </c>
      <c r="J825">
        <v>22116</v>
      </c>
      <c r="K825">
        <v>0</v>
      </c>
      <c r="L825" t="s">
        <v>366</v>
      </c>
      <c r="M825" t="s">
        <v>15406</v>
      </c>
      <c r="O825" t="s">
        <v>15407</v>
      </c>
      <c r="P825" t="s">
        <v>15385</v>
      </c>
      <c r="Q825" t="s">
        <v>15381</v>
      </c>
      <c r="T825" t="s">
        <v>327</v>
      </c>
    </row>
    <row r="826" spans="1:23" hidden="1" x14ac:dyDescent="0.25">
      <c r="A826" t="s">
        <v>15404</v>
      </c>
      <c r="B826">
        <v>2</v>
      </c>
      <c r="C826" t="s">
        <v>19669</v>
      </c>
      <c r="D826" t="s">
        <v>15385</v>
      </c>
      <c r="F826" t="s">
        <v>297</v>
      </c>
      <c r="G826">
        <v>49</v>
      </c>
      <c r="H826" t="s">
        <v>494</v>
      </c>
      <c r="I826" t="s">
        <v>19669</v>
      </c>
      <c r="K826">
        <v>0</v>
      </c>
      <c r="L826" t="s">
        <v>366</v>
      </c>
      <c r="M826" t="s">
        <v>15406</v>
      </c>
      <c r="N826">
        <v>25</v>
      </c>
      <c r="O826" t="s">
        <v>15407</v>
      </c>
      <c r="P826" t="s">
        <v>15385</v>
      </c>
      <c r="T826" t="s">
        <v>17200</v>
      </c>
      <c r="V826" t="s">
        <v>19670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17206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17213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18006</v>
      </c>
      <c r="B830">
        <v>1</v>
      </c>
      <c r="C830" t="s">
        <v>18007</v>
      </c>
      <c r="D830" t="s">
        <v>346</v>
      </c>
      <c r="F830" t="s">
        <v>297</v>
      </c>
      <c r="G830">
        <v>0</v>
      </c>
      <c r="H830" t="s">
        <v>426</v>
      </c>
      <c r="I830" t="s">
        <v>18007</v>
      </c>
      <c r="K830">
        <v>1</v>
      </c>
      <c r="L830" t="s">
        <v>4692</v>
      </c>
      <c r="M830" t="s">
        <v>18008</v>
      </c>
      <c r="O830" t="s">
        <v>18009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19105</v>
      </c>
      <c r="B832">
        <v>1</v>
      </c>
      <c r="C832" t="s">
        <v>18444</v>
      </c>
      <c r="D832" t="s">
        <v>319</v>
      </c>
      <c r="F832" t="s">
        <v>297</v>
      </c>
      <c r="G832">
        <v>16</v>
      </c>
      <c r="H832" t="s">
        <v>659</v>
      </c>
      <c r="I832" t="s">
        <v>18444</v>
      </c>
      <c r="K832">
        <v>2</v>
      </c>
      <c r="L832" t="s">
        <v>19106</v>
      </c>
      <c r="M832" t="s">
        <v>927</v>
      </c>
      <c r="N832">
        <v>25</v>
      </c>
      <c r="O832" t="s">
        <v>19107</v>
      </c>
      <c r="P832" t="s">
        <v>319</v>
      </c>
      <c r="T832" t="s">
        <v>17201</v>
      </c>
      <c r="V832" t="s">
        <v>19108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17206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17213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17206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21694</v>
      </c>
      <c r="B837">
        <v>1</v>
      </c>
      <c r="C837" t="s">
        <v>21695</v>
      </c>
      <c r="D837" t="s">
        <v>433</v>
      </c>
      <c r="F837" t="s">
        <v>297</v>
      </c>
      <c r="G837">
        <v>43</v>
      </c>
      <c r="H837" t="s">
        <v>580</v>
      </c>
      <c r="I837" t="s">
        <v>21695</v>
      </c>
      <c r="K837">
        <v>0</v>
      </c>
      <c r="L837" t="s">
        <v>929</v>
      </c>
      <c r="M837" t="s">
        <v>411</v>
      </c>
      <c r="N837">
        <v>23</v>
      </c>
      <c r="O837" t="s">
        <v>21696</v>
      </c>
      <c r="P837" t="s">
        <v>433</v>
      </c>
      <c r="T837" t="s">
        <v>7653</v>
      </c>
      <c r="U837" t="s">
        <v>715</v>
      </c>
      <c r="V837" t="s">
        <v>21697</v>
      </c>
    </row>
    <row r="838" spans="1:23" hidden="1" x14ac:dyDescent="0.25">
      <c r="A838" t="s">
        <v>21698</v>
      </c>
      <c r="B838">
        <v>1</v>
      </c>
      <c r="C838" t="s">
        <v>21699</v>
      </c>
      <c r="D838" t="s">
        <v>346</v>
      </c>
      <c r="F838" t="s">
        <v>297</v>
      </c>
      <c r="G838">
        <v>82</v>
      </c>
      <c r="H838" t="s">
        <v>3002</v>
      </c>
      <c r="I838" t="s">
        <v>21699</v>
      </c>
      <c r="K838">
        <v>0</v>
      </c>
      <c r="L838" t="s">
        <v>1487</v>
      </c>
      <c r="M838" t="s">
        <v>21700</v>
      </c>
      <c r="O838" t="s">
        <v>21701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17206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18530</v>
      </c>
      <c r="B842">
        <v>1</v>
      </c>
      <c r="C842" t="s">
        <v>18531</v>
      </c>
      <c r="D842" t="s">
        <v>319</v>
      </c>
      <c r="F842" t="s">
        <v>297</v>
      </c>
      <c r="G842">
        <v>88</v>
      </c>
      <c r="H842" t="s">
        <v>386</v>
      </c>
      <c r="I842" t="s">
        <v>18531</v>
      </c>
      <c r="K842">
        <v>2</v>
      </c>
      <c r="L842" t="s">
        <v>926</v>
      </c>
      <c r="M842" t="s">
        <v>18532</v>
      </c>
      <c r="N842">
        <v>25</v>
      </c>
      <c r="O842" t="s">
        <v>18533</v>
      </c>
      <c r="P842" t="s">
        <v>319</v>
      </c>
      <c r="S842">
        <v>3</v>
      </c>
      <c r="T842" t="s">
        <v>1514</v>
      </c>
      <c r="U842" t="s">
        <v>333</v>
      </c>
      <c r="V842" t="s">
        <v>18534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17201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16218</v>
      </c>
      <c r="N849">
        <v>27</v>
      </c>
      <c r="O849" t="s">
        <v>16219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17199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17213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17213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17200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17206</v>
      </c>
      <c r="V860" t="s">
        <v>18042</v>
      </c>
      <c r="W860">
        <v>31345</v>
      </c>
    </row>
    <row r="861" spans="1:23" hidden="1" x14ac:dyDescent="0.25">
      <c r="A861" t="s">
        <v>23016</v>
      </c>
      <c r="B861">
        <v>1</v>
      </c>
      <c r="C861" t="s">
        <v>23017</v>
      </c>
      <c r="D861" t="s">
        <v>447</v>
      </c>
      <c r="F861" t="s">
        <v>297</v>
      </c>
      <c r="H861" t="s">
        <v>569</v>
      </c>
      <c r="I861" t="s">
        <v>23017</v>
      </c>
      <c r="K861">
        <v>0</v>
      </c>
      <c r="L861" t="s">
        <v>23018</v>
      </c>
      <c r="M861" t="s">
        <v>23019</v>
      </c>
      <c r="O861" t="s">
        <v>23020</v>
      </c>
      <c r="P861" t="s">
        <v>447</v>
      </c>
      <c r="T861" t="s">
        <v>17200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19671</v>
      </c>
      <c r="B863">
        <v>1</v>
      </c>
      <c r="C863" t="s">
        <v>19672</v>
      </c>
      <c r="D863" t="s">
        <v>319</v>
      </c>
      <c r="F863" t="s">
        <v>297</v>
      </c>
      <c r="G863">
        <v>84</v>
      </c>
      <c r="H863" t="s">
        <v>519</v>
      </c>
      <c r="I863" t="s">
        <v>19672</v>
      </c>
      <c r="K863">
        <v>1</v>
      </c>
      <c r="L863" t="s">
        <v>595</v>
      </c>
      <c r="M863" t="s">
        <v>1079</v>
      </c>
      <c r="N863">
        <v>24</v>
      </c>
      <c r="O863" t="s">
        <v>19673</v>
      </c>
      <c r="P863" t="s">
        <v>319</v>
      </c>
      <c r="T863" t="s">
        <v>17199</v>
      </c>
      <c r="U863" t="s">
        <v>301</v>
      </c>
      <c r="V863" t="s">
        <v>19674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17213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17219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17206</v>
      </c>
      <c r="V867" t="s">
        <v>2433</v>
      </c>
      <c r="W867">
        <v>30512</v>
      </c>
    </row>
    <row r="868" spans="1:23" hidden="1" x14ac:dyDescent="0.25">
      <c r="A868" t="s">
        <v>21702</v>
      </c>
      <c r="B868">
        <v>1</v>
      </c>
      <c r="C868" t="s">
        <v>21703</v>
      </c>
      <c r="D868" t="s">
        <v>433</v>
      </c>
      <c r="F868" t="s">
        <v>297</v>
      </c>
      <c r="G868">
        <v>43</v>
      </c>
      <c r="H868" t="s">
        <v>446</v>
      </c>
      <c r="I868" t="s">
        <v>21703</v>
      </c>
      <c r="K868">
        <v>0</v>
      </c>
      <c r="L868" t="s">
        <v>832</v>
      </c>
      <c r="M868" t="s">
        <v>21704</v>
      </c>
      <c r="N868">
        <v>22</v>
      </c>
      <c r="O868" t="s">
        <v>21705</v>
      </c>
      <c r="P868" t="s">
        <v>433</v>
      </c>
      <c r="T868" t="s">
        <v>17201</v>
      </c>
      <c r="U868" t="s">
        <v>564</v>
      </c>
      <c r="V868" t="s">
        <v>21706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15381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17201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16249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16250</v>
      </c>
      <c r="M873" t="s">
        <v>754</v>
      </c>
      <c r="N873">
        <v>30</v>
      </c>
      <c r="O873" t="s">
        <v>16251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21707</v>
      </c>
      <c r="B875">
        <v>1</v>
      </c>
      <c r="C875" t="s">
        <v>21708</v>
      </c>
      <c r="D875" t="s">
        <v>346</v>
      </c>
      <c r="F875" t="s">
        <v>297</v>
      </c>
      <c r="G875">
        <v>81</v>
      </c>
      <c r="H875" t="s">
        <v>315</v>
      </c>
      <c r="I875" t="s">
        <v>21708</v>
      </c>
      <c r="K875">
        <v>0</v>
      </c>
      <c r="L875" t="s">
        <v>21709</v>
      </c>
      <c r="M875" t="s">
        <v>21710</v>
      </c>
      <c r="N875">
        <v>26</v>
      </c>
      <c r="O875" t="s">
        <v>21711</v>
      </c>
      <c r="P875" t="s">
        <v>346</v>
      </c>
      <c r="T875" t="s">
        <v>17199</v>
      </c>
      <c r="U875" t="s">
        <v>1359</v>
      </c>
      <c r="V875" t="s">
        <v>21712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17213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17707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17708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19675</v>
      </c>
      <c r="B878">
        <v>1</v>
      </c>
      <c r="C878" t="s">
        <v>19676</v>
      </c>
      <c r="D878" t="s">
        <v>319</v>
      </c>
      <c r="F878" t="s">
        <v>297</v>
      </c>
      <c r="G878">
        <v>48</v>
      </c>
      <c r="H878" t="s">
        <v>938</v>
      </c>
      <c r="I878" t="s">
        <v>19676</v>
      </c>
      <c r="K878">
        <v>1</v>
      </c>
      <c r="L878" t="s">
        <v>19677</v>
      </c>
      <c r="M878" t="s">
        <v>4478</v>
      </c>
      <c r="N878">
        <v>25</v>
      </c>
      <c r="O878" t="s">
        <v>19678</v>
      </c>
      <c r="P878" t="s">
        <v>319</v>
      </c>
      <c r="T878" t="s">
        <v>17201</v>
      </c>
      <c r="U878" t="s">
        <v>739</v>
      </c>
      <c r="V878" t="s">
        <v>19679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17200</v>
      </c>
      <c r="V880" t="s">
        <v>14254</v>
      </c>
      <c r="W880">
        <v>33027</v>
      </c>
    </row>
    <row r="881" spans="1:23" hidden="1" x14ac:dyDescent="0.25">
      <c r="A881" t="s">
        <v>18185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17199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17199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17206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17206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15862</v>
      </c>
      <c r="B890">
        <v>1</v>
      </c>
      <c r="C890" t="s">
        <v>15863</v>
      </c>
      <c r="D890" t="s">
        <v>447</v>
      </c>
      <c r="F890" t="s">
        <v>297</v>
      </c>
      <c r="G890">
        <v>30</v>
      </c>
      <c r="H890" t="s">
        <v>315</v>
      </c>
      <c r="I890" t="s">
        <v>15863</v>
      </c>
      <c r="K890">
        <v>3</v>
      </c>
      <c r="L890" t="s">
        <v>15864</v>
      </c>
      <c r="M890" t="s">
        <v>15865</v>
      </c>
      <c r="N890">
        <v>24</v>
      </c>
      <c r="O890" t="s">
        <v>15866</v>
      </c>
      <c r="P890" t="s">
        <v>447</v>
      </c>
      <c r="S890">
        <v>2</v>
      </c>
      <c r="T890" t="s">
        <v>17200</v>
      </c>
      <c r="U890" t="s">
        <v>868</v>
      </c>
      <c r="V890" t="s">
        <v>16410</v>
      </c>
    </row>
    <row r="891" spans="1:23" hidden="1" x14ac:dyDescent="0.25">
      <c r="A891" t="s">
        <v>17858</v>
      </c>
      <c r="B891">
        <v>1</v>
      </c>
      <c r="C891" t="s">
        <v>17859</v>
      </c>
      <c r="D891" t="s">
        <v>447</v>
      </c>
      <c r="F891" t="s">
        <v>297</v>
      </c>
      <c r="G891">
        <v>27</v>
      </c>
      <c r="H891" t="s">
        <v>345</v>
      </c>
      <c r="I891" t="s">
        <v>17859</v>
      </c>
      <c r="K891">
        <v>2</v>
      </c>
      <c r="L891" t="s">
        <v>17860</v>
      </c>
      <c r="M891" t="s">
        <v>855</v>
      </c>
      <c r="N891">
        <v>23</v>
      </c>
      <c r="O891" t="s">
        <v>17861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19109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18623</v>
      </c>
      <c r="B893">
        <v>1</v>
      </c>
      <c r="C893" t="s">
        <v>18624</v>
      </c>
      <c r="D893" t="s">
        <v>346</v>
      </c>
      <c r="F893" t="s">
        <v>297</v>
      </c>
      <c r="G893">
        <v>83</v>
      </c>
      <c r="H893" t="s">
        <v>531</v>
      </c>
      <c r="I893" t="s">
        <v>18624</v>
      </c>
      <c r="K893">
        <v>2</v>
      </c>
      <c r="L893" t="s">
        <v>1585</v>
      </c>
      <c r="M893" t="s">
        <v>754</v>
      </c>
      <c r="N893">
        <v>25</v>
      </c>
      <c r="O893" t="s">
        <v>18625</v>
      </c>
      <c r="P893" t="s">
        <v>346</v>
      </c>
      <c r="Q893" t="s">
        <v>406</v>
      </c>
      <c r="T893" t="s">
        <v>17200</v>
      </c>
      <c r="U893" t="s">
        <v>868</v>
      </c>
      <c r="V893" t="s">
        <v>19110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17213</v>
      </c>
      <c r="V894" t="s">
        <v>7716</v>
      </c>
      <c r="W894">
        <v>29819</v>
      </c>
    </row>
    <row r="895" spans="1:23" hidden="1" x14ac:dyDescent="0.25">
      <c r="A895" t="s">
        <v>17800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17801</v>
      </c>
      <c r="M895" t="s">
        <v>5314</v>
      </c>
      <c r="N895">
        <v>28</v>
      </c>
      <c r="O895" t="s">
        <v>17802</v>
      </c>
      <c r="P895" t="s">
        <v>319</v>
      </c>
      <c r="R895">
        <v>4408854</v>
      </c>
      <c r="T895" t="s">
        <v>17219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17213</v>
      </c>
      <c r="V901" t="s">
        <v>602</v>
      </c>
      <c r="W901">
        <v>30866</v>
      </c>
    </row>
    <row r="902" spans="1:23" hidden="1" x14ac:dyDescent="0.25">
      <c r="A902" t="s">
        <v>19111</v>
      </c>
      <c r="B902">
        <v>1</v>
      </c>
      <c r="C902" t="s">
        <v>19112</v>
      </c>
      <c r="D902" t="s">
        <v>346</v>
      </c>
      <c r="F902" t="s">
        <v>297</v>
      </c>
      <c r="G902">
        <v>10</v>
      </c>
      <c r="H902" t="s">
        <v>426</v>
      </c>
      <c r="I902" t="s">
        <v>19112</v>
      </c>
      <c r="K902">
        <v>1</v>
      </c>
      <c r="L902" t="s">
        <v>1813</v>
      </c>
      <c r="M902" t="s">
        <v>4448</v>
      </c>
      <c r="N902">
        <v>23</v>
      </c>
      <c r="O902" t="s">
        <v>19113</v>
      </c>
      <c r="P902" t="s">
        <v>346</v>
      </c>
      <c r="S902">
        <v>3</v>
      </c>
      <c r="T902" t="s">
        <v>17200</v>
      </c>
      <c r="U902" t="s">
        <v>1185</v>
      </c>
      <c r="V902" t="s">
        <v>19680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15877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16054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17219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17201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19114</v>
      </c>
      <c r="B908">
        <v>1</v>
      </c>
      <c r="C908" t="s">
        <v>19115</v>
      </c>
      <c r="D908" t="s">
        <v>346</v>
      </c>
      <c r="F908" t="s">
        <v>297</v>
      </c>
      <c r="G908">
        <v>13</v>
      </c>
      <c r="H908" t="s">
        <v>562</v>
      </c>
      <c r="I908" t="s">
        <v>19115</v>
      </c>
      <c r="K908">
        <v>1</v>
      </c>
      <c r="L908" t="s">
        <v>5880</v>
      </c>
      <c r="M908" t="s">
        <v>19116</v>
      </c>
      <c r="N908">
        <v>22</v>
      </c>
      <c r="O908" t="s">
        <v>19117</v>
      </c>
      <c r="P908" t="s">
        <v>346</v>
      </c>
      <c r="S908">
        <v>4</v>
      </c>
      <c r="T908" t="s">
        <v>7653</v>
      </c>
      <c r="U908" t="s">
        <v>312</v>
      </c>
      <c r="V908" t="s">
        <v>19681</v>
      </c>
    </row>
    <row r="909" spans="1:23" hidden="1" x14ac:dyDescent="0.25">
      <c r="A909" t="s">
        <v>19682</v>
      </c>
      <c r="B909">
        <v>1</v>
      </c>
      <c r="C909" t="s">
        <v>19683</v>
      </c>
      <c r="D909" t="s">
        <v>309</v>
      </c>
      <c r="F909" t="s">
        <v>297</v>
      </c>
      <c r="G909">
        <v>5</v>
      </c>
      <c r="H909" t="s">
        <v>360</v>
      </c>
      <c r="I909" t="s">
        <v>19683</v>
      </c>
      <c r="K909">
        <v>1</v>
      </c>
      <c r="L909" t="s">
        <v>918</v>
      </c>
      <c r="M909" t="s">
        <v>1583</v>
      </c>
      <c r="N909">
        <v>24</v>
      </c>
      <c r="O909" t="s">
        <v>19684</v>
      </c>
      <c r="P909" t="s">
        <v>309</v>
      </c>
      <c r="T909" t="s">
        <v>2291</v>
      </c>
      <c r="V909" t="s">
        <v>19685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17219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17213</v>
      </c>
      <c r="V911" t="s">
        <v>2409</v>
      </c>
      <c r="W911">
        <v>30936</v>
      </c>
    </row>
    <row r="912" spans="1:23" hidden="1" x14ac:dyDescent="0.25">
      <c r="A912" t="s">
        <v>21713</v>
      </c>
      <c r="B912">
        <v>1</v>
      </c>
      <c r="C912" t="s">
        <v>21714</v>
      </c>
      <c r="D912" t="s">
        <v>346</v>
      </c>
      <c r="F912" t="s">
        <v>297</v>
      </c>
      <c r="G912">
        <v>83</v>
      </c>
      <c r="H912" t="s">
        <v>409</v>
      </c>
      <c r="I912" t="s">
        <v>21714</v>
      </c>
      <c r="K912">
        <v>0</v>
      </c>
      <c r="L912" t="s">
        <v>610</v>
      </c>
      <c r="M912" t="s">
        <v>21715</v>
      </c>
      <c r="N912">
        <v>22</v>
      </c>
      <c r="O912" t="s">
        <v>21716</v>
      </c>
      <c r="P912" t="s">
        <v>346</v>
      </c>
      <c r="T912" t="s">
        <v>17200</v>
      </c>
      <c r="U912" t="s">
        <v>440</v>
      </c>
      <c r="V912" t="s">
        <v>21717</v>
      </c>
    </row>
    <row r="913" spans="1:23" hidden="1" x14ac:dyDescent="0.25">
      <c r="A913" t="s">
        <v>19686</v>
      </c>
      <c r="B913">
        <v>1</v>
      </c>
      <c r="C913" t="s">
        <v>19687</v>
      </c>
      <c r="D913" t="s">
        <v>346</v>
      </c>
      <c r="F913" t="s">
        <v>297</v>
      </c>
      <c r="G913">
        <v>82</v>
      </c>
      <c r="H913" t="s">
        <v>808</v>
      </c>
      <c r="I913" t="s">
        <v>19687</v>
      </c>
      <c r="K913">
        <v>1</v>
      </c>
      <c r="L913" t="s">
        <v>19688</v>
      </c>
      <c r="M913" t="s">
        <v>19689</v>
      </c>
      <c r="N913">
        <v>23</v>
      </c>
      <c r="O913" t="s">
        <v>19690</v>
      </c>
      <c r="P913" t="s">
        <v>346</v>
      </c>
      <c r="T913" t="s">
        <v>17219</v>
      </c>
      <c r="V913" t="s">
        <v>19691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17201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17527</v>
      </c>
      <c r="B916">
        <v>1</v>
      </c>
      <c r="C916" t="s">
        <v>17528</v>
      </c>
      <c r="D916" t="s">
        <v>346</v>
      </c>
      <c r="F916" t="s">
        <v>297</v>
      </c>
      <c r="G916">
        <v>24</v>
      </c>
      <c r="H916" t="s">
        <v>531</v>
      </c>
      <c r="I916" t="s">
        <v>17528</v>
      </c>
      <c r="K916">
        <v>2</v>
      </c>
      <c r="L916" t="s">
        <v>17529</v>
      </c>
      <c r="M916" t="s">
        <v>2663</v>
      </c>
      <c r="N916">
        <v>23</v>
      </c>
      <c r="O916" t="s">
        <v>17530</v>
      </c>
      <c r="P916" t="s">
        <v>346</v>
      </c>
      <c r="S916">
        <v>3</v>
      </c>
      <c r="T916" t="s">
        <v>17213</v>
      </c>
      <c r="U916" t="s">
        <v>304</v>
      </c>
      <c r="V916" t="s">
        <v>17531</v>
      </c>
    </row>
    <row r="917" spans="1:23" hidden="1" x14ac:dyDescent="0.25">
      <c r="A917" t="s">
        <v>17668</v>
      </c>
      <c r="B917">
        <v>1</v>
      </c>
      <c r="C917" t="s">
        <v>17669</v>
      </c>
      <c r="D917" t="s">
        <v>346</v>
      </c>
      <c r="F917" t="s">
        <v>297</v>
      </c>
      <c r="G917">
        <v>83</v>
      </c>
      <c r="H917" t="s">
        <v>700</v>
      </c>
      <c r="I917" t="s">
        <v>17669</v>
      </c>
      <c r="K917">
        <v>2</v>
      </c>
      <c r="L917" t="s">
        <v>17670</v>
      </c>
      <c r="M917" t="s">
        <v>2832</v>
      </c>
      <c r="N917">
        <v>26</v>
      </c>
      <c r="O917" t="s">
        <v>17671</v>
      </c>
      <c r="P917" t="s">
        <v>346</v>
      </c>
      <c r="Q917" t="s">
        <v>406</v>
      </c>
      <c r="S917">
        <v>5</v>
      </c>
      <c r="T917" t="s">
        <v>17200</v>
      </c>
      <c r="U917" t="s">
        <v>363</v>
      </c>
      <c r="V917" t="s">
        <v>17672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21718</v>
      </c>
      <c r="B919">
        <v>1</v>
      </c>
      <c r="C919" t="s">
        <v>18010</v>
      </c>
      <c r="D919" t="s">
        <v>433</v>
      </c>
      <c r="F919" t="s">
        <v>297</v>
      </c>
      <c r="G919">
        <v>96</v>
      </c>
      <c r="H919" t="s">
        <v>823</v>
      </c>
      <c r="I919" t="s">
        <v>18010</v>
      </c>
      <c r="K919">
        <v>1</v>
      </c>
      <c r="L919" t="s">
        <v>21719</v>
      </c>
      <c r="M919" t="s">
        <v>5527</v>
      </c>
      <c r="N919">
        <v>26</v>
      </c>
      <c r="O919" t="s">
        <v>21720</v>
      </c>
      <c r="P919" t="s">
        <v>433</v>
      </c>
      <c r="T919" t="s">
        <v>2291</v>
      </c>
      <c r="U919" t="s">
        <v>638</v>
      </c>
      <c r="V919" t="s">
        <v>16121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21721</v>
      </c>
      <c r="B921">
        <v>1</v>
      </c>
      <c r="C921" t="s">
        <v>21722</v>
      </c>
      <c r="D921" t="s">
        <v>309</v>
      </c>
      <c r="F921" t="s">
        <v>297</v>
      </c>
      <c r="G921">
        <v>14</v>
      </c>
      <c r="H921" t="s">
        <v>586</v>
      </c>
      <c r="I921" t="s">
        <v>21722</v>
      </c>
      <c r="K921">
        <v>0</v>
      </c>
      <c r="L921" t="s">
        <v>882</v>
      </c>
      <c r="M921" t="s">
        <v>1649</v>
      </c>
      <c r="N921">
        <v>24</v>
      </c>
      <c r="O921" t="s">
        <v>21723</v>
      </c>
      <c r="P921" t="s">
        <v>309</v>
      </c>
      <c r="T921" t="s">
        <v>17206</v>
      </c>
      <c r="U921" t="s">
        <v>14060</v>
      </c>
      <c r="V921" t="s">
        <v>17757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17206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15962</v>
      </c>
      <c r="N925">
        <v>22</v>
      </c>
      <c r="O925" t="s">
        <v>15963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17387</v>
      </c>
      <c r="B927">
        <v>1</v>
      </c>
      <c r="C927" t="s">
        <v>17388</v>
      </c>
      <c r="D927" t="s">
        <v>447</v>
      </c>
      <c r="F927" t="s">
        <v>297</v>
      </c>
      <c r="G927">
        <v>39</v>
      </c>
      <c r="H927" t="s">
        <v>817</v>
      </c>
      <c r="I927" t="s">
        <v>17388</v>
      </c>
      <c r="K927">
        <v>1</v>
      </c>
      <c r="L927" t="s">
        <v>17389</v>
      </c>
      <c r="M927" t="s">
        <v>17390</v>
      </c>
      <c r="N927">
        <v>23</v>
      </c>
      <c r="O927" t="s">
        <v>17391</v>
      </c>
      <c r="P927" t="s">
        <v>447</v>
      </c>
      <c r="T927" t="s">
        <v>5163</v>
      </c>
      <c r="V927" t="s">
        <v>17392</v>
      </c>
    </row>
    <row r="928" spans="1:23" hidden="1" x14ac:dyDescent="0.25">
      <c r="A928" t="s">
        <v>15459</v>
      </c>
      <c r="B928">
        <v>1</v>
      </c>
      <c r="C928" t="s">
        <v>15460</v>
      </c>
      <c r="D928" t="s">
        <v>15385</v>
      </c>
      <c r="F928" t="s">
        <v>297</v>
      </c>
      <c r="G928">
        <v>4</v>
      </c>
      <c r="H928" t="s">
        <v>354</v>
      </c>
      <c r="I928" t="s">
        <v>15460</v>
      </c>
      <c r="J928">
        <v>21660</v>
      </c>
      <c r="K928">
        <v>3</v>
      </c>
      <c r="L928" t="s">
        <v>1016</v>
      </c>
      <c r="M928" t="s">
        <v>15461</v>
      </c>
      <c r="N928">
        <v>27</v>
      </c>
      <c r="O928" t="s">
        <v>15462</v>
      </c>
      <c r="P928" t="s">
        <v>15385</v>
      </c>
      <c r="R928">
        <v>3072765</v>
      </c>
      <c r="T928" t="s">
        <v>17201</v>
      </c>
      <c r="V928" t="s">
        <v>5052</v>
      </c>
      <c r="W928">
        <v>32650</v>
      </c>
    </row>
    <row r="929" spans="1:23" hidden="1" x14ac:dyDescent="0.25">
      <c r="A929" t="s">
        <v>21724</v>
      </c>
      <c r="B929">
        <v>1</v>
      </c>
      <c r="C929" t="s">
        <v>21725</v>
      </c>
      <c r="D929" t="s">
        <v>15385</v>
      </c>
      <c r="F929" t="s">
        <v>297</v>
      </c>
      <c r="H929" t="s">
        <v>690</v>
      </c>
      <c r="I929" t="s">
        <v>21725</v>
      </c>
      <c r="K929">
        <v>0</v>
      </c>
      <c r="L929" t="s">
        <v>2074</v>
      </c>
      <c r="M929" t="s">
        <v>514</v>
      </c>
      <c r="O929" t="s">
        <v>21726</v>
      </c>
      <c r="P929" t="s">
        <v>15385</v>
      </c>
      <c r="T929" t="s">
        <v>17199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17200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17901</v>
      </c>
      <c r="D932" t="s">
        <v>319</v>
      </c>
      <c r="F932" t="s">
        <v>297</v>
      </c>
      <c r="G932">
        <v>49</v>
      </c>
      <c r="H932" t="s">
        <v>400</v>
      </c>
      <c r="I932" t="s">
        <v>17901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17730</v>
      </c>
      <c r="V932" t="s">
        <v>17902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15381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17200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17201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19692</v>
      </c>
      <c r="B936">
        <v>1</v>
      </c>
      <c r="C936" t="s">
        <v>19693</v>
      </c>
      <c r="D936" t="s">
        <v>346</v>
      </c>
      <c r="F936" t="s">
        <v>297</v>
      </c>
      <c r="G936">
        <v>46</v>
      </c>
      <c r="H936" t="s">
        <v>390</v>
      </c>
      <c r="I936" t="s">
        <v>19693</v>
      </c>
      <c r="K936">
        <v>1</v>
      </c>
      <c r="L936" t="s">
        <v>1919</v>
      </c>
      <c r="M936" t="s">
        <v>2013</v>
      </c>
      <c r="O936" t="s">
        <v>19694</v>
      </c>
      <c r="P936" t="s">
        <v>346</v>
      </c>
      <c r="T936" t="s">
        <v>17200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17206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21727</v>
      </c>
      <c r="B939">
        <v>1</v>
      </c>
      <c r="C939" t="s">
        <v>21728</v>
      </c>
      <c r="D939" t="s">
        <v>447</v>
      </c>
      <c r="F939" t="s">
        <v>297</v>
      </c>
      <c r="G939">
        <v>6</v>
      </c>
      <c r="H939" t="s">
        <v>345</v>
      </c>
      <c r="I939" t="s">
        <v>21728</v>
      </c>
      <c r="K939">
        <v>0</v>
      </c>
      <c r="L939" t="s">
        <v>366</v>
      </c>
      <c r="M939" t="s">
        <v>21729</v>
      </c>
      <c r="N939">
        <v>23</v>
      </c>
      <c r="O939" t="s">
        <v>21730</v>
      </c>
      <c r="P939" t="s">
        <v>447</v>
      </c>
      <c r="T939" t="s">
        <v>17213</v>
      </c>
      <c r="U939" t="s">
        <v>440</v>
      </c>
      <c r="V939" t="s">
        <v>17610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18609</v>
      </c>
      <c r="B941">
        <v>1</v>
      </c>
      <c r="C941" t="s">
        <v>18610</v>
      </c>
      <c r="D941" t="s">
        <v>346</v>
      </c>
      <c r="F941" t="s">
        <v>293</v>
      </c>
      <c r="G941">
        <v>18</v>
      </c>
      <c r="H941" t="s">
        <v>426</v>
      </c>
      <c r="I941" t="s">
        <v>18610</v>
      </c>
      <c r="K941">
        <v>2</v>
      </c>
      <c r="L941" t="s">
        <v>18611</v>
      </c>
      <c r="M941" t="s">
        <v>1682</v>
      </c>
      <c r="N941">
        <v>25</v>
      </c>
      <c r="O941" t="s">
        <v>18612</v>
      </c>
      <c r="P941" t="s">
        <v>346</v>
      </c>
      <c r="Q941" t="s">
        <v>406</v>
      </c>
      <c r="T941" t="s">
        <v>17206</v>
      </c>
      <c r="V941" t="s">
        <v>19118</v>
      </c>
    </row>
    <row r="942" spans="1:23" hidden="1" x14ac:dyDescent="0.25">
      <c r="A942" t="s">
        <v>17342</v>
      </c>
      <c r="B942">
        <v>1</v>
      </c>
      <c r="C942" t="s">
        <v>17343</v>
      </c>
      <c r="D942" t="s">
        <v>346</v>
      </c>
      <c r="F942" t="s">
        <v>297</v>
      </c>
      <c r="G942">
        <v>88</v>
      </c>
      <c r="H942" t="s">
        <v>785</v>
      </c>
      <c r="I942" t="s">
        <v>17343</v>
      </c>
      <c r="K942">
        <v>2</v>
      </c>
      <c r="L942" t="s">
        <v>1338</v>
      </c>
      <c r="M942" t="s">
        <v>4200</v>
      </c>
      <c r="N942">
        <v>25</v>
      </c>
      <c r="O942" t="s">
        <v>17344</v>
      </c>
      <c r="P942" t="s">
        <v>346</v>
      </c>
      <c r="S942">
        <v>8</v>
      </c>
      <c r="T942" t="s">
        <v>17200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17201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21437</v>
      </c>
      <c r="B945">
        <v>1</v>
      </c>
      <c r="C945" t="s">
        <v>17916</v>
      </c>
      <c r="D945" t="s">
        <v>319</v>
      </c>
      <c r="F945" t="s">
        <v>297</v>
      </c>
      <c r="G945">
        <v>85</v>
      </c>
      <c r="H945" t="s">
        <v>505</v>
      </c>
      <c r="I945" t="s">
        <v>17916</v>
      </c>
      <c r="K945">
        <v>2</v>
      </c>
      <c r="L945" t="s">
        <v>510</v>
      </c>
      <c r="M945" t="s">
        <v>699</v>
      </c>
      <c r="N945">
        <v>25</v>
      </c>
      <c r="O945" t="s">
        <v>21731</v>
      </c>
      <c r="P945" t="s">
        <v>319</v>
      </c>
      <c r="S945">
        <v>5</v>
      </c>
      <c r="T945" t="s">
        <v>17199</v>
      </c>
      <c r="U945" t="s">
        <v>301</v>
      </c>
      <c r="V945" t="s">
        <v>17463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20668</v>
      </c>
      <c r="B948">
        <v>1</v>
      </c>
      <c r="C948" t="s">
        <v>20669</v>
      </c>
      <c r="D948" t="s">
        <v>447</v>
      </c>
      <c r="F948" t="s">
        <v>297</v>
      </c>
      <c r="G948">
        <v>43</v>
      </c>
      <c r="H948" t="s">
        <v>409</v>
      </c>
      <c r="I948" t="s">
        <v>20669</v>
      </c>
      <c r="K948">
        <v>1</v>
      </c>
      <c r="L948" t="s">
        <v>2611</v>
      </c>
      <c r="M948" t="s">
        <v>20670</v>
      </c>
      <c r="N948">
        <v>25</v>
      </c>
      <c r="O948" t="s">
        <v>20671</v>
      </c>
      <c r="P948" t="s">
        <v>447</v>
      </c>
      <c r="T948" t="s">
        <v>17213</v>
      </c>
      <c r="V948" t="s">
        <v>21337</v>
      </c>
    </row>
    <row r="949" spans="1:23" hidden="1" x14ac:dyDescent="0.25">
      <c r="A949" t="s">
        <v>15593</v>
      </c>
      <c r="B949">
        <v>1</v>
      </c>
      <c r="C949" t="s">
        <v>1115</v>
      </c>
      <c r="D949" t="s">
        <v>15385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15595</v>
      </c>
      <c r="N949">
        <v>35</v>
      </c>
      <c r="O949" t="s">
        <v>15596</v>
      </c>
      <c r="P949" t="s">
        <v>15385</v>
      </c>
      <c r="R949">
        <v>9263</v>
      </c>
      <c r="T949" t="s">
        <v>358</v>
      </c>
      <c r="V949" t="s">
        <v>15594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17219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15487</v>
      </c>
      <c r="B952">
        <v>1</v>
      </c>
      <c r="C952" t="s">
        <v>15488</v>
      </c>
      <c r="D952" t="s">
        <v>15385</v>
      </c>
      <c r="F952" t="s">
        <v>293</v>
      </c>
      <c r="G952">
        <v>3</v>
      </c>
      <c r="H952" t="s">
        <v>773</v>
      </c>
      <c r="I952" t="s">
        <v>15488</v>
      </c>
      <c r="J952">
        <v>19419</v>
      </c>
      <c r="K952">
        <v>5</v>
      </c>
      <c r="L952" t="s">
        <v>571</v>
      </c>
      <c r="M952" t="s">
        <v>15489</v>
      </c>
      <c r="N952">
        <v>26</v>
      </c>
      <c r="O952" t="s">
        <v>15490</v>
      </c>
      <c r="P952" t="s">
        <v>15385</v>
      </c>
      <c r="R952">
        <v>3060187</v>
      </c>
      <c r="T952" t="s">
        <v>17206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17200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18495</v>
      </c>
      <c r="B954">
        <v>1</v>
      </c>
      <c r="C954" t="s">
        <v>18496</v>
      </c>
      <c r="D954" t="s">
        <v>433</v>
      </c>
      <c r="F954" t="s">
        <v>297</v>
      </c>
      <c r="G954">
        <v>0</v>
      </c>
      <c r="H954" t="s">
        <v>409</v>
      </c>
      <c r="I954" t="s">
        <v>18496</v>
      </c>
      <c r="K954">
        <v>1</v>
      </c>
      <c r="L954" t="s">
        <v>434</v>
      </c>
      <c r="M954" t="s">
        <v>18497</v>
      </c>
      <c r="N954">
        <v>24</v>
      </c>
      <c r="O954" t="s">
        <v>18498</v>
      </c>
      <c r="P954" t="s">
        <v>433</v>
      </c>
      <c r="T954" t="s">
        <v>2291</v>
      </c>
      <c r="V954" t="s">
        <v>18499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17200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19695</v>
      </c>
      <c r="B956">
        <v>1</v>
      </c>
      <c r="C956" t="s">
        <v>19696</v>
      </c>
      <c r="D956" t="s">
        <v>346</v>
      </c>
      <c r="F956" t="s">
        <v>297</v>
      </c>
      <c r="G956">
        <v>19</v>
      </c>
      <c r="H956" t="s">
        <v>1293</v>
      </c>
      <c r="I956" t="s">
        <v>19696</v>
      </c>
      <c r="K956">
        <v>1</v>
      </c>
      <c r="L956" t="s">
        <v>2480</v>
      </c>
      <c r="M956" t="s">
        <v>818</v>
      </c>
      <c r="N956">
        <v>26</v>
      </c>
      <c r="O956" t="s">
        <v>19697</v>
      </c>
      <c r="P956" t="s">
        <v>346</v>
      </c>
      <c r="S956">
        <v>8</v>
      </c>
      <c r="T956" t="s">
        <v>6906</v>
      </c>
      <c r="U956" t="s">
        <v>564</v>
      </c>
      <c r="V956" t="s">
        <v>19698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18618</v>
      </c>
      <c r="B959">
        <v>1</v>
      </c>
      <c r="C959" t="s">
        <v>18619</v>
      </c>
      <c r="D959" t="s">
        <v>319</v>
      </c>
      <c r="F959" t="s">
        <v>297</v>
      </c>
      <c r="G959">
        <v>85</v>
      </c>
      <c r="H959" t="s">
        <v>505</v>
      </c>
      <c r="I959" t="s">
        <v>18619</v>
      </c>
      <c r="K959">
        <v>2</v>
      </c>
      <c r="L959" t="s">
        <v>1089</v>
      </c>
      <c r="M959" t="s">
        <v>18620</v>
      </c>
      <c r="N959">
        <v>25</v>
      </c>
      <c r="O959" t="s">
        <v>18621</v>
      </c>
      <c r="P959" t="s">
        <v>319</v>
      </c>
      <c r="S959">
        <v>4</v>
      </c>
      <c r="T959" t="s">
        <v>1514</v>
      </c>
      <c r="U959" t="s">
        <v>1359</v>
      </c>
      <c r="V959" t="s">
        <v>18622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21732</v>
      </c>
      <c r="B961">
        <v>1</v>
      </c>
      <c r="C961" t="s">
        <v>21733</v>
      </c>
      <c r="D961" t="s">
        <v>447</v>
      </c>
      <c r="F961" t="s">
        <v>297</v>
      </c>
      <c r="H961" t="s">
        <v>700</v>
      </c>
      <c r="I961" t="s">
        <v>21733</v>
      </c>
      <c r="K961">
        <v>0</v>
      </c>
      <c r="L961" t="s">
        <v>21734</v>
      </c>
      <c r="M961" t="s">
        <v>1221</v>
      </c>
      <c r="N961">
        <v>24</v>
      </c>
      <c r="O961" t="s">
        <v>21735</v>
      </c>
      <c r="P961" t="s">
        <v>447</v>
      </c>
      <c r="T961" t="s">
        <v>5163</v>
      </c>
      <c r="U961" t="s">
        <v>901</v>
      </c>
      <c r="V961" t="s">
        <v>21736</v>
      </c>
    </row>
    <row r="962" spans="1:23" hidden="1" x14ac:dyDescent="0.25">
      <c r="A962" t="s">
        <v>17903</v>
      </c>
      <c r="B962">
        <v>1</v>
      </c>
      <c r="C962" t="s">
        <v>17904</v>
      </c>
      <c r="D962" t="s">
        <v>346</v>
      </c>
      <c r="F962" t="s">
        <v>297</v>
      </c>
      <c r="G962">
        <v>17</v>
      </c>
      <c r="H962" t="s">
        <v>562</v>
      </c>
      <c r="I962" t="s">
        <v>17904</v>
      </c>
      <c r="K962">
        <v>2</v>
      </c>
      <c r="L962" t="s">
        <v>17905</v>
      </c>
      <c r="M962" t="s">
        <v>1221</v>
      </c>
      <c r="N962">
        <v>23</v>
      </c>
      <c r="O962" t="s">
        <v>17906</v>
      </c>
      <c r="P962" t="s">
        <v>346</v>
      </c>
      <c r="S962">
        <v>5</v>
      </c>
      <c r="T962" t="s">
        <v>5163</v>
      </c>
      <c r="U962" t="s">
        <v>312</v>
      </c>
      <c r="V962" t="s">
        <v>17907</v>
      </c>
    </row>
    <row r="963" spans="1:23" hidden="1" x14ac:dyDescent="0.25">
      <c r="A963" t="s">
        <v>21737</v>
      </c>
      <c r="B963">
        <v>1</v>
      </c>
      <c r="C963" t="s">
        <v>21738</v>
      </c>
      <c r="D963" t="s">
        <v>309</v>
      </c>
      <c r="F963" t="s">
        <v>297</v>
      </c>
      <c r="G963">
        <v>16</v>
      </c>
      <c r="H963" t="s">
        <v>432</v>
      </c>
      <c r="I963" t="s">
        <v>21738</v>
      </c>
      <c r="K963">
        <v>0</v>
      </c>
      <c r="L963" t="s">
        <v>1285</v>
      </c>
      <c r="M963" t="s">
        <v>21739</v>
      </c>
      <c r="N963">
        <v>24</v>
      </c>
      <c r="O963" t="s">
        <v>21740</v>
      </c>
      <c r="P963" t="s">
        <v>309</v>
      </c>
      <c r="T963" t="s">
        <v>17199</v>
      </c>
      <c r="U963" t="s">
        <v>868</v>
      </c>
      <c r="V963" t="s">
        <v>21741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17206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18111</v>
      </c>
      <c r="B966">
        <v>1</v>
      </c>
      <c r="C966" t="s">
        <v>18112</v>
      </c>
      <c r="D966" t="s">
        <v>319</v>
      </c>
      <c r="F966" t="s">
        <v>297</v>
      </c>
      <c r="G966">
        <v>72</v>
      </c>
      <c r="H966" t="s">
        <v>816</v>
      </c>
      <c r="I966" t="s">
        <v>18112</v>
      </c>
      <c r="K966">
        <v>2</v>
      </c>
      <c r="L966" t="s">
        <v>18113</v>
      </c>
      <c r="M966" t="s">
        <v>18114</v>
      </c>
      <c r="N966">
        <v>25</v>
      </c>
      <c r="O966" t="s">
        <v>18115</v>
      </c>
      <c r="P966" t="s">
        <v>319</v>
      </c>
      <c r="T966" t="s">
        <v>1514</v>
      </c>
      <c r="U966" t="s">
        <v>474</v>
      </c>
      <c r="V966" t="s">
        <v>19445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17522</v>
      </c>
      <c r="B969">
        <v>1</v>
      </c>
      <c r="C969" t="s">
        <v>16537</v>
      </c>
      <c r="D969" t="s">
        <v>319</v>
      </c>
      <c r="F969" t="s">
        <v>297</v>
      </c>
      <c r="G969">
        <v>82</v>
      </c>
      <c r="H969" t="s">
        <v>519</v>
      </c>
      <c r="I969" t="s">
        <v>16537</v>
      </c>
      <c r="K969">
        <v>1</v>
      </c>
      <c r="L969" t="s">
        <v>16538</v>
      </c>
      <c r="M969" t="s">
        <v>2663</v>
      </c>
      <c r="N969">
        <v>24</v>
      </c>
      <c r="O969" t="s">
        <v>17523</v>
      </c>
      <c r="P969" t="s">
        <v>319</v>
      </c>
      <c r="T969" t="s">
        <v>17219</v>
      </c>
      <c r="V969" t="s">
        <v>17524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17201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17200</v>
      </c>
      <c r="V971" t="s">
        <v>15021</v>
      </c>
      <c r="W971">
        <v>32662</v>
      </c>
    </row>
    <row r="972" spans="1:23" hidden="1" x14ac:dyDescent="0.25">
      <c r="A972" t="s">
        <v>19699</v>
      </c>
      <c r="B972">
        <v>1</v>
      </c>
      <c r="C972" t="s">
        <v>19700</v>
      </c>
      <c r="D972" t="s">
        <v>346</v>
      </c>
      <c r="F972" t="s">
        <v>297</v>
      </c>
      <c r="G972">
        <v>81</v>
      </c>
      <c r="H972" t="s">
        <v>308</v>
      </c>
      <c r="I972" t="s">
        <v>19700</v>
      </c>
      <c r="K972">
        <v>1</v>
      </c>
      <c r="L972" t="s">
        <v>466</v>
      </c>
      <c r="M972" t="s">
        <v>927</v>
      </c>
      <c r="N972">
        <v>24</v>
      </c>
      <c r="O972" t="s">
        <v>19701</v>
      </c>
      <c r="P972" t="s">
        <v>346</v>
      </c>
      <c r="T972" t="s">
        <v>17201</v>
      </c>
      <c r="U972" t="s">
        <v>1185</v>
      </c>
      <c r="V972" t="s">
        <v>19702</v>
      </c>
    </row>
    <row r="973" spans="1:23" hidden="1" x14ac:dyDescent="0.25">
      <c r="A973" t="s">
        <v>18738</v>
      </c>
      <c r="B973">
        <v>1</v>
      </c>
      <c r="C973" t="s">
        <v>18476</v>
      </c>
      <c r="D973" t="s">
        <v>309</v>
      </c>
      <c r="F973" t="s">
        <v>293</v>
      </c>
      <c r="G973">
        <v>12</v>
      </c>
      <c r="H973" t="s">
        <v>315</v>
      </c>
      <c r="I973" t="s">
        <v>18476</v>
      </c>
      <c r="K973">
        <v>2</v>
      </c>
      <c r="L973" t="s">
        <v>14214</v>
      </c>
      <c r="M973" t="s">
        <v>5865</v>
      </c>
      <c r="N973">
        <v>26</v>
      </c>
      <c r="O973" t="s">
        <v>18477</v>
      </c>
      <c r="P973" t="s">
        <v>309</v>
      </c>
      <c r="T973" t="s">
        <v>17201</v>
      </c>
      <c r="V973" t="s">
        <v>14153</v>
      </c>
    </row>
    <row r="974" spans="1:23" hidden="1" x14ac:dyDescent="0.25">
      <c r="A974" t="s">
        <v>21742</v>
      </c>
      <c r="B974">
        <v>1</v>
      </c>
      <c r="C974" t="s">
        <v>21743</v>
      </c>
      <c r="D974" t="s">
        <v>346</v>
      </c>
      <c r="F974" t="s">
        <v>297</v>
      </c>
      <c r="H974" t="s">
        <v>531</v>
      </c>
      <c r="I974" t="s">
        <v>21743</v>
      </c>
      <c r="K974">
        <v>0</v>
      </c>
      <c r="L974" t="s">
        <v>21744</v>
      </c>
      <c r="M974" t="s">
        <v>2074</v>
      </c>
      <c r="O974" t="s">
        <v>21745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17201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17640</v>
      </c>
      <c r="D976" t="s">
        <v>346</v>
      </c>
      <c r="F976" t="s">
        <v>297</v>
      </c>
      <c r="G976">
        <v>0</v>
      </c>
      <c r="H976" t="s">
        <v>743</v>
      </c>
      <c r="I976" t="s">
        <v>17640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17641</v>
      </c>
    </row>
    <row r="977" spans="1:23" hidden="1" x14ac:dyDescent="0.25">
      <c r="A977" t="s">
        <v>3946</v>
      </c>
      <c r="B977">
        <v>3</v>
      </c>
      <c r="C977" t="s">
        <v>16592</v>
      </c>
      <c r="D977" t="s">
        <v>447</v>
      </c>
      <c r="F977" t="s">
        <v>293</v>
      </c>
      <c r="G977">
        <v>34</v>
      </c>
      <c r="H977" t="s">
        <v>345</v>
      </c>
      <c r="I977" t="s">
        <v>16592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16593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17206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16296</v>
      </c>
      <c r="B979">
        <v>1</v>
      </c>
      <c r="C979" t="s">
        <v>16297</v>
      </c>
      <c r="D979" t="s">
        <v>346</v>
      </c>
      <c r="F979" t="s">
        <v>297</v>
      </c>
      <c r="G979">
        <v>82</v>
      </c>
      <c r="H979" t="s">
        <v>315</v>
      </c>
      <c r="I979" t="s">
        <v>16297</v>
      </c>
      <c r="K979">
        <v>1</v>
      </c>
      <c r="L979" t="s">
        <v>645</v>
      </c>
      <c r="M979" t="s">
        <v>1218</v>
      </c>
      <c r="N979">
        <v>23</v>
      </c>
      <c r="O979" t="s">
        <v>16298</v>
      </c>
      <c r="P979" t="s">
        <v>346</v>
      </c>
      <c r="T979" t="s">
        <v>17201</v>
      </c>
      <c r="V979" t="s">
        <v>16887</v>
      </c>
    </row>
    <row r="980" spans="1:23" hidden="1" x14ac:dyDescent="0.25">
      <c r="A980" t="s">
        <v>16183</v>
      </c>
      <c r="B980">
        <v>1</v>
      </c>
      <c r="C980" t="s">
        <v>16184</v>
      </c>
      <c r="D980" t="s">
        <v>319</v>
      </c>
      <c r="F980" t="s">
        <v>297</v>
      </c>
      <c r="G980">
        <v>41</v>
      </c>
      <c r="H980" t="s">
        <v>432</v>
      </c>
      <c r="I980" t="s">
        <v>16184</v>
      </c>
      <c r="K980">
        <v>1</v>
      </c>
      <c r="L980" t="s">
        <v>16185</v>
      </c>
      <c r="M980" t="s">
        <v>16186</v>
      </c>
      <c r="N980">
        <v>24</v>
      </c>
      <c r="O980" t="s">
        <v>16187</v>
      </c>
      <c r="P980" t="s">
        <v>319</v>
      </c>
      <c r="T980" t="s">
        <v>17206</v>
      </c>
      <c r="V980" t="s">
        <v>16811</v>
      </c>
    </row>
    <row r="981" spans="1:23" hidden="1" x14ac:dyDescent="0.25">
      <c r="A981" t="s">
        <v>19119</v>
      </c>
      <c r="B981">
        <v>1</v>
      </c>
      <c r="C981" t="s">
        <v>19120</v>
      </c>
      <c r="D981" t="s">
        <v>447</v>
      </c>
      <c r="F981" t="s">
        <v>297</v>
      </c>
      <c r="G981">
        <v>21</v>
      </c>
      <c r="H981" t="s">
        <v>360</v>
      </c>
      <c r="I981" t="s">
        <v>19120</v>
      </c>
      <c r="K981">
        <v>1</v>
      </c>
      <c r="L981" t="s">
        <v>850</v>
      </c>
      <c r="M981" t="s">
        <v>1272</v>
      </c>
      <c r="N981">
        <v>22</v>
      </c>
      <c r="O981" t="s">
        <v>19121</v>
      </c>
      <c r="P981" t="s">
        <v>447</v>
      </c>
      <c r="S981">
        <v>2</v>
      </c>
      <c r="T981" t="s">
        <v>2291</v>
      </c>
      <c r="U981" t="s">
        <v>564</v>
      </c>
      <c r="V981" t="s">
        <v>19703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23021</v>
      </c>
      <c r="B983">
        <v>1</v>
      </c>
      <c r="C983" t="s">
        <v>23022</v>
      </c>
      <c r="D983" t="s">
        <v>346</v>
      </c>
      <c r="F983" t="s">
        <v>297</v>
      </c>
      <c r="G983">
        <v>83</v>
      </c>
      <c r="H983" t="s">
        <v>315</v>
      </c>
      <c r="I983" t="s">
        <v>23022</v>
      </c>
      <c r="K983">
        <v>0</v>
      </c>
      <c r="L983" t="s">
        <v>19052</v>
      </c>
      <c r="M983" t="s">
        <v>22115</v>
      </c>
      <c r="O983" t="s">
        <v>23023</v>
      </c>
      <c r="P983" t="s">
        <v>346</v>
      </c>
      <c r="T983" t="s">
        <v>17206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19704</v>
      </c>
      <c r="B988">
        <v>1</v>
      </c>
      <c r="C988" t="s">
        <v>19705</v>
      </c>
      <c r="D988" t="s">
        <v>346</v>
      </c>
      <c r="F988" t="s">
        <v>297</v>
      </c>
      <c r="G988">
        <v>13</v>
      </c>
      <c r="H988" t="s">
        <v>724</v>
      </c>
      <c r="I988" t="s">
        <v>19705</v>
      </c>
      <c r="K988">
        <v>1</v>
      </c>
      <c r="L988" t="s">
        <v>19706</v>
      </c>
      <c r="M988" t="s">
        <v>4484</v>
      </c>
      <c r="N988">
        <v>24</v>
      </c>
      <c r="O988" t="s">
        <v>19707</v>
      </c>
      <c r="P988" t="s">
        <v>346</v>
      </c>
      <c r="T988" t="s">
        <v>17213</v>
      </c>
      <c r="V988" t="s">
        <v>19708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17199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17818</v>
      </c>
      <c r="B991">
        <v>1</v>
      </c>
      <c r="C991" t="s">
        <v>17819</v>
      </c>
      <c r="D991" t="s">
        <v>319</v>
      </c>
      <c r="F991" t="s">
        <v>297</v>
      </c>
      <c r="G991">
        <v>80</v>
      </c>
      <c r="H991" t="s">
        <v>653</v>
      </c>
      <c r="I991" t="s">
        <v>17819</v>
      </c>
      <c r="K991">
        <v>2</v>
      </c>
      <c r="L991" t="s">
        <v>948</v>
      </c>
      <c r="M991" t="s">
        <v>17820</v>
      </c>
      <c r="N991">
        <v>24</v>
      </c>
      <c r="O991" t="s">
        <v>17821</v>
      </c>
      <c r="P991" t="s">
        <v>319</v>
      </c>
      <c r="Q991" t="s">
        <v>406</v>
      </c>
      <c r="S991">
        <v>1</v>
      </c>
      <c r="T991" t="s">
        <v>17219</v>
      </c>
      <c r="U991" t="s">
        <v>1359</v>
      </c>
      <c r="V991" t="s">
        <v>17822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16028</v>
      </c>
      <c r="B994">
        <v>1</v>
      </c>
      <c r="C994" t="s">
        <v>16029</v>
      </c>
      <c r="D994" t="s">
        <v>447</v>
      </c>
      <c r="F994" t="s">
        <v>293</v>
      </c>
      <c r="G994">
        <v>44</v>
      </c>
      <c r="I994" t="s">
        <v>16029</v>
      </c>
      <c r="K994">
        <v>5</v>
      </c>
      <c r="L994" t="s">
        <v>654</v>
      </c>
      <c r="M994" t="s">
        <v>818</v>
      </c>
      <c r="O994" t="s">
        <v>16030</v>
      </c>
      <c r="P994" t="s">
        <v>447</v>
      </c>
      <c r="T994" t="s">
        <v>16031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17206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15381</v>
      </c>
      <c r="R998">
        <v>3123996</v>
      </c>
      <c r="T998" t="s">
        <v>358</v>
      </c>
    </row>
    <row r="999" spans="1:23" hidden="1" x14ac:dyDescent="0.25">
      <c r="A999" t="s">
        <v>19122</v>
      </c>
      <c r="B999">
        <v>1</v>
      </c>
      <c r="C999" t="s">
        <v>19123</v>
      </c>
      <c r="D999" t="s">
        <v>346</v>
      </c>
      <c r="F999" t="s">
        <v>297</v>
      </c>
      <c r="G999">
        <v>4</v>
      </c>
      <c r="H999" t="s">
        <v>724</v>
      </c>
      <c r="I999" t="s">
        <v>19123</v>
      </c>
      <c r="K999">
        <v>1</v>
      </c>
      <c r="L999" t="s">
        <v>1582</v>
      </c>
      <c r="M999" t="s">
        <v>2048</v>
      </c>
      <c r="N999">
        <v>23</v>
      </c>
      <c r="O999" t="s">
        <v>19124</v>
      </c>
      <c r="P999" t="s">
        <v>346</v>
      </c>
      <c r="S999">
        <v>1</v>
      </c>
      <c r="T999" t="s">
        <v>6906</v>
      </c>
      <c r="U999" t="s">
        <v>333</v>
      </c>
      <c r="V999" t="s">
        <v>19709</v>
      </c>
    </row>
    <row r="1000" spans="1:23" hidden="1" x14ac:dyDescent="0.25">
      <c r="A1000" t="s">
        <v>19710</v>
      </c>
      <c r="B1000">
        <v>1</v>
      </c>
      <c r="C1000" t="s">
        <v>19711</v>
      </c>
      <c r="D1000" t="s">
        <v>447</v>
      </c>
      <c r="F1000" t="s">
        <v>297</v>
      </c>
      <c r="G1000">
        <v>34</v>
      </c>
      <c r="H1000" t="s">
        <v>383</v>
      </c>
      <c r="I1000" t="s">
        <v>19711</v>
      </c>
      <c r="K1000">
        <v>1</v>
      </c>
      <c r="L1000" t="s">
        <v>320</v>
      </c>
      <c r="M1000" t="s">
        <v>818</v>
      </c>
      <c r="N1000">
        <v>23</v>
      </c>
      <c r="O1000" t="s">
        <v>19712</v>
      </c>
      <c r="P1000" t="s">
        <v>447</v>
      </c>
      <c r="T1000" t="s">
        <v>6906</v>
      </c>
      <c r="V1000" t="s">
        <v>17366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16082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17213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17219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17213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17213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17213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17219</v>
      </c>
      <c r="V1010" t="s">
        <v>1792</v>
      </c>
      <c r="W1010">
        <v>26738</v>
      </c>
    </row>
    <row r="1011" spans="1:23" hidden="1" x14ac:dyDescent="0.25">
      <c r="A1011" t="s">
        <v>19713</v>
      </c>
      <c r="B1011">
        <v>1</v>
      </c>
      <c r="C1011" t="s">
        <v>19714</v>
      </c>
      <c r="D1011" t="s">
        <v>346</v>
      </c>
      <c r="F1011" t="s">
        <v>297</v>
      </c>
      <c r="G1011">
        <v>83</v>
      </c>
      <c r="H1011" t="s">
        <v>743</v>
      </c>
      <c r="I1011" t="s">
        <v>19714</v>
      </c>
      <c r="K1011">
        <v>1</v>
      </c>
      <c r="L1011" t="s">
        <v>19715</v>
      </c>
      <c r="M1011" t="s">
        <v>514</v>
      </c>
      <c r="N1011">
        <v>24</v>
      </c>
      <c r="O1011" t="s">
        <v>19716</v>
      </c>
      <c r="P1011" t="s">
        <v>346</v>
      </c>
      <c r="T1011" t="s">
        <v>7653</v>
      </c>
      <c r="V1011" t="s">
        <v>19557</v>
      </c>
    </row>
    <row r="1012" spans="1:23" hidden="1" x14ac:dyDescent="0.25">
      <c r="A1012" t="s">
        <v>19717</v>
      </c>
      <c r="B1012">
        <v>1</v>
      </c>
      <c r="C1012" t="s">
        <v>19718</v>
      </c>
      <c r="D1012" t="s">
        <v>319</v>
      </c>
      <c r="F1012" t="s">
        <v>297</v>
      </c>
      <c r="G1012">
        <v>85</v>
      </c>
      <c r="H1012" t="s">
        <v>453</v>
      </c>
      <c r="I1012" t="s">
        <v>19718</v>
      </c>
      <c r="K1012">
        <v>1</v>
      </c>
      <c r="L1012" t="s">
        <v>2015</v>
      </c>
      <c r="M1012" t="s">
        <v>19719</v>
      </c>
      <c r="N1012">
        <v>24</v>
      </c>
      <c r="O1012" t="s">
        <v>19720</v>
      </c>
      <c r="P1012" t="s">
        <v>319</v>
      </c>
      <c r="T1012" t="s">
        <v>17201</v>
      </c>
      <c r="V1012" t="s">
        <v>19721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15964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15965</v>
      </c>
      <c r="P1014" t="s">
        <v>319</v>
      </c>
      <c r="R1014">
        <v>2578377</v>
      </c>
      <c r="T1014" t="s">
        <v>17206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23024</v>
      </c>
      <c r="B1015">
        <v>1</v>
      </c>
      <c r="C1015" t="s">
        <v>23025</v>
      </c>
      <c r="D1015" t="s">
        <v>319</v>
      </c>
      <c r="F1015" t="s">
        <v>297</v>
      </c>
      <c r="G1015">
        <v>88</v>
      </c>
      <c r="H1015" t="s">
        <v>1248</v>
      </c>
      <c r="I1015" t="s">
        <v>23025</v>
      </c>
      <c r="K1015">
        <v>0</v>
      </c>
      <c r="L1015" t="s">
        <v>640</v>
      </c>
      <c r="M1015" t="s">
        <v>23026</v>
      </c>
      <c r="O1015" t="s">
        <v>23027</v>
      </c>
      <c r="P1015" t="s">
        <v>319</v>
      </c>
      <c r="T1015" t="s">
        <v>17206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15989</v>
      </c>
      <c r="P1016" t="s">
        <v>447</v>
      </c>
      <c r="R1016">
        <v>16055</v>
      </c>
      <c r="T1016" t="s">
        <v>17213</v>
      </c>
      <c r="V1016" t="s">
        <v>3874</v>
      </c>
      <c r="W1016">
        <v>27167</v>
      </c>
    </row>
    <row r="1017" spans="1:23" hidden="1" x14ac:dyDescent="0.25">
      <c r="A1017" t="s">
        <v>16821</v>
      </c>
      <c r="B1017">
        <v>1</v>
      </c>
      <c r="C1017" t="s">
        <v>16822</v>
      </c>
      <c r="D1017" t="s">
        <v>15385</v>
      </c>
      <c r="F1017" t="s">
        <v>297</v>
      </c>
      <c r="G1017">
        <v>16</v>
      </c>
      <c r="H1017" t="s">
        <v>360</v>
      </c>
      <c r="I1017" t="s">
        <v>16822</v>
      </c>
      <c r="K1017">
        <v>2</v>
      </c>
      <c r="L1017" t="s">
        <v>918</v>
      </c>
      <c r="M1017" t="s">
        <v>16823</v>
      </c>
      <c r="N1017">
        <v>27</v>
      </c>
      <c r="O1017" t="s">
        <v>16824</v>
      </c>
      <c r="P1017" t="s">
        <v>15385</v>
      </c>
      <c r="T1017" t="s">
        <v>17206</v>
      </c>
      <c r="V1017" t="s">
        <v>16825</v>
      </c>
    </row>
    <row r="1018" spans="1:23" hidden="1" x14ac:dyDescent="0.25">
      <c r="A1018" t="s">
        <v>15857</v>
      </c>
      <c r="B1018">
        <v>1</v>
      </c>
      <c r="C1018" t="s">
        <v>15858</v>
      </c>
      <c r="D1018" t="s">
        <v>319</v>
      </c>
      <c r="F1018" t="s">
        <v>297</v>
      </c>
      <c r="G1018">
        <v>83</v>
      </c>
      <c r="H1018" t="s">
        <v>576</v>
      </c>
      <c r="I1018" t="s">
        <v>15858</v>
      </c>
      <c r="K1018">
        <v>3</v>
      </c>
      <c r="L1018" t="s">
        <v>15859</v>
      </c>
      <c r="M1018" t="s">
        <v>15860</v>
      </c>
      <c r="N1018">
        <v>26</v>
      </c>
      <c r="O1018" t="s">
        <v>15861</v>
      </c>
      <c r="P1018" t="s">
        <v>319</v>
      </c>
      <c r="S1018">
        <v>2</v>
      </c>
      <c r="T1018" t="s">
        <v>17206</v>
      </c>
      <c r="U1018" t="s">
        <v>301</v>
      </c>
      <c r="V1018" t="s">
        <v>15068</v>
      </c>
    </row>
    <row r="1019" spans="1:23" hidden="1" x14ac:dyDescent="0.25">
      <c r="A1019" t="s">
        <v>21438</v>
      </c>
      <c r="B1019">
        <v>1</v>
      </c>
      <c r="C1019" t="s">
        <v>21439</v>
      </c>
      <c r="D1019" t="s">
        <v>346</v>
      </c>
      <c r="F1019" t="s">
        <v>297</v>
      </c>
      <c r="G1019">
        <v>6</v>
      </c>
      <c r="H1019" t="s">
        <v>1293</v>
      </c>
      <c r="I1019" t="s">
        <v>21439</v>
      </c>
      <c r="K1019">
        <v>0</v>
      </c>
      <c r="L1019" t="s">
        <v>1108</v>
      </c>
      <c r="M1019" t="s">
        <v>1242</v>
      </c>
      <c r="N1019">
        <v>23</v>
      </c>
      <c r="O1019" t="s">
        <v>21746</v>
      </c>
      <c r="P1019" t="s">
        <v>346</v>
      </c>
      <c r="T1019" t="s">
        <v>5163</v>
      </c>
      <c r="U1019" t="s">
        <v>301</v>
      </c>
      <c r="V1019" t="s">
        <v>21747</v>
      </c>
    </row>
    <row r="1020" spans="1:23" hidden="1" x14ac:dyDescent="0.25">
      <c r="A1020" t="s">
        <v>19125</v>
      </c>
      <c r="B1020">
        <v>1</v>
      </c>
      <c r="C1020" t="s">
        <v>19126</v>
      </c>
      <c r="D1020" t="s">
        <v>346</v>
      </c>
      <c r="F1020" t="s">
        <v>297</v>
      </c>
      <c r="G1020">
        <v>1</v>
      </c>
      <c r="H1020" t="s">
        <v>3002</v>
      </c>
      <c r="I1020" t="s">
        <v>19126</v>
      </c>
      <c r="K1020">
        <v>1</v>
      </c>
      <c r="L1020" t="s">
        <v>443</v>
      </c>
      <c r="M1020" t="s">
        <v>19127</v>
      </c>
      <c r="N1020">
        <v>22</v>
      </c>
      <c r="O1020" t="s">
        <v>19128</v>
      </c>
      <c r="P1020" t="s">
        <v>346</v>
      </c>
      <c r="S1020">
        <v>3</v>
      </c>
      <c r="T1020" t="s">
        <v>6906</v>
      </c>
      <c r="U1020" t="s">
        <v>301</v>
      </c>
      <c r="V1020" t="s">
        <v>19722</v>
      </c>
    </row>
    <row r="1021" spans="1:23" hidden="1" x14ac:dyDescent="0.25">
      <c r="A1021" t="s">
        <v>16074</v>
      </c>
      <c r="B1021">
        <v>1</v>
      </c>
      <c r="C1021" t="s">
        <v>16075</v>
      </c>
      <c r="D1021" t="s">
        <v>346</v>
      </c>
      <c r="F1021" t="s">
        <v>297</v>
      </c>
      <c r="G1021">
        <v>48</v>
      </c>
      <c r="H1021" t="s">
        <v>959</v>
      </c>
      <c r="I1021" t="s">
        <v>16075</v>
      </c>
      <c r="K1021">
        <v>1</v>
      </c>
      <c r="L1021" t="s">
        <v>16076</v>
      </c>
      <c r="M1021" t="s">
        <v>16077</v>
      </c>
      <c r="N1021">
        <v>22</v>
      </c>
      <c r="O1021" t="s">
        <v>16078</v>
      </c>
      <c r="P1021" t="s">
        <v>346</v>
      </c>
      <c r="T1021" t="s">
        <v>17201</v>
      </c>
      <c r="V1021" t="s">
        <v>17915</v>
      </c>
    </row>
    <row r="1022" spans="1:23" hidden="1" x14ac:dyDescent="0.25">
      <c r="A1022" t="s">
        <v>17977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17978</v>
      </c>
      <c r="P1022" t="s">
        <v>346</v>
      </c>
      <c r="R1022">
        <v>3121225</v>
      </c>
      <c r="T1022" t="s">
        <v>17201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17219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17206</v>
      </c>
      <c r="V1025" t="s">
        <v>21748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17206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17200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17200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15383</v>
      </c>
      <c r="B1030">
        <v>1</v>
      </c>
      <c r="C1030" t="s">
        <v>15384</v>
      </c>
      <c r="D1030" t="s">
        <v>15385</v>
      </c>
      <c r="E1030" t="s">
        <v>15386</v>
      </c>
      <c r="F1030" t="s">
        <v>297</v>
      </c>
      <c r="G1030">
        <v>0</v>
      </c>
      <c r="H1030" t="s">
        <v>383</v>
      </c>
      <c r="I1030" t="s">
        <v>15384</v>
      </c>
      <c r="J1030">
        <v>19995</v>
      </c>
      <c r="K1030">
        <v>4</v>
      </c>
      <c r="L1030" t="s">
        <v>324</v>
      </c>
      <c r="M1030" t="s">
        <v>15387</v>
      </c>
      <c r="N1030">
        <v>26</v>
      </c>
      <c r="O1030" t="s">
        <v>15388</v>
      </c>
      <c r="P1030" t="s">
        <v>15385</v>
      </c>
      <c r="R1030">
        <v>3054971</v>
      </c>
      <c r="T1030" t="s">
        <v>17200</v>
      </c>
      <c r="V1030" t="s">
        <v>326</v>
      </c>
      <c r="W1030">
        <v>31143</v>
      </c>
    </row>
    <row r="1031" spans="1:23" hidden="1" x14ac:dyDescent="0.25">
      <c r="A1031" t="s">
        <v>15980</v>
      </c>
      <c r="B1031">
        <v>1</v>
      </c>
      <c r="C1031" t="s">
        <v>15981</v>
      </c>
      <c r="D1031" t="s">
        <v>346</v>
      </c>
      <c r="F1031" t="s">
        <v>297</v>
      </c>
      <c r="G1031">
        <v>0</v>
      </c>
      <c r="H1031" t="s">
        <v>373</v>
      </c>
      <c r="I1031" t="s">
        <v>15981</v>
      </c>
      <c r="K1031">
        <v>1</v>
      </c>
      <c r="L1031" t="s">
        <v>14383</v>
      </c>
      <c r="M1031" t="s">
        <v>3987</v>
      </c>
      <c r="N1031">
        <v>22</v>
      </c>
      <c r="O1031" t="s">
        <v>15982</v>
      </c>
      <c r="P1031" t="s">
        <v>346</v>
      </c>
      <c r="T1031" t="s">
        <v>17219</v>
      </c>
      <c r="V1031" t="s">
        <v>16581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21749</v>
      </c>
      <c r="B1033">
        <v>1</v>
      </c>
      <c r="C1033" t="s">
        <v>21750</v>
      </c>
      <c r="D1033" t="s">
        <v>346</v>
      </c>
      <c r="F1033" t="s">
        <v>297</v>
      </c>
      <c r="G1033">
        <v>84</v>
      </c>
      <c r="H1033" t="s">
        <v>426</v>
      </c>
      <c r="I1033" t="s">
        <v>21750</v>
      </c>
      <c r="K1033">
        <v>0</v>
      </c>
      <c r="L1033" t="s">
        <v>1066</v>
      </c>
      <c r="M1033" t="s">
        <v>14181</v>
      </c>
      <c r="O1033" t="s">
        <v>21751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16140</v>
      </c>
      <c r="B1034">
        <v>1</v>
      </c>
      <c r="C1034" t="s">
        <v>16141</v>
      </c>
      <c r="D1034" t="s">
        <v>346</v>
      </c>
      <c r="F1034" t="s">
        <v>297</v>
      </c>
      <c r="G1034">
        <v>89</v>
      </c>
      <c r="H1034" t="s">
        <v>315</v>
      </c>
      <c r="I1034" t="s">
        <v>16141</v>
      </c>
      <c r="K1034">
        <v>3</v>
      </c>
      <c r="L1034" t="s">
        <v>571</v>
      </c>
      <c r="M1034" t="s">
        <v>1471</v>
      </c>
      <c r="N1034">
        <v>26</v>
      </c>
      <c r="O1034" t="s">
        <v>16142</v>
      </c>
      <c r="P1034" t="s">
        <v>346</v>
      </c>
      <c r="T1034" t="s">
        <v>17206</v>
      </c>
      <c r="U1034" t="s">
        <v>385</v>
      </c>
      <c r="V1034" t="s">
        <v>18075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17213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19723</v>
      </c>
      <c r="B1038">
        <v>1</v>
      </c>
      <c r="C1038" t="s">
        <v>19724</v>
      </c>
      <c r="D1038" t="s">
        <v>346</v>
      </c>
      <c r="F1038" t="s">
        <v>297</v>
      </c>
      <c r="G1038">
        <v>18</v>
      </c>
      <c r="H1038" t="s">
        <v>526</v>
      </c>
      <c r="I1038" t="s">
        <v>19724</v>
      </c>
      <c r="K1038">
        <v>1</v>
      </c>
      <c r="L1038" t="s">
        <v>2847</v>
      </c>
      <c r="M1038" t="s">
        <v>973</v>
      </c>
      <c r="N1038">
        <v>24</v>
      </c>
      <c r="O1038" t="s">
        <v>19725</v>
      </c>
      <c r="P1038" t="s">
        <v>346</v>
      </c>
      <c r="S1038">
        <v>7</v>
      </c>
      <c r="T1038" t="s">
        <v>17201</v>
      </c>
      <c r="U1038" t="s">
        <v>715</v>
      </c>
      <c r="V1038" t="s">
        <v>19726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17199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17199</v>
      </c>
      <c r="V1040" t="s">
        <v>3125</v>
      </c>
      <c r="W1040">
        <v>32442</v>
      </c>
    </row>
    <row r="1041" spans="1:23" hidden="1" x14ac:dyDescent="0.25">
      <c r="A1041" t="s">
        <v>21440</v>
      </c>
      <c r="B1041">
        <v>1</v>
      </c>
      <c r="C1041" t="s">
        <v>21441</v>
      </c>
      <c r="D1041" t="s">
        <v>346</v>
      </c>
      <c r="F1041" t="s">
        <v>297</v>
      </c>
      <c r="G1041">
        <v>82</v>
      </c>
      <c r="H1041" t="s">
        <v>315</v>
      </c>
      <c r="I1041" t="s">
        <v>21441</v>
      </c>
      <c r="K1041">
        <v>0</v>
      </c>
      <c r="L1041" t="s">
        <v>16640</v>
      </c>
      <c r="M1041" t="s">
        <v>1780</v>
      </c>
      <c r="N1041">
        <v>22</v>
      </c>
      <c r="O1041" t="s">
        <v>21752</v>
      </c>
      <c r="P1041" t="s">
        <v>346</v>
      </c>
      <c r="T1041" t="s">
        <v>17206</v>
      </c>
      <c r="U1041" t="s">
        <v>296</v>
      </c>
      <c r="V1041" t="s">
        <v>21753</v>
      </c>
    </row>
    <row r="1042" spans="1:23" hidden="1" x14ac:dyDescent="0.25">
      <c r="A1042" t="s">
        <v>17689</v>
      </c>
      <c r="B1042">
        <v>1</v>
      </c>
      <c r="C1042" t="s">
        <v>17690</v>
      </c>
      <c r="D1042" t="s">
        <v>346</v>
      </c>
      <c r="F1042" t="s">
        <v>297</v>
      </c>
      <c r="G1042">
        <v>12</v>
      </c>
      <c r="H1042" t="s">
        <v>817</v>
      </c>
      <c r="I1042" t="s">
        <v>17690</v>
      </c>
      <c r="K1042">
        <v>2</v>
      </c>
      <c r="L1042" t="s">
        <v>320</v>
      </c>
      <c r="M1042" t="s">
        <v>17691</v>
      </c>
      <c r="N1042">
        <v>23</v>
      </c>
      <c r="O1042" t="s">
        <v>17692</v>
      </c>
      <c r="P1042" t="s">
        <v>346</v>
      </c>
      <c r="S1042">
        <v>1</v>
      </c>
      <c r="T1042" t="s">
        <v>7653</v>
      </c>
      <c r="U1042" t="s">
        <v>369</v>
      </c>
      <c r="V1042" t="s">
        <v>17693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17206</v>
      </c>
      <c r="V1043" t="s">
        <v>5552</v>
      </c>
      <c r="W1043">
        <v>29719</v>
      </c>
    </row>
    <row r="1044" spans="1:23" x14ac:dyDescent="0.25">
      <c r="A1044" t="s">
        <v>17258</v>
      </c>
      <c r="B1044">
        <v>1</v>
      </c>
      <c r="C1044" t="s">
        <v>17259</v>
      </c>
      <c r="D1044" t="s">
        <v>346</v>
      </c>
      <c r="F1044" t="s">
        <v>297</v>
      </c>
      <c r="G1044">
        <v>18</v>
      </c>
      <c r="H1044" t="s">
        <v>808</v>
      </c>
      <c r="I1044" t="s">
        <v>17259</v>
      </c>
      <c r="K1044">
        <v>2</v>
      </c>
      <c r="L1044" t="s">
        <v>1721</v>
      </c>
      <c r="M1044" t="s">
        <v>17260</v>
      </c>
      <c r="N1044">
        <v>24</v>
      </c>
      <c r="O1044" t="s">
        <v>17261</v>
      </c>
      <c r="P1044" t="s">
        <v>346</v>
      </c>
      <c r="Q1044" t="s">
        <v>406</v>
      </c>
      <c r="S1044">
        <v>7</v>
      </c>
      <c r="T1044" t="s">
        <v>17201</v>
      </c>
      <c r="U1044" t="s">
        <v>516</v>
      </c>
      <c r="V1044" t="s">
        <v>17262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17219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17206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16336</v>
      </c>
      <c r="B1056">
        <v>1</v>
      </c>
      <c r="C1056" t="s">
        <v>16337</v>
      </c>
      <c r="D1056" t="s">
        <v>447</v>
      </c>
      <c r="F1056" t="s">
        <v>297</v>
      </c>
      <c r="G1056">
        <v>34</v>
      </c>
      <c r="H1056" t="s">
        <v>531</v>
      </c>
      <c r="I1056" t="s">
        <v>16337</v>
      </c>
      <c r="K1056">
        <v>3</v>
      </c>
      <c r="L1056" t="s">
        <v>16338</v>
      </c>
      <c r="M1056" t="s">
        <v>1965</v>
      </c>
      <c r="N1056">
        <v>24</v>
      </c>
      <c r="O1056" t="s">
        <v>16339</v>
      </c>
      <c r="P1056" t="s">
        <v>447</v>
      </c>
      <c r="S1056">
        <v>5</v>
      </c>
      <c r="T1056" t="s">
        <v>5163</v>
      </c>
      <c r="U1056" t="s">
        <v>296</v>
      </c>
      <c r="V1056" t="s">
        <v>17165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17221</v>
      </c>
      <c r="B1059">
        <v>1</v>
      </c>
      <c r="C1059" t="s">
        <v>17222</v>
      </c>
      <c r="D1059" t="s">
        <v>447</v>
      </c>
      <c r="F1059" t="s">
        <v>297</v>
      </c>
      <c r="G1059">
        <v>0</v>
      </c>
      <c r="H1059" t="s">
        <v>750</v>
      </c>
      <c r="I1059" t="s">
        <v>17222</v>
      </c>
      <c r="K1059">
        <v>1</v>
      </c>
      <c r="L1059" t="s">
        <v>1055</v>
      </c>
      <c r="M1059" t="s">
        <v>17223</v>
      </c>
      <c r="N1059">
        <v>22</v>
      </c>
      <c r="O1059" t="s">
        <v>17224</v>
      </c>
      <c r="P1059" t="s">
        <v>447</v>
      </c>
      <c r="T1059" t="s">
        <v>6906</v>
      </c>
      <c r="V1059" t="s">
        <v>19129</v>
      </c>
    </row>
    <row r="1060" spans="1:23" hidden="1" x14ac:dyDescent="0.25">
      <c r="A1060" t="s">
        <v>17263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17264</v>
      </c>
      <c r="P1060" t="s">
        <v>346</v>
      </c>
      <c r="T1060" t="s">
        <v>17219</v>
      </c>
      <c r="V1060" t="s">
        <v>937</v>
      </c>
      <c r="W1060">
        <v>29690</v>
      </c>
    </row>
    <row r="1061" spans="1:23" hidden="1" x14ac:dyDescent="0.25">
      <c r="A1061" t="s">
        <v>15719</v>
      </c>
      <c r="B1061">
        <v>1</v>
      </c>
      <c r="C1061" t="s">
        <v>15720</v>
      </c>
      <c r="D1061" t="s">
        <v>15385</v>
      </c>
      <c r="E1061" t="s">
        <v>15722</v>
      </c>
      <c r="F1061" t="s">
        <v>297</v>
      </c>
      <c r="G1061">
        <v>4</v>
      </c>
      <c r="H1061" t="s">
        <v>531</v>
      </c>
      <c r="I1061" t="s">
        <v>15720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15723</v>
      </c>
      <c r="P1061" t="s">
        <v>15385</v>
      </c>
      <c r="R1061">
        <v>2472364</v>
      </c>
      <c r="T1061" t="s">
        <v>17199</v>
      </c>
      <c r="V1061" t="s">
        <v>15721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17206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17199</v>
      </c>
      <c r="V1064" t="s">
        <v>6138</v>
      </c>
      <c r="W1064">
        <v>27556</v>
      </c>
    </row>
    <row r="1065" spans="1:23" x14ac:dyDescent="0.25">
      <c r="A1065" t="s">
        <v>21754</v>
      </c>
      <c r="B1065">
        <v>1</v>
      </c>
      <c r="C1065" t="s">
        <v>21755</v>
      </c>
      <c r="D1065" t="s">
        <v>346</v>
      </c>
      <c r="F1065" t="s">
        <v>297</v>
      </c>
      <c r="G1065">
        <v>82</v>
      </c>
      <c r="H1065" t="s">
        <v>591</v>
      </c>
      <c r="I1065" t="s">
        <v>21755</v>
      </c>
      <c r="K1065">
        <v>0</v>
      </c>
      <c r="L1065" t="s">
        <v>21756</v>
      </c>
      <c r="M1065" t="s">
        <v>441</v>
      </c>
      <c r="N1065">
        <v>22</v>
      </c>
      <c r="O1065" t="s">
        <v>21757</v>
      </c>
      <c r="P1065" t="s">
        <v>346</v>
      </c>
      <c r="T1065" t="s">
        <v>17213</v>
      </c>
      <c r="U1065" t="s">
        <v>516</v>
      </c>
      <c r="V1065" t="s">
        <v>21758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19130</v>
      </c>
      <c r="B1067">
        <v>1</v>
      </c>
      <c r="C1067" t="s">
        <v>19131</v>
      </c>
      <c r="D1067" t="s">
        <v>556</v>
      </c>
      <c r="F1067" t="s">
        <v>297</v>
      </c>
      <c r="G1067">
        <v>38</v>
      </c>
      <c r="H1067" t="s">
        <v>680</v>
      </c>
      <c r="I1067" t="s">
        <v>19131</v>
      </c>
      <c r="K1067">
        <v>2</v>
      </c>
      <c r="L1067" t="s">
        <v>19132</v>
      </c>
      <c r="M1067" t="s">
        <v>19133</v>
      </c>
      <c r="N1067">
        <v>25</v>
      </c>
      <c r="O1067" t="s">
        <v>19134</v>
      </c>
      <c r="P1067" t="s">
        <v>447</v>
      </c>
      <c r="T1067" t="s">
        <v>17200</v>
      </c>
      <c r="V1067" t="s">
        <v>19135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15914</v>
      </c>
      <c r="B1070">
        <v>1</v>
      </c>
      <c r="C1070" t="s">
        <v>15915</v>
      </c>
      <c r="D1070" t="s">
        <v>346</v>
      </c>
      <c r="E1070" t="s">
        <v>15916</v>
      </c>
      <c r="F1070" t="s">
        <v>297</v>
      </c>
      <c r="G1070">
        <v>39</v>
      </c>
      <c r="H1070" t="s">
        <v>426</v>
      </c>
      <c r="I1070" t="s">
        <v>15915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15917</v>
      </c>
      <c r="P1070" t="s">
        <v>346</v>
      </c>
      <c r="Q1070" t="s">
        <v>406</v>
      </c>
      <c r="R1070">
        <v>3061612</v>
      </c>
      <c r="T1070" t="s">
        <v>17213</v>
      </c>
      <c r="V1070" t="s">
        <v>2171</v>
      </c>
      <c r="W1070">
        <v>30278</v>
      </c>
    </row>
    <row r="1071" spans="1:23" hidden="1" x14ac:dyDescent="0.25">
      <c r="A1071" t="s">
        <v>16776</v>
      </c>
      <c r="B1071">
        <v>1</v>
      </c>
      <c r="C1071" t="s">
        <v>16777</v>
      </c>
      <c r="D1071" t="s">
        <v>319</v>
      </c>
      <c r="F1071" t="s">
        <v>297</v>
      </c>
      <c r="G1071">
        <v>83</v>
      </c>
      <c r="H1071" t="s">
        <v>505</v>
      </c>
      <c r="I1071" t="s">
        <v>16777</v>
      </c>
      <c r="K1071">
        <v>1</v>
      </c>
      <c r="L1071" t="s">
        <v>1235</v>
      </c>
      <c r="M1071" t="s">
        <v>16778</v>
      </c>
      <c r="N1071">
        <v>25</v>
      </c>
      <c r="O1071" t="s">
        <v>16779</v>
      </c>
      <c r="P1071" t="s">
        <v>319</v>
      </c>
      <c r="T1071" t="s">
        <v>17284</v>
      </c>
      <c r="V1071" t="s">
        <v>7992</v>
      </c>
    </row>
    <row r="1072" spans="1:23" hidden="1" x14ac:dyDescent="0.25">
      <c r="A1072" t="s">
        <v>19727</v>
      </c>
      <c r="B1072">
        <v>1</v>
      </c>
      <c r="C1072" t="s">
        <v>19728</v>
      </c>
      <c r="D1072" t="s">
        <v>346</v>
      </c>
      <c r="F1072" t="s">
        <v>297</v>
      </c>
      <c r="G1072">
        <v>19</v>
      </c>
      <c r="H1072" t="s">
        <v>750</v>
      </c>
      <c r="I1072" t="s">
        <v>19728</v>
      </c>
      <c r="K1072">
        <v>1</v>
      </c>
      <c r="L1072" t="s">
        <v>410</v>
      </c>
      <c r="M1072" t="s">
        <v>19729</v>
      </c>
      <c r="N1072">
        <v>23</v>
      </c>
      <c r="O1072" t="s">
        <v>19730</v>
      </c>
      <c r="P1072" t="s">
        <v>346</v>
      </c>
      <c r="Q1072" t="s">
        <v>406</v>
      </c>
      <c r="S1072">
        <v>8</v>
      </c>
      <c r="T1072" t="s">
        <v>17201</v>
      </c>
      <c r="U1072" t="s">
        <v>638</v>
      </c>
      <c r="V1072" t="s">
        <v>19731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17213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17213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21338</v>
      </c>
      <c r="B1077">
        <v>1</v>
      </c>
      <c r="C1077" t="s">
        <v>21339</v>
      </c>
      <c r="D1077" t="s">
        <v>319</v>
      </c>
      <c r="F1077" t="s">
        <v>297</v>
      </c>
      <c r="G1077">
        <v>46</v>
      </c>
      <c r="H1077" t="s">
        <v>653</v>
      </c>
      <c r="I1077" t="s">
        <v>21339</v>
      </c>
      <c r="K1077">
        <v>5</v>
      </c>
      <c r="L1077" t="s">
        <v>21340</v>
      </c>
      <c r="M1077" t="s">
        <v>2404</v>
      </c>
      <c r="N1077">
        <v>27</v>
      </c>
      <c r="O1077" t="s">
        <v>21341</v>
      </c>
      <c r="P1077" t="s">
        <v>319</v>
      </c>
      <c r="T1077" t="s">
        <v>17201</v>
      </c>
      <c r="U1077" t="s">
        <v>484</v>
      </c>
      <c r="V1077" t="s">
        <v>21342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17213</v>
      </c>
      <c r="V1079" t="s">
        <v>4327</v>
      </c>
      <c r="W1079">
        <v>30806</v>
      </c>
    </row>
    <row r="1080" spans="1:23" hidden="1" x14ac:dyDescent="0.25">
      <c r="A1080" t="s">
        <v>23028</v>
      </c>
      <c r="B1080">
        <v>1</v>
      </c>
      <c r="C1080" t="s">
        <v>23029</v>
      </c>
      <c r="D1080" t="s">
        <v>319</v>
      </c>
      <c r="F1080" t="s">
        <v>297</v>
      </c>
      <c r="G1080">
        <v>49</v>
      </c>
      <c r="H1080" t="s">
        <v>400</v>
      </c>
      <c r="I1080" t="s">
        <v>23029</v>
      </c>
      <c r="K1080">
        <v>0</v>
      </c>
      <c r="L1080" t="s">
        <v>1832</v>
      </c>
      <c r="M1080" t="s">
        <v>23030</v>
      </c>
      <c r="O1080" t="s">
        <v>23031</v>
      </c>
      <c r="P1080" t="s">
        <v>319</v>
      </c>
      <c r="T1080" t="s">
        <v>17219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17200</v>
      </c>
      <c r="V1082" t="s">
        <v>1395</v>
      </c>
      <c r="W1082">
        <v>30907</v>
      </c>
    </row>
    <row r="1083" spans="1:23" hidden="1" x14ac:dyDescent="0.25">
      <c r="A1083" t="s">
        <v>21442</v>
      </c>
      <c r="B1083">
        <v>1</v>
      </c>
      <c r="C1083" t="s">
        <v>21443</v>
      </c>
      <c r="D1083" t="s">
        <v>346</v>
      </c>
      <c r="F1083" t="s">
        <v>297</v>
      </c>
      <c r="G1083">
        <v>10</v>
      </c>
      <c r="H1083" t="s">
        <v>409</v>
      </c>
      <c r="I1083" t="s">
        <v>21443</v>
      </c>
      <c r="K1083">
        <v>0</v>
      </c>
      <c r="L1083" t="s">
        <v>21759</v>
      </c>
      <c r="M1083" t="s">
        <v>2984</v>
      </c>
      <c r="N1083">
        <v>21</v>
      </c>
      <c r="O1083" t="s">
        <v>21760</v>
      </c>
      <c r="P1083" t="s">
        <v>346</v>
      </c>
      <c r="T1083" t="s">
        <v>17201</v>
      </c>
      <c r="U1083" t="s">
        <v>301</v>
      </c>
      <c r="V1083" t="s">
        <v>21761</v>
      </c>
    </row>
    <row r="1084" spans="1:23" hidden="1" x14ac:dyDescent="0.25">
      <c r="A1084" t="s">
        <v>16918</v>
      </c>
      <c r="B1084">
        <v>1</v>
      </c>
      <c r="C1084" t="s">
        <v>16919</v>
      </c>
      <c r="D1084" t="s">
        <v>346</v>
      </c>
      <c r="F1084" t="s">
        <v>297</v>
      </c>
      <c r="G1084">
        <v>81</v>
      </c>
      <c r="H1084" t="s">
        <v>531</v>
      </c>
      <c r="I1084" t="s">
        <v>16919</v>
      </c>
      <c r="K1084">
        <v>1</v>
      </c>
      <c r="L1084" t="s">
        <v>2315</v>
      </c>
      <c r="M1084" t="s">
        <v>16920</v>
      </c>
      <c r="O1084" t="s">
        <v>16921</v>
      </c>
      <c r="P1084" t="s">
        <v>346</v>
      </c>
      <c r="T1084" t="s">
        <v>17200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17206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17219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17206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17213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16335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17200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17219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21762</v>
      </c>
      <c r="B1102">
        <v>1</v>
      </c>
      <c r="C1102" t="s">
        <v>21763</v>
      </c>
      <c r="D1102" t="s">
        <v>447</v>
      </c>
      <c r="F1102" t="s">
        <v>297</v>
      </c>
      <c r="G1102">
        <v>35</v>
      </c>
      <c r="H1102" t="s">
        <v>597</v>
      </c>
      <c r="I1102" t="s">
        <v>21763</v>
      </c>
      <c r="K1102">
        <v>0</v>
      </c>
      <c r="L1102" t="s">
        <v>762</v>
      </c>
      <c r="M1102" t="s">
        <v>1107</v>
      </c>
      <c r="N1102">
        <v>22</v>
      </c>
      <c r="O1102" t="s">
        <v>21764</v>
      </c>
      <c r="P1102" t="s">
        <v>447</v>
      </c>
      <c r="T1102" t="s">
        <v>7653</v>
      </c>
      <c r="U1102" t="s">
        <v>546</v>
      </c>
      <c r="V1102" t="s">
        <v>19811</v>
      </c>
    </row>
    <row r="1103" spans="1:23" hidden="1" x14ac:dyDescent="0.25">
      <c r="A1103" t="s">
        <v>21765</v>
      </c>
      <c r="B1103">
        <v>1</v>
      </c>
      <c r="C1103" t="s">
        <v>21766</v>
      </c>
      <c r="D1103" t="s">
        <v>346</v>
      </c>
      <c r="F1103" t="s">
        <v>297</v>
      </c>
      <c r="G1103">
        <v>84</v>
      </c>
      <c r="H1103" t="s">
        <v>915</v>
      </c>
      <c r="I1103" t="s">
        <v>21766</v>
      </c>
      <c r="K1103">
        <v>0</v>
      </c>
      <c r="L1103" t="s">
        <v>1832</v>
      </c>
      <c r="M1103" t="s">
        <v>21767</v>
      </c>
      <c r="O1103" t="s">
        <v>21768</v>
      </c>
      <c r="P1103" t="s">
        <v>346</v>
      </c>
      <c r="T1103" t="s">
        <v>17200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17306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17307</v>
      </c>
      <c r="P1106" t="s">
        <v>447</v>
      </c>
      <c r="R1106">
        <v>3929855</v>
      </c>
      <c r="T1106" t="s">
        <v>17219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17200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19732</v>
      </c>
      <c r="B1110">
        <v>1</v>
      </c>
      <c r="C1110" t="s">
        <v>19733</v>
      </c>
      <c r="D1110" t="s">
        <v>319</v>
      </c>
      <c r="F1110" t="s">
        <v>297</v>
      </c>
      <c r="G1110">
        <v>46</v>
      </c>
      <c r="H1110" t="s">
        <v>438</v>
      </c>
      <c r="I1110" t="s">
        <v>19733</v>
      </c>
      <c r="K1110">
        <v>1</v>
      </c>
      <c r="L1110" t="s">
        <v>366</v>
      </c>
      <c r="M1110" t="s">
        <v>19734</v>
      </c>
      <c r="N1110">
        <v>22</v>
      </c>
      <c r="O1110" t="s">
        <v>19735</v>
      </c>
      <c r="P1110" t="s">
        <v>319</v>
      </c>
      <c r="T1110" t="s">
        <v>17199</v>
      </c>
      <c r="V1110" t="s">
        <v>19736</v>
      </c>
    </row>
    <row r="1111" spans="1:23" hidden="1" x14ac:dyDescent="0.25">
      <c r="A1111" t="s">
        <v>23032</v>
      </c>
      <c r="B1111">
        <v>1</v>
      </c>
      <c r="C1111" t="s">
        <v>23033</v>
      </c>
      <c r="D1111" t="s">
        <v>346</v>
      </c>
      <c r="F1111" t="s">
        <v>297</v>
      </c>
      <c r="H1111" t="s">
        <v>339</v>
      </c>
      <c r="I1111" t="s">
        <v>23033</v>
      </c>
      <c r="K1111">
        <v>0</v>
      </c>
      <c r="L1111" t="s">
        <v>2480</v>
      </c>
      <c r="M1111" t="s">
        <v>4505</v>
      </c>
      <c r="O1111" t="s">
        <v>23034</v>
      </c>
      <c r="P1111" t="s">
        <v>346</v>
      </c>
      <c r="T1111" t="s">
        <v>17200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17213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17200</v>
      </c>
      <c r="V1118" t="s">
        <v>17464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17219</v>
      </c>
      <c r="V1119" t="s">
        <v>7532</v>
      </c>
      <c r="W1119">
        <v>31758</v>
      </c>
    </row>
    <row r="1120" spans="1:23" hidden="1" x14ac:dyDescent="0.25">
      <c r="A1120" t="s">
        <v>15707</v>
      </c>
      <c r="B1120">
        <v>1</v>
      </c>
      <c r="C1120" t="s">
        <v>15708</v>
      </c>
      <c r="D1120" t="s">
        <v>15385</v>
      </c>
      <c r="F1120" t="s">
        <v>297</v>
      </c>
      <c r="G1120">
        <v>6</v>
      </c>
      <c r="H1120" t="s">
        <v>1563</v>
      </c>
      <c r="I1120" t="s">
        <v>15708</v>
      </c>
      <c r="J1120">
        <v>22300</v>
      </c>
      <c r="K1120">
        <v>4</v>
      </c>
      <c r="L1120" t="s">
        <v>557</v>
      </c>
      <c r="M1120" t="s">
        <v>15387</v>
      </c>
      <c r="N1120">
        <v>27</v>
      </c>
      <c r="O1120" t="s">
        <v>15709</v>
      </c>
      <c r="P1120" t="s">
        <v>15385</v>
      </c>
      <c r="R1120">
        <v>3915398</v>
      </c>
      <c r="T1120" t="s">
        <v>17200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19136</v>
      </c>
      <c r="B1121">
        <v>1</v>
      </c>
      <c r="C1121" t="s">
        <v>19137</v>
      </c>
      <c r="D1121" t="s">
        <v>346</v>
      </c>
      <c r="F1121" t="s">
        <v>297</v>
      </c>
      <c r="G1121">
        <v>1</v>
      </c>
      <c r="H1121" t="s">
        <v>432</v>
      </c>
      <c r="I1121" t="s">
        <v>19137</v>
      </c>
      <c r="K1121">
        <v>1</v>
      </c>
      <c r="L1121" t="s">
        <v>19138</v>
      </c>
      <c r="M1121" t="s">
        <v>15665</v>
      </c>
      <c r="N1121">
        <v>22</v>
      </c>
      <c r="O1121" t="s">
        <v>19139</v>
      </c>
      <c r="P1121" t="s">
        <v>346</v>
      </c>
      <c r="S1121">
        <v>3</v>
      </c>
      <c r="T1121" t="s">
        <v>17219</v>
      </c>
      <c r="U1121" t="s">
        <v>296</v>
      </c>
      <c r="V1121" t="s">
        <v>19737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17201</v>
      </c>
      <c r="V1123" t="s">
        <v>15913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17219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17201</v>
      </c>
      <c r="V1127" t="s">
        <v>2769</v>
      </c>
      <c r="W1127">
        <v>30241</v>
      </c>
    </row>
    <row r="1128" spans="1:23" hidden="1" x14ac:dyDescent="0.25">
      <c r="A1128" t="s">
        <v>19140</v>
      </c>
      <c r="B1128">
        <v>1</v>
      </c>
      <c r="C1128" t="s">
        <v>19141</v>
      </c>
      <c r="D1128" t="s">
        <v>447</v>
      </c>
      <c r="F1128" t="s">
        <v>293</v>
      </c>
      <c r="G1128">
        <v>35</v>
      </c>
      <c r="H1128" t="s">
        <v>831</v>
      </c>
      <c r="I1128" t="s">
        <v>19141</v>
      </c>
      <c r="K1128">
        <v>1</v>
      </c>
      <c r="L1128" t="s">
        <v>3465</v>
      </c>
      <c r="M1128" t="s">
        <v>19142</v>
      </c>
      <c r="N1128">
        <v>25</v>
      </c>
      <c r="O1128" t="s">
        <v>19143</v>
      </c>
      <c r="P1128" t="s">
        <v>447</v>
      </c>
      <c r="T1128" t="s">
        <v>5163</v>
      </c>
      <c r="V1128" t="s">
        <v>18242</v>
      </c>
    </row>
    <row r="1129" spans="1:23" hidden="1" x14ac:dyDescent="0.25">
      <c r="A1129" t="s">
        <v>18487</v>
      </c>
      <c r="B1129">
        <v>1</v>
      </c>
      <c r="C1129" t="s">
        <v>18488</v>
      </c>
      <c r="D1129" t="s">
        <v>319</v>
      </c>
      <c r="F1129" t="s">
        <v>297</v>
      </c>
      <c r="G1129">
        <v>88</v>
      </c>
      <c r="H1129" t="s">
        <v>569</v>
      </c>
      <c r="I1129" t="s">
        <v>18488</v>
      </c>
      <c r="K1129">
        <v>2</v>
      </c>
      <c r="L1129" t="s">
        <v>18489</v>
      </c>
      <c r="M1129" t="s">
        <v>3049</v>
      </c>
      <c r="N1129">
        <v>26</v>
      </c>
      <c r="O1129" t="s">
        <v>18490</v>
      </c>
      <c r="P1129" t="s">
        <v>319</v>
      </c>
      <c r="Q1129" t="s">
        <v>406</v>
      </c>
      <c r="T1129" t="s">
        <v>17199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17206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18067</v>
      </c>
      <c r="B1136">
        <v>1</v>
      </c>
      <c r="C1136" t="s">
        <v>19144</v>
      </c>
      <c r="D1136" t="s">
        <v>309</v>
      </c>
      <c r="F1136" t="s">
        <v>297</v>
      </c>
      <c r="G1136">
        <v>19</v>
      </c>
      <c r="H1136" t="s">
        <v>1175</v>
      </c>
      <c r="I1136" t="s">
        <v>19144</v>
      </c>
      <c r="K1136">
        <v>1</v>
      </c>
      <c r="L1136" t="s">
        <v>2463</v>
      </c>
      <c r="M1136" t="s">
        <v>18069</v>
      </c>
      <c r="N1136">
        <v>24</v>
      </c>
      <c r="O1136" t="s">
        <v>18070</v>
      </c>
      <c r="P1136" t="s">
        <v>309</v>
      </c>
      <c r="S1136">
        <v>3</v>
      </c>
      <c r="T1136" t="s">
        <v>1514</v>
      </c>
      <c r="U1136" t="s">
        <v>385</v>
      </c>
      <c r="V1136" t="s">
        <v>19738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17314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17213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21769</v>
      </c>
      <c r="B1141">
        <v>1</v>
      </c>
      <c r="C1141" t="s">
        <v>21770</v>
      </c>
      <c r="D1141" t="s">
        <v>319</v>
      </c>
      <c r="F1141" t="s">
        <v>297</v>
      </c>
      <c r="G1141">
        <v>86</v>
      </c>
      <c r="H1141" t="s">
        <v>555</v>
      </c>
      <c r="I1141" t="s">
        <v>21770</v>
      </c>
      <c r="K1141">
        <v>0</v>
      </c>
      <c r="L1141" t="s">
        <v>651</v>
      </c>
      <c r="M1141" t="s">
        <v>3470</v>
      </c>
      <c r="N1141">
        <v>25</v>
      </c>
      <c r="O1141" t="s">
        <v>21771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17284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17219</v>
      </c>
      <c r="V1146" t="s">
        <v>492</v>
      </c>
      <c r="W1146">
        <v>30476</v>
      </c>
    </row>
    <row r="1147" spans="1:23" hidden="1" x14ac:dyDescent="0.25">
      <c r="A1147" t="s">
        <v>21444</v>
      </c>
      <c r="B1147">
        <v>1</v>
      </c>
      <c r="C1147" t="s">
        <v>21445</v>
      </c>
      <c r="D1147" t="s">
        <v>319</v>
      </c>
      <c r="F1147" t="s">
        <v>297</v>
      </c>
      <c r="G1147">
        <v>85</v>
      </c>
      <c r="H1147" t="s">
        <v>1959</v>
      </c>
      <c r="I1147" t="s">
        <v>21445</v>
      </c>
      <c r="K1147">
        <v>0</v>
      </c>
      <c r="L1147" t="s">
        <v>21772</v>
      </c>
      <c r="M1147" t="s">
        <v>627</v>
      </c>
      <c r="N1147">
        <v>21</v>
      </c>
      <c r="O1147" t="s">
        <v>21773</v>
      </c>
      <c r="P1147" t="s">
        <v>319</v>
      </c>
      <c r="T1147" t="s">
        <v>17219</v>
      </c>
      <c r="U1147" t="s">
        <v>868</v>
      </c>
      <c r="V1147" t="s">
        <v>21774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17200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17206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15983</v>
      </c>
      <c r="P1152" t="s">
        <v>346</v>
      </c>
      <c r="R1152">
        <v>15072</v>
      </c>
      <c r="T1152" t="s">
        <v>17201</v>
      </c>
      <c r="V1152" t="s">
        <v>895</v>
      </c>
      <c r="W1152">
        <v>25876</v>
      </c>
    </row>
    <row r="1153" spans="1:23" hidden="1" x14ac:dyDescent="0.25">
      <c r="A1153" t="s">
        <v>18014</v>
      </c>
      <c r="B1153">
        <v>1</v>
      </c>
      <c r="C1153" t="s">
        <v>18015</v>
      </c>
      <c r="D1153" t="s">
        <v>346</v>
      </c>
      <c r="F1153" t="s">
        <v>297</v>
      </c>
      <c r="G1153">
        <v>81</v>
      </c>
      <c r="H1153" t="s">
        <v>387</v>
      </c>
      <c r="I1153" t="s">
        <v>18015</v>
      </c>
      <c r="K1153">
        <v>2</v>
      </c>
      <c r="L1153" t="s">
        <v>366</v>
      </c>
      <c r="M1153" t="s">
        <v>958</v>
      </c>
      <c r="N1153">
        <v>24</v>
      </c>
      <c r="O1153" t="s">
        <v>18016</v>
      </c>
      <c r="P1153" t="s">
        <v>346</v>
      </c>
      <c r="Q1153" t="s">
        <v>406</v>
      </c>
      <c r="S1153">
        <v>6</v>
      </c>
      <c r="T1153" t="s">
        <v>17200</v>
      </c>
      <c r="U1153" t="s">
        <v>663</v>
      </c>
      <c r="V1153" t="s">
        <v>18017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16452</v>
      </c>
      <c r="B1155">
        <v>1</v>
      </c>
      <c r="C1155" t="s">
        <v>16453</v>
      </c>
      <c r="D1155" t="s">
        <v>319</v>
      </c>
      <c r="F1155" t="s">
        <v>297</v>
      </c>
      <c r="G1155">
        <v>49</v>
      </c>
      <c r="H1155" t="s">
        <v>653</v>
      </c>
      <c r="I1155" t="s">
        <v>16453</v>
      </c>
      <c r="K1155">
        <v>3</v>
      </c>
      <c r="L1155" t="s">
        <v>594</v>
      </c>
      <c r="M1155" t="s">
        <v>16454</v>
      </c>
      <c r="N1155">
        <v>28</v>
      </c>
      <c r="O1155" t="s">
        <v>16455</v>
      </c>
      <c r="P1155" t="s">
        <v>319</v>
      </c>
      <c r="T1155" t="s">
        <v>17199</v>
      </c>
      <c r="U1155" t="s">
        <v>304</v>
      </c>
      <c r="V1155" t="s">
        <v>17327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18284</v>
      </c>
      <c r="B1158">
        <v>1</v>
      </c>
      <c r="C1158" t="s">
        <v>18285</v>
      </c>
      <c r="D1158" t="s">
        <v>346</v>
      </c>
      <c r="F1158" t="s">
        <v>297</v>
      </c>
      <c r="G1158">
        <v>82</v>
      </c>
      <c r="H1158" t="s">
        <v>426</v>
      </c>
      <c r="I1158" t="s">
        <v>18285</v>
      </c>
      <c r="K1158">
        <v>2</v>
      </c>
      <c r="L1158" t="s">
        <v>1421</v>
      </c>
      <c r="M1158" t="s">
        <v>428</v>
      </c>
      <c r="N1158">
        <v>29</v>
      </c>
      <c r="O1158" t="s">
        <v>18286</v>
      </c>
      <c r="P1158" t="s">
        <v>346</v>
      </c>
      <c r="Q1158" t="s">
        <v>406</v>
      </c>
      <c r="T1158" t="s">
        <v>17200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17206</v>
      </c>
      <c r="V1159" t="s">
        <v>3485</v>
      </c>
      <c r="W1159">
        <v>32388</v>
      </c>
    </row>
    <row r="1160" spans="1:23" hidden="1" x14ac:dyDescent="0.25">
      <c r="A1160" t="s">
        <v>16595</v>
      </c>
      <c r="B1160">
        <v>1</v>
      </c>
      <c r="C1160" t="s">
        <v>16596</v>
      </c>
      <c r="D1160" t="s">
        <v>346</v>
      </c>
      <c r="F1160" t="s">
        <v>297</v>
      </c>
      <c r="G1160">
        <v>12</v>
      </c>
      <c r="H1160" t="s">
        <v>354</v>
      </c>
      <c r="I1160" t="s">
        <v>16596</v>
      </c>
      <c r="K1160">
        <v>1</v>
      </c>
      <c r="L1160" t="s">
        <v>481</v>
      </c>
      <c r="M1160" t="s">
        <v>16597</v>
      </c>
      <c r="O1160" t="s">
        <v>16598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17200</v>
      </c>
      <c r="V1161" t="s">
        <v>14658</v>
      </c>
      <c r="W1161">
        <v>32962</v>
      </c>
    </row>
    <row r="1162" spans="1:23" hidden="1" x14ac:dyDescent="0.25">
      <c r="A1162" t="s">
        <v>19739</v>
      </c>
      <c r="B1162">
        <v>1</v>
      </c>
      <c r="C1162" t="s">
        <v>19740</v>
      </c>
      <c r="D1162" t="s">
        <v>346</v>
      </c>
      <c r="F1162" t="s">
        <v>297</v>
      </c>
      <c r="G1162">
        <v>38</v>
      </c>
      <c r="H1162" t="s">
        <v>586</v>
      </c>
      <c r="I1162" t="s">
        <v>19740</v>
      </c>
      <c r="K1162">
        <v>1</v>
      </c>
      <c r="L1162" t="s">
        <v>310</v>
      </c>
      <c r="M1162" t="s">
        <v>19741</v>
      </c>
      <c r="N1162">
        <v>25</v>
      </c>
      <c r="O1162" t="s">
        <v>19742</v>
      </c>
      <c r="P1162" t="s">
        <v>346</v>
      </c>
      <c r="S1162">
        <v>9</v>
      </c>
      <c r="T1162" t="s">
        <v>17206</v>
      </c>
      <c r="U1162" t="s">
        <v>338</v>
      </c>
      <c r="V1162" t="s">
        <v>19550</v>
      </c>
    </row>
    <row r="1163" spans="1:23" hidden="1" x14ac:dyDescent="0.25">
      <c r="A1163" t="s">
        <v>15724</v>
      </c>
      <c r="B1163">
        <v>1</v>
      </c>
      <c r="C1163" t="s">
        <v>15725</v>
      </c>
      <c r="D1163" t="s">
        <v>15385</v>
      </c>
      <c r="E1163" t="s">
        <v>15726</v>
      </c>
      <c r="F1163" t="s">
        <v>297</v>
      </c>
      <c r="G1163">
        <v>3</v>
      </c>
      <c r="H1163" t="s">
        <v>680</v>
      </c>
      <c r="I1163" t="s">
        <v>15725</v>
      </c>
      <c r="J1163">
        <v>20996</v>
      </c>
      <c r="K1163">
        <v>5</v>
      </c>
      <c r="L1163" t="s">
        <v>1753</v>
      </c>
      <c r="M1163" t="s">
        <v>15727</v>
      </c>
      <c r="N1163">
        <v>32</v>
      </c>
      <c r="O1163" t="s">
        <v>15728</v>
      </c>
      <c r="P1163" t="s">
        <v>15385</v>
      </c>
      <c r="R1163">
        <v>4035685</v>
      </c>
      <c r="T1163" t="s">
        <v>17201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19743</v>
      </c>
      <c r="B1165">
        <v>1</v>
      </c>
      <c r="C1165" t="s">
        <v>19744</v>
      </c>
      <c r="D1165" t="s">
        <v>346</v>
      </c>
      <c r="F1165" t="s">
        <v>297</v>
      </c>
      <c r="G1165">
        <v>80</v>
      </c>
      <c r="H1165" t="s">
        <v>718</v>
      </c>
      <c r="I1165" t="s">
        <v>19744</v>
      </c>
      <c r="K1165">
        <v>1</v>
      </c>
      <c r="L1165" t="s">
        <v>5609</v>
      </c>
      <c r="M1165" t="s">
        <v>19745</v>
      </c>
      <c r="N1165">
        <v>24</v>
      </c>
      <c r="O1165" t="s">
        <v>19746</v>
      </c>
      <c r="P1165" t="s">
        <v>346</v>
      </c>
      <c r="T1165" t="s">
        <v>17219</v>
      </c>
      <c r="U1165" t="s">
        <v>701</v>
      </c>
      <c r="V1165" t="s">
        <v>19747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19748</v>
      </c>
      <c r="B1167">
        <v>1</v>
      </c>
      <c r="C1167" t="s">
        <v>19749</v>
      </c>
      <c r="D1167" t="s">
        <v>346</v>
      </c>
      <c r="F1167" t="s">
        <v>297</v>
      </c>
      <c r="G1167">
        <v>16</v>
      </c>
      <c r="H1167" t="s">
        <v>1085</v>
      </c>
      <c r="I1167" t="s">
        <v>19749</v>
      </c>
      <c r="K1167">
        <v>1</v>
      </c>
      <c r="L1167" t="s">
        <v>595</v>
      </c>
      <c r="M1167" t="s">
        <v>2400</v>
      </c>
      <c r="N1167">
        <v>23</v>
      </c>
      <c r="O1167" t="s">
        <v>19750</v>
      </c>
      <c r="P1167" t="s">
        <v>346</v>
      </c>
      <c r="T1167" t="s">
        <v>6906</v>
      </c>
      <c r="V1167" t="s">
        <v>19751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19752</v>
      </c>
      <c r="B1171">
        <v>2</v>
      </c>
      <c r="C1171" t="s">
        <v>19753</v>
      </c>
      <c r="D1171" t="s">
        <v>346</v>
      </c>
      <c r="F1171" t="s">
        <v>297</v>
      </c>
      <c r="G1171">
        <v>5</v>
      </c>
      <c r="H1171" t="s">
        <v>354</v>
      </c>
      <c r="I1171" t="s">
        <v>19753</v>
      </c>
      <c r="K1171">
        <v>1</v>
      </c>
      <c r="L1171" t="s">
        <v>809</v>
      </c>
      <c r="M1171" t="s">
        <v>19754</v>
      </c>
      <c r="N1171">
        <v>24</v>
      </c>
      <c r="O1171" t="s">
        <v>19755</v>
      </c>
      <c r="P1171" t="s">
        <v>346</v>
      </c>
      <c r="T1171" t="s">
        <v>17219</v>
      </c>
      <c r="U1171" t="s">
        <v>312</v>
      </c>
      <c r="V1171" t="s">
        <v>19756</v>
      </c>
    </row>
    <row r="1172" spans="1:23" hidden="1" x14ac:dyDescent="0.25">
      <c r="A1172" t="s">
        <v>19752</v>
      </c>
      <c r="B1172">
        <v>2</v>
      </c>
      <c r="C1172" t="s">
        <v>21775</v>
      </c>
      <c r="D1172" t="s">
        <v>346</v>
      </c>
      <c r="F1172" t="s">
        <v>297</v>
      </c>
      <c r="G1172">
        <v>13</v>
      </c>
      <c r="H1172" t="s">
        <v>354</v>
      </c>
      <c r="I1172" t="s">
        <v>21775</v>
      </c>
      <c r="K1172">
        <v>1</v>
      </c>
      <c r="L1172" t="s">
        <v>809</v>
      </c>
      <c r="M1172" t="s">
        <v>19754</v>
      </c>
      <c r="N1172">
        <v>24</v>
      </c>
      <c r="O1172" t="s">
        <v>19755</v>
      </c>
      <c r="P1172" t="s">
        <v>346</v>
      </c>
      <c r="T1172" t="s">
        <v>17219</v>
      </c>
      <c r="V1172" t="s">
        <v>19756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17201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17200</v>
      </c>
      <c r="U1174" t="s">
        <v>638</v>
      </c>
      <c r="V1174" t="s">
        <v>16286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18260</v>
      </c>
      <c r="N1175">
        <v>28</v>
      </c>
      <c r="O1175" t="s">
        <v>18261</v>
      </c>
      <c r="P1175" t="s">
        <v>319</v>
      </c>
      <c r="R1175">
        <v>4002672</v>
      </c>
      <c r="T1175" t="s">
        <v>17199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17219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21776</v>
      </c>
      <c r="B1177">
        <v>1</v>
      </c>
      <c r="C1177" t="s">
        <v>21777</v>
      </c>
      <c r="D1177" t="s">
        <v>319</v>
      </c>
      <c r="F1177" t="s">
        <v>297</v>
      </c>
      <c r="G1177">
        <v>41</v>
      </c>
      <c r="H1177" t="s">
        <v>569</v>
      </c>
      <c r="I1177" t="s">
        <v>21777</v>
      </c>
      <c r="K1177">
        <v>0</v>
      </c>
      <c r="L1177" t="s">
        <v>21778</v>
      </c>
      <c r="M1177" t="s">
        <v>21779</v>
      </c>
      <c r="O1177" t="s">
        <v>21780</v>
      </c>
      <c r="P1177" t="s">
        <v>319</v>
      </c>
      <c r="T1177" t="s">
        <v>17219</v>
      </c>
      <c r="U1177" t="s">
        <v>440</v>
      </c>
    </row>
    <row r="1178" spans="1:23" hidden="1" x14ac:dyDescent="0.25">
      <c r="A1178" t="s">
        <v>16325</v>
      </c>
      <c r="B1178">
        <v>1</v>
      </c>
      <c r="C1178" t="s">
        <v>16326</v>
      </c>
      <c r="D1178" t="s">
        <v>433</v>
      </c>
      <c r="F1178" t="s">
        <v>297</v>
      </c>
      <c r="G1178">
        <v>0</v>
      </c>
      <c r="H1178" t="s">
        <v>15906</v>
      </c>
      <c r="I1178" t="s">
        <v>16326</v>
      </c>
      <c r="K1178">
        <v>2</v>
      </c>
      <c r="L1178" t="s">
        <v>537</v>
      </c>
      <c r="M1178" t="s">
        <v>16327</v>
      </c>
      <c r="N1178">
        <v>32</v>
      </c>
      <c r="O1178" t="s">
        <v>16328</v>
      </c>
      <c r="P1178" t="s">
        <v>433</v>
      </c>
      <c r="T1178" t="s">
        <v>2291</v>
      </c>
      <c r="V1178" t="s">
        <v>16329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15463</v>
      </c>
      <c r="B1181">
        <v>1</v>
      </c>
      <c r="C1181" t="s">
        <v>15464</v>
      </c>
      <c r="D1181" t="s">
        <v>15385</v>
      </c>
      <c r="E1181" t="s">
        <v>15466</v>
      </c>
      <c r="F1181" t="s">
        <v>297</v>
      </c>
      <c r="G1181">
        <v>13</v>
      </c>
      <c r="H1181" t="s">
        <v>409</v>
      </c>
      <c r="I1181" t="s">
        <v>15464</v>
      </c>
      <c r="J1181">
        <v>10067</v>
      </c>
      <c r="K1181">
        <v>15</v>
      </c>
      <c r="L1181" t="s">
        <v>2651</v>
      </c>
      <c r="M1181" t="s">
        <v>15467</v>
      </c>
      <c r="N1181">
        <v>37</v>
      </c>
      <c r="O1181" t="s">
        <v>15468</v>
      </c>
      <c r="P1181" t="s">
        <v>15385</v>
      </c>
      <c r="R1181">
        <v>11555</v>
      </c>
      <c r="T1181" t="s">
        <v>17206</v>
      </c>
      <c r="V1181" t="s">
        <v>15465</v>
      </c>
      <c r="W1181">
        <v>9070</v>
      </c>
    </row>
    <row r="1182" spans="1:23" hidden="1" x14ac:dyDescent="0.25">
      <c r="A1182" t="s">
        <v>21781</v>
      </c>
      <c r="B1182">
        <v>1</v>
      </c>
      <c r="C1182" t="s">
        <v>21782</v>
      </c>
      <c r="D1182" t="s">
        <v>346</v>
      </c>
      <c r="F1182" t="s">
        <v>297</v>
      </c>
      <c r="H1182" t="s">
        <v>591</v>
      </c>
      <c r="I1182" t="s">
        <v>21782</v>
      </c>
      <c r="K1182">
        <v>0</v>
      </c>
      <c r="L1182" t="s">
        <v>21783</v>
      </c>
      <c r="M1182" t="s">
        <v>4031</v>
      </c>
      <c r="O1182" t="s">
        <v>21784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17206</v>
      </c>
      <c r="V1183" t="s">
        <v>4161</v>
      </c>
      <c r="W1183">
        <v>30743</v>
      </c>
    </row>
    <row r="1184" spans="1:23" hidden="1" x14ac:dyDescent="0.25">
      <c r="A1184" t="s">
        <v>21785</v>
      </c>
      <c r="B1184">
        <v>1</v>
      </c>
      <c r="C1184" t="s">
        <v>21786</v>
      </c>
      <c r="D1184" t="s">
        <v>346</v>
      </c>
      <c r="F1184" t="s">
        <v>297</v>
      </c>
      <c r="G1184">
        <v>86</v>
      </c>
      <c r="H1184" t="s">
        <v>446</v>
      </c>
      <c r="I1184" t="s">
        <v>21786</v>
      </c>
      <c r="K1184">
        <v>0</v>
      </c>
      <c r="L1184" t="s">
        <v>3013</v>
      </c>
      <c r="M1184" t="s">
        <v>1107</v>
      </c>
      <c r="N1184">
        <v>23</v>
      </c>
      <c r="O1184" t="s">
        <v>21787</v>
      </c>
      <c r="P1184" t="s">
        <v>346</v>
      </c>
      <c r="T1184" t="s">
        <v>17206</v>
      </c>
      <c r="U1184" t="s">
        <v>296</v>
      </c>
      <c r="V1184" t="s">
        <v>21788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17284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16071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16072</v>
      </c>
      <c r="N1187">
        <v>26</v>
      </c>
      <c r="O1187" t="s">
        <v>16073</v>
      </c>
      <c r="P1187" t="s">
        <v>319</v>
      </c>
      <c r="R1187">
        <v>3912092</v>
      </c>
      <c r="S1187">
        <v>2</v>
      </c>
      <c r="T1187" t="s">
        <v>17730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16188</v>
      </c>
      <c r="B1188">
        <v>1</v>
      </c>
      <c r="C1188" t="s">
        <v>16189</v>
      </c>
      <c r="D1188" t="s">
        <v>346</v>
      </c>
      <c r="F1188" t="s">
        <v>297</v>
      </c>
      <c r="G1188">
        <v>16</v>
      </c>
      <c r="H1188" t="s">
        <v>785</v>
      </c>
      <c r="I1188" t="s">
        <v>16189</v>
      </c>
      <c r="K1188">
        <v>3</v>
      </c>
      <c r="L1188" t="s">
        <v>16190</v>
      </c>
      <c r="M1188" t="s">
        <v>2362</v>
      </c>
      <c r="N1188">
        <v>25</v>
      </c>
      <c r="O1188" t="s">
        <v>16191</v>
      </c>
      <c r="P1188" t="s">
        <v>346</v>
      </c>
      <c r="S1188">
        <v>6</v>
      </c>
      <c r="T1188" t="s">
        <v>2291</v>
      </c>
      <c r="U1188" t="s">
        <v>333</v>
      </c>
      <c r="V1188" t="s">
        <v>16816</v>
      </c>
    </row>
    <row r="1189" spans="1:23" hidden="1" x14ac:dyDescent="0.25">
      <c r="A1189" t="s">
        <v>17405</v>
      </c>
      <c r="B1189">
        <v>1</v>
      </c>
      <c r="C1189" t="s">
        <v>17406</v>
      </c>
      <c r="D1189" t="s">
        <v>346</v>
      </c>
      <c r="F1189" t="s">
        <v>297</v>
      </c>
      <c r="G1189">
        <v>0</v>
      </c>
      <c r="H1189" t="s">
        <v>360</v>
      </c>
      <c r="I1189" t="s">
        <v>17406</v>
      </c>
      <c r="K1189">
        <v>1</v>
      </c>
      <c r="L1189" t="s">
        <v>17407</v>
      </c>
      <c r="M1189" t="s">
        <v>17408</v>
      </c>
      <c r="N1189">
        <v>23</v>
      </c>
      <c r="O1189" t="s">
        <v>17409</v>
      </c>
      <c r="P1189" t="s">
        <v>346</v>
      </c>
      <c r="T1189" t="s">
        <v>17201</v>
      </c>
      <c r="V1189" t="s">
        <v>19145</v>
      </c>
    </row>
    <row r="1190" spans="1:23" hidden="1" x14ac:dyDescent="0.25">
      <c r="A1190" t="s">
        <v>16572</v>
      </c>
      <c r="B1190">
        <v>1</v>
      </c>
      <c r="C1190" t="s">
        <v>16573</v>
      </c>
      <c r="D1190" t="s">
        <v>447</v>
      </c>
      <c r="F1190" t="s">
        <v>297</v>
      </c>
      <c r="G1190">
        <v>37</v>
      </c>
      <c r="H1190" t="s">
        <v>959</v>
      </c>
      <c r="I1190" t="s">
        <v>16573</v>
      </c>
      <c r="K1190">
        <v>1</v>
      </c>
      <c r="L1190" t="s">
        <v>631</v>
      </c>
      <c r="M1190" t="s">
        <v>16574</v>
      </c>
      <c r="N1190">
        <v>23</v>
      </c>
      <c r="O1190" t="s">
        <v>16575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17199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17206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17199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19757</v>
      </c>
      <c r="B1198">
        <v>1</v>
      </c>
      <c r="C1198" t="s">
        <v>19758</v>
      </c>
      <c r="D1198" t="s">
        <v>346</v>
      </c>
      <c r="F1198" t="s">
        <v>297</v>
      </c>
      <c r="G1198">
        <v>89</v>
      </c>
      <c r="H1198" t="s">
        <v>531</v>
      </c>
      <c r="I1198" t="s">
        <v>19758</v>
      </c>
      <c r="K1198">
        <v>1</v>
      </c>
      <c r="L1198" t="s">
        <v>19759</v>
      </c>
      <c r="M1198" t="s">
        <v>367</v>
      </c>
      <c r="N1198">
        <v>25</v>
      </c>
      <c r="O1198" t="s">
        <v>19760</v>
      </c>
      <c r="P1198" t="s">
        <v>346</v>
      </c>
      <c r="T1198" t="s">
        <v>7653</v>
      </c>
      <c r="U1198" t="s">
        <v>638</v>
      </c>
      <c r="V1198" t="s">
        <v>19761</v>
      </c>
    </row>
    <row r="1199" spans="1:23" hidden="1" x14ac:dyDescent="0.25">
      <c r="A1199" t="s">
        <v>18439</v>
      </c>
      <c r="B1199">
        <v>1</v>
      </c>
      <c r="C1199" t="s">
        <v>18440</v>
      </c>
      <c r="D1199" t="s">
        <v>346</v>
      </c>
      <c r="F1199" t="s">
        <v>297</v>
      </c>
      <c r="G1199">
        <v>80</v>
      </c>
      <c r="H1199" t="s">
        <v>470</v>
      </c>
      <c r="I1199" t="s">
        <v>18440</v>
      </c>
      <c r="K1199">
        <v>2</v>
      </c>
      <c r="L1199" t="s">
        <v>2583</v>
      </c>
      <c r="M1199" t="s">
        <v>18441</v>
      </c>
      <c r="N1199">
        <v>24</v>
      </c>
      <c r="O1199" t="s">
        <v>18442</v>
      </c>
      <c r="P1199" t="s">
        <v>346</v>
      </c>
      <c r="S1199">
        <v>7</v>
      </c>
      <c r="T1199" t="s">
        <v>2291</v>
      </c>
      <c r="U1199" t="s">
        <v>363</v>
      </c>
      <c r="V1199" t="s">
        <v>18443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19146</v>
      </c>
      <c r="B1202">
        <v>1</v>
      </c>
      <c r="C1202" t="s">
        <v>19147</v>
      </c>
      <c r="D1202" t="s">
        <v>447</v>
      </c>
      <c r="F1202" t="s">
        <v>297</v>
      </c>
      <c r="G1202">
        <v>30</v>
      </c>
      <c r="H1202" t="s">
        <v>718</v>
      </c>
      <c r="I1202" t="s">
        <v>19147</v>
      </c>
      <c r="K1202">
        <v>1</v>
      </c>
      <c r="L1202" t="s">
        <v>809</v>
      </c>
      <c r="M1202" t="s">
        <v>775</v>
      </c>
      <c r="N1202">
        <v>24</v>
      </c>
      <c r="O1202" t="s">
        <v>19148</v>
      </c>
      <c r="P1202" t="s">
        <v>447</v>
      </c>
      <c r="S1202">
        <v>2</v>
      </c>
      <c r="T1202" t="s">
        <v>17213</v>
      </c>
      <c r="U1202" t="s">
        <v>407</v>
      </c>
      <c r="V1202" t="s">
        <v>19762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17200</v>
      </c>
      <c r="V1203" t="s">
        <v>17549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17206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17219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17200</v>
      </c>
      <c r="U1206" t="s">
        <v>638</v>
      </c>
      <c r="V1206" t="s">
        <v>16620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18359</v>
      </c>
      <c r="B1209">
        <v>1</v>
      </c>
      <c r="C1209" t="s">
        <v>18360</v>
      </c>
      <c r="D1209" t="s">
        <v>309</v>
      </c>
      <c r="F1209" t="s">
        <v>297</v>
      </c>
      <c r="G1209">
        <v>14</v>
      </c>
      <c r="H1209" t="s">
        <v>718</v>
      </c>
      <c r="I1209" t="s">
        <v>18360</v>
      </c>
      <c r="K1209">
        <v>1</v>
      </c>
      <c r="L1209" t="s">
        <v>466</v>
      </c>
      <c r="M1209" t="s">
        <v>1331</v>
      </c>
      <c r="N1209">
        <v>25</v>
      </c>
      <c r="O1209" t="s">
        <v>18361</v>
      </c>
      <c r="P1209" t="s">
        <v>309</v>
      </c>
      <c r="T1209" t="s">
        <v>17219</v>
      </c>
      <c r="V1209" t="s">
        <v>18362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17206</v>
      </c>
      <c r="V1211" t="s">
        <v>13693</v>
      </c>
      <c r="W1211">
        <v>32642</v>
      </c>
    </row>
    <row r="1212" spans="1:23" hidden="1" x14ac:dyDescent="0.25">
      <c r="A1212" t="s">
        <v>16696</v>
      </c>
      <c r="B1212">
        <v>1</v>
      </c>
      <c r="C1212" t="s">
        <v>16697</v>
      </c>
      <c r="D1212" t="s">
        <v>15385</v>
      </c>
      <c r="F1212" t="s">
        <v>297</v>
      </c>
      <c r="G1212">
        <v>0</v>
      </c>
      <c r="H1212" t="s">
        <v>724</v>
      </c>
      <c r="I1212" t="s">
        <v>16697</v>
      </c>
      <c r="K1212">
        <v>0</v>
      </c>
      <c r="L1212" t="s">
        <v>16698</v>
      </c>
      <c r="M1212" t="s">
        <v>16699</v>
      </c>
      <c r="N1212">
        <v>52</v>
      </c>
      <c r="O1212" t="s">
        <v>16700</v>
      </c>
      <c r="P1212" t="s">
        <v>15385</v>
      </c>
      <c r="T1212" t="s">
        <v>7653</v>
      </c>
      <c r="V1212" t="s">
        <v>17975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17219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17206</v>
      </c>
      <c r="V1214" t="s">
        <v>15754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21789</v>
      </c>
      <c r="D1216" t="s">
        <v>447</v>
      </c>
      <c r="F1216" t="s">
        <v>297</v>
      </c>
      <c r="G1216">
        <v>20</v>
      </c>
      <c r="H1216" t="s">
        <v>644</v>
      </c>
      <c r="I1216" t="s">
        <v>21789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21790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21791</v>
      </c>
      <c r="B1219">
        <v>1</v>
      </c>
      <c r="C1219" t="s">
        <v>21792</v>
      </c>
      <c r="D1219" t="s">
        <v>319</v>
      </c>
      <c r="F1219" t="s">
        <v>297</v>
      </c>
      <c r="G1219">
        <v>49</v>
      </c>
      <c r="H1219" t="s">
        <v>505</v>
      </c>
      <c r="I1219" t="s">
        <v>21792</v>
      </c>
      <c r="K1219">
        <v>0</v>
      </c>
      <c r="L1219" t="s">
        <v>850</v>
      </c>
      <c r="M1219" t="s">
        <v>21793</v>
      </c>
      <c r="O1219" t="s">
        <v>21794</v>
      </c>
      <c r="P1219" t="s">
        <v>319</v>
      </c>
      <c r="T1219" t="s">
        <v>17284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17201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17984</v>
      </c>
      <c r="B1221">
        <v>1</v>
      </c>
      <c r="C1221" t="s">
        <v>17985</v>
      </c>
      <c r="D1221" t="s">
        <v>319</v>
      </c>
      <c r="F1221" t="s">
        <v>297</v>
      </c>
      <c r="G1221">
        <v>0</v>
      </c>
      <c r="H1221" t="s">
        <v>947</v>
      </c>
      <c r="I1221" t="s">
        <v>17985</v>
      </c>
      <c r="K1221">
        <v>2</v>
      </c>
      <c r="L1221" t="s">
        <v>443</v>
      </c>
      <c r="M1221" t="s">
        <v>17986</v>
      </c>
      <c r="N1221">
        <v>23</v>
      </c>
      <c r="O1221" t="s">
        <v>17987</v>
      </c>
      <c r="P1221" t="s">
        <v>319</v>
      </c>
      <c r="T1221" t="s">
        <v>1514</v>
      </c>
      <c r="V1221" t="s">
        <v>18558</v>
      </c>
    </row>
    <row r="1222" spans="1:23" hidden="1" x14ac:dyDescent="0.25">
      <c r="A1222" t="s">
        <v>19149</v>
      </c>
      <c r="B1222">
        <v>1</v>
      </c>
      <c r="C1222" t="s">
        <v>19150</v>
      </c>
      <c r="D1222" t="s">
        <v>346</v>
      </c>
      <c r="F1222" t="s">
        <v>297</v>
      </c>
      <c r="G1222">
        <v>18</v>
      </c>
      <c r="H1222" t="s">
        <v>213</v>
      </c>
      <c r="I1222" t="s">
        <v>19150</v>
      </c>
      <c r="K1222">
        <v>1</v>
      </c>
      <c r="L1222" t="s">
        <v>459</v>
      </c>
      <c r="M1222" t="s">
        <v>19151</v>
      </c>
      <c r="N1222">
        <v>24</v>
      </c>
      <c r="O1222" t="s">
        <v>19152</v>
      </c>
      <c r="P1222" t="s">
        <v>346</v>
      </c>
      <c r="S1222">
        <v>6</v>
      </c>
      <c r="T1222" t="s">
        <v>17219</v>
      </c>
      <c r="U1222" t="s">
        <v>701</v>
      </c>
      <c r="V1222" t="s">
        <v>19763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15606</v>
      </c>
      <c r="B1225">
        <v>1</v>
      </c>
      <c r="C1225" t="s">
        <v>15607</v>
      </c>
      <c r="D1225" t="s">
        <v>15385</v>
      </c>
      <c r="F1225" t="s">
        <v>297</v>
      </c>
      <c r="G1225">
        <v>59</v>
      </c>
      <c r="H1225" t="s">
        <v>750</v>
      </c>
      <c r="I1225" t="s">
        <v>15607</v>
      </c>
      <c r="J1225">
        <v>22144</v>
      </c>
      <c r="K1225">
        <v>2</v>
      </c>
      <c r="L1225" t="s">
        <v>4137</v>
      </c>
      <c r="M1225" t="s">
        <v>15608</v>
      </c>
      <c r="N1225">
        <v>25</v>
      </c>
      <c r="O1225" t="s">
        <v>15609</v>
      </c>
      <c r="P1225" t="s">
        <v>15385</v>
      </c>
      <c r="R1225">
        <v>3916449</v>
      </c>
      <c r="T1225" t="s">
        <v>17213</v>
      </c>
      <c r="V1225" t="s">
        <v>16123</v>
      </c>
      <c r="W1225">
        <v>32898</v>
      </c>
    </row>
    <row r="1226" spans="1:23" hidden="1" x14ac:dyDescent="0.25">
      <c r="A1226" t="s">
        <v>16783</v>
      </c>
      <c r="B1226">
        <v>1</v>
      </c>
      <c r="C1226" t="s">
        <v>16784</v>
      </c>
      <c r="D1226" t="s">
        <v>346</v>
      </c>
      <c r="F1226" t="s">
        <v>297</v>
      </c>
      <c r="G1226">
        <v>0</v>
      </c>
      <c r="H1226" t="s">
        <v>354</v>
      </c>
      <c r="I1226" t="s">
        <v>16784</v>
      </c>
      <c r="K1226">
        <v>1</v>
      </c>
      <c r="L1226" t="s">
        <v>300</v>
      </c>
      <c r="M1226" t="s">
        <v>16785</v>
      </c>
      <c r="N1226">
        <v>25</v>
      </c>
      <c r="O1226" t="s">
        <v>16786</v>
      </c>
      <c r="P1226" t="s">
        <v>346</v>
      </c>
      <c r="T1226" t="s">
        <v>2291</v>
      </c>
      <c r="V1226" t="s">
        <v>18177</v>
      </c>
    </row>
    <row r="1227" spans="1:23" hidden="1" x14ac:dyDescent="0.25">
      <c r="A1227" t="s">
        <v>21446</v>
      </c>
      <c r="B1227">
        <v>1</v>
      </c>
      <c r="C1227" t="s">
        <v>21447</v>
      </c>
      <c r="D1227" t="s">
        <v>346</v>
      </c>
      <c r="F1227" t="s">
        <v>297</v>
      </c>
      <c r="H1227" t="s">
        <v>432</v>
      </c>
      <c r="I1227" t="s">
        <v>21447</v>
      </c>
      <c r="K1227">
        <v>0</v>
      </c>
      <c r="L1227" t="s">
        <v>2790</v>
      </c>
      <c r="M1227" t="s">
        <v>682</v>
      </c>
      <c r="N1227">
        <v>20</v>
      </c>
      <c r="O1227" t="s">
        <v>21795</v>
      </c>
      <c r="P1227" t="s">
        <v>346</v>
      </c>
      <c r="T1227" t="s">
        <v>17219</v>
      </c>
      <c r="U1227" t="s">
        <v>701</v>
      </c>
      <c r="V1227" t="s">
        <v>21796</v>
      </c>
    </row>
    <row r="1228" spans="1:23" hidden="1" x14ac:dyDescent="0.25">
      <c r="A1228" t="s">
        <v>21797</v>
      </c>
      <c r="B1228">
        <v>1</v>
      </c>
      <c r="C1228" t="s">
        <v>21798</v>
      </c>
      <c r="D1228" t="s">
        <v>447</v>
      </c>
      <c r="F1228" t="s">
        <v>297</v>
      </c>
      <c r="G1228">
        <v>42</v>
      </c>
      <c r="H1228" t="s">
        <v>1799</v>
      </c>
      <c r="I1228" t="s">
        <v>21798</v>
      </c>
      <c r="K1228">
        <v>0</v>
      </c>
      <c r="L1228" t="s">
        <v>3361</v>
      </c>
      <c r="M1228" t="s">
        <v>21799</v>
      </c>
      <c r="O1228" t="s">
        <v>21800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21448</v>
      </c>
      <c r="B1230">
        <v>1</v>
      </c>
      <c r="C1230" t="s">
        <v>21449</v>
      </c>
      <c r="D1230" t="s">
        <v>346</v>
      </c>
      <c r="F1230" t="s">
        <v>297</v>
      </c>
      <c r="G1230">
        <v>17</v>
      </c>
      <c r="H1230" t="s">
        <v>494</v>
      </c>
      <c r="I1230" t="s">
        <v>21449</v>
      </c>
      <c r="K1230">
        <v>0</v>
      </c>
      <c r="L1230" t="s">
        <v>2480</v>
      </c>
      <c r="M1230" t="s">
        <v>21801</v>
      </c>
      <c r="N1230">
        <v>23</v>
      </c>
      <c r="O1230" t="s">
        <v>21802</v>
      </c>
      <c r="P1230" t="s">
        <v>346</v>
      </c>
      <c r="T1230" t="s">
        <v>17206</v>
      </c>
      <c r="U1230" t="s">
        <v>868</v>
      </c>
      <c r="V1230" t="s">
        <v>21803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17219</v>
      </c>
      <c r="V1231" t="s">
        <v>1968</v>
      </c>
      <c r="W1231">
        <v>31198</v>
      </c>
    </row>
    <row r="1232" spans="1:23" hidden="1" x14ac:dyDescent="0.25">
      <c r="A1232" t="s">
        <v>15797</v>
      </c>
      <c r="B1232">
        <v>1</v>
      </c>
      <c r="C1232" t="s">
        <v>15798</v>
      </c>
      <c r="D1232" t="s">
        <v>15385</v>
      </c>
      <c r="F1232" t="s">
        <v>293</v>
      </c>
      <c r="G1232">
        <v>9</v>
      </c>
      <c r="H1232" t="s">
        <v>680</v>
      </c>
      <c r="I1232" t="s">
        <v>15798</v>
      </c>
      <c r="J1232">
        <v>4130</v>
      </c>
      <c r="K1232">
        <v>14</v>
      </c>
      <c r="L1232" t="s">
        <v>4322</v>
      </c>
      <c r="M1232" t="s">
        <v>15800</v>
      </c>
      <c r="N1232">
        <v>38</v>
      </c>
      <c r="O1232" t="s">
        <v>15801</v>
      </c>
      <c r="P1232" t="s">
        <v>15385</v>
      </c>
      <c r="R1232">
        <v>3640</v>
      </c>
      <c r="T1232" t="s">
        <v>316</v>
      </c>
      <c r="V1232" t="s">
        <v>15799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17213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17314</v>
      </c>
      <c r="V1234" t="s">
        <v>10237</v>
      </c>
      <c r="W1234">
        <v>27506</v>
      </c>
    </row>
    <row r="1235" spans="1:23" hidden="1" x14ac:dyDescent="0.25">
      <c r="A1235" t="s">
        <v>16608</v>
      </c>
      <c r="B1235">
        <v>1</v>
      </c>
      <c r="C1235" t="s">
        <v>16609</v>
      </c>
      <c r="D1235" t="s">
        <v>433</v>
      </c>
      <c r="F1235" t="s">
        <v>297</v>
      </c>
      <c r="G1235">
        <v>19</v>
      </c>
      <c r="H1235" t="s">
        <v>580</v>
      </c>
      <c r="I1235" t="s">
        <v>16609</v>
      </c>
      <c r="K1235">
        <v>1</v>
      </c>
      <c r="L1235" t="s">
        <v>320</v>
      </c>
      <c r="M1235" t="s">
        <v>16610</v>
      </c>
      <c r="N1235">
        <v>24</v>
      </c>
      <c r="O1235" t="s">
        <v>16611</v>
      </c>
      <c r="P1235" t="s">
        <v>433</v>
      </c>
      <c r="T1235" t="s">
        <v>2291</v>
      </c>
      <c r="V1235" t="s">
        <v>16151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17219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17213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17200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17200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17206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15381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16288</v>
      </c>
      <c r="B1243">
        <v>1</v>
      </c>
      <c r="C1243" t="s">
        <v>16289</v>
      </c>
      <c r="D1243" t="s">
        <v>309</v>
      </c>
      <c r="F1243" t="s">
        <v>297</v>
      </c>
      <c r="G1243">
        <v>2</v>
      </c>
      <c r="H1243" t="s">
        <v>597</v>
      </c>
      <c r="I1243" t="s">
        <v>16289</v>
      </c>
      <c r="K1243">
        <v>3</v>
      </c>
      <c r="L1243" t="s">
        <v>4309</v>
      </c>
      <c r="M1243" t="s">
        <v>16290</v>
      </c>
      <c r="N1243">
        <v>24</v>
      </c>
      <c r="O1243" t="s">
        <v>16291</v>
      </c>
      <c r="P1243" t="s">
        <v>309</v>
      </c>
      <c r="T1243" t="s">
        <v>17206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17284</v>
      </c>
      <c r="V1244" t="s">
        <v>4938</v>
      </c>
      <c r="W1244">
        <v>30048</v>
      </c>
    </row>
    <row r="1245" spans="1:23" hidden="1" x14ac:dyDescent="0.25">
      <c r="A1245" t="s">
        <v>17496</v>
      </c>
      <c r="B1245">
        <v>1</v>
      </c>
      <c r="C1245" t="s">
        <v>17497</v>
      </c>
      <c r="D1245" t="s">
        <v>346</v>
      </c>
      <c r="F1245" t="s">
        <v>297</v>
      </c>
      <c r="G1245">
        <v>17</v>
      </c>
      <c r="H1245" t="s">
        <v>387</v>
      </c>
      <c r="I1245" t="s">
        <v>17497</v>
      </c>
      <c r="K1245">
        <v>2</v>
      </c>
      <c r="L1245" t="s">
        <v>17498</v>
      </c>
      <c r="M1245" t="s">
        <v>2820</v>
      </c>
      <c r="N1245">
        <v>26</v>
      </c>
      <c r="O1245" t="s">
        <v>17499</v>
      </c>
      <c r="P1245" t="s">
        <v>346</v>
      </c>
      <c r="S1245">
        <v>8</v>
      </c>
      <c r="T1245" t="s">
        <v>17201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17206</v>
      </c>
      <c r="V1246" t="s">
        <v>937</v>
      </c>
      <c r="W1246">
        <v>30835</v>
      </c>
    </row>
    <row r="1247" spans="1:23" hidden="1" x14ac:dyDescent="0.25">
      <c r="A1247" t="s">
        <v>23035</v>
      </c>
      <c r="B1247">
        <v>1</v>
      </c>
      <c r="C1247" t="s">
        <v>23036</v>
      </c>
      <c r="D1247" t="s">
        <v>309</v>
      </c>
      <c r="F1247" t="s">
        <v>297</v>
      </c>
      <c r="G1247">
        <v>15</v>
      </c>
      <c r="H1247" t="s">
        <v>519</v>
      </c>
      <c r="I1247" t="s">
        <v>23036</v>
      </c>
      <c r="K1247">
        <v>0</v>
      </c>
      <c r="L1247" t="s">
        <v>1873</v>
      </c>
      <c r="M1247" t="s">
        <v>23037</v>
      </c>
      <c r="O1247" t="s">
        <v>23038</v>
      </c>
      <c r="P1247" t="s">
        <v>309</v>
      </c>
      <c r="T1247" t="s">
        <v>17219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15381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17206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17199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16299</v>
      </c>
      <c r="P1255" t="s">
        <v>309</v>
      </c>
      <c r="R1255">
        <v>4038524</v>
      </c>
      <c r="T1255" t="s">
        <v>17200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18544</v>
      </c>
      <c r="B1258">
        <v>1</v>
      </c>
      <c r="C1258" t="s">
        <v>18545</v>
      </c>
      <c r="D1258" t="s">
        <v>447</v>
      </c>
      <c r="F1258" t="s">
        <v>297</v>
      </c>
      <c r="G1258">
        <v>32</v>
      </c>
      <c r="H1258" t="s">
        <v>387</v>
      </c>
      <c r="I1258" t="s">
        <v>18545</v>
      </c>
      <c r="K1258">
        <v>2</v>
      </c>
      <c r="L1258" t="s">
        <v>1400</v>
      </c>
      <c r="M1258" t="s">
        <v>1123</v>
      </c>
      <c r="N1258">
        <v>26</v>
      </c>
      <c r="O1258" t="s">
        <v>18546</v>
      </c>
      <c r="P1258" t="s">
        <v>447</v>
      </c>
      <c r="S1258">
        <v>3</v>
      </c>
      <c r="T1258" t="s">
        <v>2291</v>
      </c>
      <c r="U1258" t="s">
        <v>638</v>
      </c>
      <c r="V1258" t="s">
        <v>18547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17213</v>
      </c>
      <c r="V1259" t="s">
        <v>8554</v>
      </c>
      <c r="W1259">
        <v>29184</v>
      </c>
    </row>
    <row r="1260" spans="1:23" hidden="1" x14ac:dyDescent="0.25">
      <c r="A1260" t="s">
        <v>21450</v>
      </c>
      <c r="B1260">
        <v>1</v>
      </c>
      <c r="C1260" t="s">
        <v>21451</v>
      </c>
      <c r="D1260" t="s">
        <v>309</v>
      </c>
      <c r="F1260" t="s">
        <v>297</v>
      </c>
      <c r="G1260">
        <v>18</v>
      </c>
      <c r="H1260" t="s">
        <v>718</v>
      </c>
      <c r="I1260" t="s">
        <v>21451</v>
      </c>
      <c r="K1260">
        <v>0</v>
      </c>
      <c r="L1260" t="s">
        <v>521</v>
      </c>
      <c r="M1260" t="s">
        <v>21804</v>
      </c>
      <c r="N1260">
        <v>23</v>
      </c>
      <c r="O1260" t="s">
        <v>21805</v>
      </c>
      <c r="P1260" t="s">
        <v>309</v>
      </c>
      <c r="T1260" t="s">
        <v>7653</v>
      </c>
      <c r="U1260" t="s">
        <v>369</v>
      </c>
      <c r="V1260" t="s">
        <v>20667</v>
      </c>
    </row>
    <row r="1261" spans="1:23" hidden="1" x14ac:dyDescent="0.25">
      <c r="A1261" t="s">
        <v>17383</v>
      </c>
      <c r="B1261">
        <v>1</v>
      </c>
      <c r="C1261" t="s">
        <v>17384</v>
      </c>
      <c r="D1261" t="s">
        <v>346</v>
      </c>
      <c r="F1261" t="s">
        <v>504</v>
      </c>
      <c r="G1261">
        <v>81</v>
      </c>
      <c r="H1261" t="s">
        <v>1216</v>
      </c>
      <c r="I1261" t="s">
        <v>17384</v>
      </c>
      <c r="K1261">
        <v>1</v>
      </c>
      <c r="L1261" t="s">
        <v>838</v>
      </c>
      <c r="M1261" t="s">
        <v>17385</v>
      </c>
      <c r="N1261">
        <v>25</v>
      </c>
      <c r="O1261" t="s">
        <v>17386</v>
      </c>
      <c r="P1261" t="s">
        <v>346</v>
      </c>
      <c r="Q1261" t="s">
        <v>15381</v>
      </c>
      <c r="T1261" t="s">
        <v>17219</v>
      </c>
      <c r="V1261" t="s">
        <v>19153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17206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18245</v>
      </c>
      <c r="B1265">
        <v>1</v>
      </c>
      <c r="C1265" t="s">
        <v>18246</v>
      </c>
      <c r="D1265" t="s">
        <v>447</v>
      </c>
      <c r="F1265" t="s">
        <v>297</v>
      </c>
      <c r="G1265">
        <v>30</v>
      </c>
      <c r="H1265" t="s">
        <v>432</v>
      </c>
      <c r="I1265" t="s">
        <v>18246</v>
      </c>
      <c r="K1265">
        <v>2</v>
      </c>
      <c r="L1265" t="s">
        <v>2421</v>
      </c>
      <c r="M1265" t="s">
        <v>14020</v>
      </c>
      <c r="N1265">
        <v>25</v>
      </c>
      <c r="O1265" t="s">
        <v>18247</v>
      </c>
      <c r="P1265" t="s">
        <v>447</v>
      </c>
      <c r="S1265">
        <v>2</v>
      </c>
      <c r="T1265" t="s">
        <v>5163</v>
      </c>
      <c r="U1265" t="s">
        <v>906</v>
      </c>
      <c r="V1265" t="s">
        <v>18248</v>
      </c>
    </row>
    <row r="1266" spans="1:23" hidden="1" x14ac:dyDescent="0.25">
      <c r="A1266" t="s">
        <v>19764</v>
      </c>
      <c r="B1266">
        <v>1</v>
      </c>
      <c r="C1266" t="s">
        <v>19765</v>
      </c>
      <c r="D1266" t="s">
        <v>447</v>
      </c>
      <c r="F1266" t="s">
        <v>297</v>
      </c>
      <c r="G1266">
        <v>38</v>
      </c>
      <c r="H1266" t="s">
        <v>680</v>
      </c>
      <c r="I1266" t="s">
        <v>19765</v>
      </c>
      <c r="K1266">
        <v>1</v>
      </c>
      <c r="L1266" t="s">
        <v>2474</v>
      </c>
      <c r="M1266" t="s">
        <v>19766</v>
      </c>
      <c r="N1266">
        <v>25</v>
      </c>
      <c r="O1266" t="s">
        <v>19767</v>
      </c>
      <c r="P1266" t="s">
        <v>447</v>
      </c>
      <c r="S1266">
        <v>5</v>
      </c>
      <c r="T1266" t="s">
        <v>17200</v>
      </c>
      <c r="U1266" t="s">
        <v>363</v>
      </c>
      <c r="V1266" t="s">
        <v>19768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16177</v>
      </c>
      <c r="P1267" t="s">
        <v>346</v>
      </c>
      <c r="R1267">
        <v>3115394</v>
      </c>
      <c r="S1267">
        <v>2</v>
      </c>
      <c r="T1267" t="s">
        <v>17206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15966</v>
      </c>
      <c r="B1268">
        <v>1</v>
      </c>
      <c r="C1268" t="s">
        <v>15967</v>
      </c>
      <c r="D1268" t="s">
        <v>346</v>
      </c>
      <c r="F1268" t="s">
        <v>297</v>
      </c>
      <c r="G1268">
        <v>0</v>
      </c>
      <c r="H1268" t="s">
        <v>724</v>
      </c>
      <c r="I1268" t="s">
        <v>15967</v>
      </c>
      <c r="K1268">
        <v>1</v>
      </c>
      <c r="L1268" t="s">
        <v>15968</v>
      </c>
      <c r="M1268" t="s">
        <v>15969</v>
      </c>
      <c r="N1268">
        <v>23</v>
      </c>
      <c r="O1268" t="s">
        <v>15970</v>
      </c>
      <c r="P1268" t="s">
        <v>346</v>
      </c>
      <c r="T1268" t="s">
        <v>2291</v>
      </c>
      <c r="V1268" t="s">
        <v>16561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17213</v>
      </c>
      <c r="V1270" t="s">
        <v>6761</v>
      </c>
      <c r="W1270">
        <v>31590</v>
      </c>
    </row>
    <row r="1271" spans="1:23" hidden="1" x14ac:dyDescent="0.25">
      <c r="A1271" t="s">
        <v>18326</v>
      </c>
      <c r="B1271">
        <v>1</v>
      </c>
      <c r="C1271" t="s">
        <v>18327</v>
      </c>
      <c r="D1271" t="s">
        <v>309</v>
      </c>
      <c r="F1271" t="s">
        <v>297</v>
      </c>
      <c r="G1271">
        <v>7</v>
      </c>
      <c r="H1271" t="s">
        <v>756</v>
      </c>
      <c r="I1271" t="s">
        <v>18327</v>
      </c>
      <c r="K1271">
        <v>2</v>
      </c>
      <c r="L1271" t="s">
        <v>410</v>
      </c>
      <c r="M1271" t="s">
        <v>1331</v>
      </c>
      <c r="N1271">
        <v>24</v>
      </c>
      <c r="O1271" t="s">
        <v>18328</v>
      </c>
      <c r="P1271" t="s">
        <v>309</v>
      </c>
      <c r="S1271">
        <v>3</v>
      </c>
      <c r="T1271" t="s">
        <v>17200</v>
      </c>
      <c r="U1271" t="s">
        <v>546</v>
      </c>
      <c r="V1271" t="s">
        <v>16662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19154</v>
      </c>
      <c r="B1273">
        <v>1</v>
      </c>
      <c r="C1273" t="s">
        <v>19155</v>
      </c>
      <c r="D1273" t="s">
        <v>433</v>
      </c>
      <c r="F1273" t="s">
        <v>297</v>
      </c>
      <c r="G1273">
        <v>48</v>
      </c>
      <c r="H1273" t="s">
        <v>915</v>
      </c>
      <c r="I1273" t="s">
        <v>19155</v>
      </c>
      <c r="K1273">
        <v>1</v>
      </c>
      <c r="L1273" t="s">
        <v>551</v>
      </c>
      <c r="M1273" t="s">
        <v>491</v>
      </c>
      <c r="N1273">
        <v>24</v>
      </c>
      <c r="O1273" t="s">
        <v>19156</v>
      </c>
      <c r="P1273" t="s">
        <v>433</v>
      </c>
      <c r="T1273" t="s">
        <v>17219</v>
      </c>
      <c r="V1273" t="s">
        <v>14729</v>
      </c>
    </row>
    <row r="1274" spans="1:23" hidden="1" x14ac:dyDescent="0.25">
      <c r="A1274" t="s">
        <v>15808</v>
      </c>
      <c r="B1274">
        <v>1</v>
      </c>
      <c r="C1274" t="s">
        <v>15809</v>
      </c>
      <c r="D1274" t="s">
        <v>15385</v>
      </c>
      <c r="E1274" t="s">
        <v>15811</v>
      </c>
      <c r="F1274" t="s">
        <v>297</v>
      </c>
      <c r="G1274">
        <v>14</v>
      </c>
      <c r="H1274" t="s">
        <v>562</v>
      </c>
      <c r="I1274" t="s">
        <v>15809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15812</v>
      </c>
      <c r="P1274" t="s">
        <v>15385</v>
      </c>
      <c r="R1274">
        <v>5713</v>
      </c>
      <c r="T1274" t="s">
        <v>17200</v>
      </c>
      <c r="V1274" t="s">
        <v>15810</v>
      </c>
      <c r="W1274">
        <v>6947</v>
      </c>
    </row>
    <row r="1275" spans="1:23" hidden="1" x14ac:dyDescent="0.25">
      <c r="A1275" t="s">
        <v>19769</v>
      </c>
      <c r="B1275">
        <v>1</v>
      </c>
      <c r="C1275" t="s">
        <v>19770</v>
      </c>
      <c r="D1275" t="s">
        <v>319</v>
      </c>
      <c r="F1275" t="s">
        <v>297</v>
      </c>
      <c r="G1275">
        <v>81</v>
      </c>
      <c r="H1275" t="s">
        <v>505</v>
      </c>
      <c r="I1275" t="s">
        <v>19770</v>
      </c>
      <c r="K1275">
        <v>1</v>
      </c>
      <c r="L1275" t="s">
        <v>725</v>
      </c>
      <c r="M1275" t="s">
        <v>19771</v>
      </c>
      <c r="N1275">
        <v>25</v>
      </c>
      <c r="O1275" t="s">
        <v>19772</v>
      </c>
      <c r="P1275" t="s">
        <v>319</v>
      </c>
      <c r="S1275">
        <v>3</v>
      </c>
      <c r="T1275" t="s">
        <v>1514</v>
      </c>
      <c r="U1275" t="s">
        <v>338</v>
      </c>
      <c r="V1275" t="s">
        <v>19773</v>
      </c>
    </row>
    <row r="1276" spans="1:23" hidden="1" x14ac:dyDescent="0.25">
      <c r="A1276" t="s">
        <v>19157</v>
      </c>
      <c r="B1276">
        <v>1</v>
      </c>
      <c r="C1276" t="s">
        <v>19158</v>
      </c>
      <c r="D1276" t="s">
        <v>319</v>
      </c>
      <c r="F1276" t="s">
        <v>297</v>
      </c>
      <c r="G1276">
        <v>81</v>
      </c>
      <c r="H1276" t="s">
        <v>1037</v>
      </c>
      <c r="I1276" t="s">
        <v>19158</v>
      </c>
      <c r="K1276">
        <v>1</v>
      </c>
      <c r="L1276" t="s">
        <v>443</v>
      </c>
      <c r="M1276" t="s">
        <v>19159</v>
      </c>
      <c r="N1276">
        <v>24</v>
      </c>
      <c r="O1276" t="s">
        <v>19160</v>
      </c>
      <c r="P1276" t="s">
        <v>319</v>
      </c>
      <c r="Q1276" t="s">
        <v>406</v>
      </c>
      <c r="S1276">
        <v>2</v>
      </c>
      <c r="T1276" t="s">
        <v>17284</v>
      </c>
      <c r="U1276" t="s">
        <v>546</v>
      </c>
      <c r="V1276" t="s">
        <v>17366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17201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17206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15891</v>
      </c>
      <c r="B1286">
        <v>1</v>
      </c>
      <c r="C1286" t="s">
        <v>15892</v>
      </c>
      <c r="D1286" t="s">
        <v>346</v>
      </c>
      <c r="F1286" t="s">
        <v>293</v>
      </c>
      <c r="G1286">
        <v>83</v>
      </c>
      <c r="H1286" t="s">
        <v>915</v>
      </c>
      <c r="I1286" t="s">
        <v>15892</v>
      </c>
      <c r="K1286">
        <v>0</v>
      </c>
      <c r="L1286" t="s">
        <v>15893</v>
      </c>
      <c r="M1286" t="s">
        <v>462</v>
      </c>
      <c r="N1286">
        <v>23</v>
      </c>
      <c r="O1286" t="s">
        <v>15894</v>
      </c>
      <c r="P1286" t="s">
        <v>346</v>
      </c>
      <c r="T1286" t="s">
        <v>17206</v>
      </c>
      <c r="V1286" t="s">
        <v>16474</v>
      </c>
    </row>
    <row r="1287" spans="1:23" hidden="1" x14ac:dyDescent="0.25">
      <c r="A1287" t="s">
        <v>19774</v>
      </c>
      <c r="B1287">
        <v>1</v>
      </c>
      <c r="C1287" t="s">
        <v>19775</v>
      </c>
      <c r="D1287" t="s">
        <v>447</v>
      </c>
      <c r="F1287" t="s">
        <v>297</v>
      </c>
      <c r="G1287">
        <v>36</v>
      </c>
      <c r="H1287" t="s">
        <v>432</v>
      </c>
      <c r="I1287" t="s">
        <v>19775</v>
      </c>
      <c r="K1287">
        <v>1</v>
      </c>
      <c r="L1287" t="s">
        <v>19776</v>
      </c>
      <c r="M1287" t="s">
        <v>1228</v>
      </c>
      <c r="N1287">
        <v>24</v>
      </c>
      <c r="O1287" t="s">
        <v>19777</v>
      </c>
      <c r="P1287" t="s">
        <v>447</v>
      </c>
      <c r="T1287" t="s">
        <v>7653</v>
      </c>
      <c r="U1287" t="s">
        <v>739</v>
      </c>
      <c r="V1287" t="s">
        <v>19778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17199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17206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21452</v>
      </c>
      <c r="B1295">
        <v>1</v>
      </c>
      <c r="C1295" t="s">
        <v>21453</v>
      </c>
      <c r="D1295" t="s">
        <v>346</v>
      </c>
      <c r="F1295" t="s">
        <v>297</v>
      </c>
      <c r="G1295">
        <v>6</v>
      </c>
      <c r="H1295" t="s">
        <v>446</v>
      </c>
      <c r="I1295" t="s">
        <v>21453</v>
      </c>
      <c r="K1295">
        <v>0</v>
      </c>
      <c r="L1295" t="s">
        <v>4606</v>
      </c>
      <c r="M1295" t="s">
        <v>4570</v>
      </c>
      <c r="N1295">
        <v>22</v>
      </c>
      <c r="O1295" t="s">
        <v>21806</v>
      </c>
      <c r="P1295" t="s">
        <v>346</v>
      </c>
      <c r="T1295" t="s">
        <v>17200</v>
      </c>
      <c r="U1295" t="s">
        <v>484</v>
      </c>
      <c r="V1295" t="s">
        <v>21807</v>
      </c>
    </row>
    <row r="1296" spans="1:23" hidden="1" x14ac:dyDescent="0.25">
      <c r="A1296" t="s">
        <v>18548</v>
      </c>
      <c r="B1296">
        <v>1</v>
      </c>
      <c r="C1296" t="s">
        <v>18549</v>
      </c>
      <c r="D1296" t="s">
        <v>346</v>
      </c>
      <c r="F1296" t="s">
        <v>297</v>
      </c>
      <c r="G1296">
        <v>0</v>
      </c>
      <c r="H1296" t="s">
        <v>395</v>
      </c>
      <c r="I1296" t="s">
        <v>18549</v>
      </c>
      <c r="K1296">
        <v>1</v>
      </c>
      <c r="L1296" t="s">
        <v>703</v>
      </c>
      <c r="M1296" t="s">
        <v>488</v>
      </c>
      <c r="N1296">
        <v>24</v>
      </c>
      <c r="O1296" t="s">
        <v>18550</v>
      </c>
      <c r="P1296" t="s">
        <v>346</v>
      </c>
      <c r="T1296" t="s">
        <v>17200</v>
      </c>
      <c r="V1296" t="s">
        <v>17257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17200</v>
      </c>
      <c r="V1297" t="s">
        <v>6678</v>
      </c>
      <c r="W1297">
        <v>31984</v>
      </c>
    </row>
    <row r="1298" spans="1:23" hidden="1" x14ac:dyDescent="0.25">
      <c r="A1298" t="s">
        <v>19779</v>
      </c>
      <c r="B1298">
        <v>1</v>
      </c>
      <c r="C1298" t="s">
        <v>19780</v>
      </c>
      <c r="D1298" t="s">
        <v>447</v>
      </c>
      <c r="F1298" t="s">
        <v>297</v>
      </c>
      <c r="G1298">
        <v>31</v>
      </c>
      <c r="H1298" t="s">
        <v>432</v>
      </c>
      <c r="I1298" t="s">
        <v>19780</v>
      </c>
      <c r="K1298">
        <v>1</v>
      </c>
      <c r="L1298" t="s">
        <v>19781</v>
      </c>
      <c r="M1298" t="s">
        <v>19782</v>
      </c>
      <c r="N1298">
        <v>25</v>
      </c>
      <c r="O1298" t="s">
        <v>19783</v>
      </c>
      <c r="P1298" t="s">
        <v>447</v>
      </c>
      <c r="S1298">
        <v>3</v>
      </c>
      <c r="T1298" t="s">
        <v>6906</v>
      </c>
      <c r="U1298" t="s">
        <v>338</v>
      </c>
      <c r="V1298" t="s">
        <v>19784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18058</v>
      </c>
      <c r="B1300">
        <v>1</v>
      </c>
      <c r="C1300" t="s">
        <v>18059</v>
      </c>
      <c r="D1300" t="s">
        <v>346</v>
      </c>
      <c r="F1300" t="s">
        <v>297</v>
      </c>
      <c r="G1300">
        <v>83</v>
      </c>
      <c r="H1300" t="s">
        <v>659</v>
      </c>
      <c r="I1300" t="s">
        <v>18059</v>
      </c>
      <c r="K1300">
        <v>2</v>
      </c>
      <c r="L1300" t="s">
        <v>18060</v>
      </c>
      <c r="M1300" t="s">
        <v>332</v>
      </c>
      <c r="N1300">
        <v>24</v>
      </c>
      <c r="O1300" t="s">
        <v>18061</v>
      </c>
      <c r="P1300" t="s">
        <v>346</v>
      </c>
      <c r="S1300">
        <v>6</v>
      </c>
      <c r="T1300" t="s">
        <v>17201</v>
      </c>
      <c r="U1300" t="s">
        <v>413</v>
      </c>
      <c r="V1300" t="s">
        <v>18062</v>
      </c>
    </row>
    <row r="1301" spans="1:23" hidden="1" x14ac:dyDescent="0.25">
      <c r="A1301" t="s">
        <v>16008</v>
      </c>
      <c r="B1301">
        <v>1</v>
      </c>
      <c r="C1301" t="s">
        <v>16009</v>
      </c>
      <c r="D1301" t="s">
        <v>319</v>
      </c>
      <c r="F1301" t="s">
        <v>297</v>
      </c>
      <c r="G1301">
        <v>88</v>
      </c>
      <c r="H1301" t="s">
        <v>693</v>
      </c>
      <c r="I1301" t="s">
        <v>16009</v>
      </c>
      <c r="K1301">
        <v>3</v>
      </c>
      <c r="L1301" t="s">
        <v>1761</v>
      </c>
      <c r="M1301" t="s">
        <v>16010</v>
      </c>
      <c r="N1301">
        <v>25</v>
      </c>
      <c r="O1301" t="s">
        <v>16011</v>
      </c>
      <c r="P1301" t="s">
        <v>319</v>
      </c>
      <c r="S1301">
        <v>1</v>
      </c>
      <c r="T1301" t="s">
        <v>17199</v>
      </c>
      <c r="U1301" t="s">
        <v>906</v>
      </c>
      <c r="V1301" t="s">
        <v>16607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17200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17219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17199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16430</v>
      </c>
      <c r="B1306">
        <v>1</v>
      </c>
      <c r="C1306" t="s">
        <v>16431</v>
      </c>
      <c r="D1306" t="s">
        <v>433</v>
      </c>
      <c r="F1306" t="s">
        <v>297</v>
      </c>
      <c r="G1306">
        <v>19</v>
      </c>
      <c r="H1306" t="s">
        <v>808</v>
      </c>
      <c r="I1306" t="s">
        <v>16431</v>
      </c>
      <c r="K1306">
        <v>1</v>
      </c>
      <c r="L1306" t="s">
        <v>16432</v>
      </c>
      <c r="M1306" t="s">
        <v>16433</v>
      </c>
      <c r="N1306">
        <v>24</v>
      </c>
      <c r="O1306" t="s">
        <v>16434</v>
      </c>
      <c r="P1306" t="s">
        <v>433</v>
      </c>
      <c r="T1306" t="s">
        <v>17213</v>
      </c>
      <c r="V1306" t="s">
        <v>14052</v>
      </c>
    </row>
    <row r="1307" spans="1:23" hidden="1" x14ac:dyDescent="0.25">
      <c r="A1307" t="s">
        <v>16643</v>
      </c>
      <c r="B1307">
        <v>1</v>
      </c>
      <c r="C1307" t="s">
        <v>16644</v>
      </c>
      <c r="D1307" t="s">
        <v>319</v>
      </c>
      <c r="F1307" t="s">
        <v>297</v>
      </c>
      <c r="G1307">
        <v>80</v>
      </c>
      <c r="H1307" t="s">
        <v>1483</v>
      </c>
      <c r="I1307" t="s">
        <v>16644</v>
      </c>
      <c r="K1307">
        <v>3</v>
      </c>
      <c r="L1307" t="s">
        <v>16645</v>
      </c>
      <c r="M1307" t="s">
        <v>16646</v>
      </c>
      <c r="N1307">
        <v>26</v>
      </c>
      <c r="O1307" t="s">
        <v>16647</v>
      </c>
      <c r="P1307" t="s">
        <v>319</v>
      </c>
      <c r="S1307">
        <v>5</v>
      </c>
      <c r="T1307" t="s">
        <v>17199</v>
      </c>
      <c r="U1307" t="s">
        <v>338</v>
      </c>
      <c r="V1307" t="s">
        <v>17811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18219</v>
      </c>
      <c r="B1309">
        <v>1</v>
      </c>
      <c r="C1309" t="s">
        <v>18220</v>
      </c>
      <c r="D1309" t="s">
        <v>447</v>
      </c>
      <c r="F1309" t="s">
        <v>297</v>
      </c>
      <c r="G1309">
        <v>25</v>
      </c>
      <c r="H1309" t="s">
        <v>1799</v>
      </c>
      <c r="I1309" t="s">
        <v>18220</v>
      </c>
      <c r="K1309">
        <v>2</v>
      </c>
      <c r="L1309" t="s">
        <v>18221</v>
      </c>
      <c r="M1309" t="s">
        <v>8701</v>
      </c>
      <c r="N1309">
        <v>24</v>
      </c>
      <c r="O1309" t="s">
        <v>18222</v>
      </c>
      <c r="P1309" t="s">
        <v>447</v>
      </c>
      <c r="Q1309" t="s">
        <v>406</v>
      </c>
      <c r="S1309">
        <v>4</v>
      </c>
      <c r="T1309" t="s">
        <v>17201</v>
      </c>
      <c r="U1309" t="s">
        <v>546</v>
      </c>
      <c r="V1309" t="s">
        <v>18223</v>
      </c>
    </row>
    <row r="1310" spans="1:23" hidden="1" x14ac:dyDescent="0.25">
      <c r="A1310" t="s">
        <v>17663</v>
      </c>
      <c r="B1310">
        <v>1</v>
      </c>
      <c r="C1310" t="s">
        <v>17664</v>
      </c>
      <c r="D1310" t="s">
        <v>346</v>
      </c>
      <c r="F1310" t="s">
        <v>297</v>
      </c>
      <c r="G1310">
        <v>87</v>
      </c>
      <c r="H1310" t="s">
        <v>387</v>
      </c>
      <c r="I1310" t="s">
        <v>17664</v>
      </c>
      <c r="K1310">
        <v>2</v>
      </c>
      <c r="L1310" t="s">
        <v>14860</v>
      </c>
      <c r="M1310" t="s">
        <v>17665</v>
      </c>
      <c r="N1310">
        <v>24</v>
      </c>
      <c r="O1310" t="s">
        <v>17666</v>
      </c>
      <c r="P1310" t="s">
        <v>346</v>
      </c>
      <c r="S1310">
        <v>2</v>
      </c>
      <c r="T1310" t="s">
        <v>17201</v>
      </c>
      <c r="U1310" t="s">
        <v>363</v>
      </c>
      <c r="V1310" t="s">
        <v>17667</v>
      </c>
    </row>
    <row r="1311" spans="1:23" hidden="1" x14ac:dyDescent="0.25">
      <c r="A1311" t="s">
        <v>21808</v>
      </c>
      <c r="B1311">
        <v>1</v>
      </c>
      <c r="C1311" t="s">
        <v>21809</v>
      </c>
      <c r="D1311" t="s">
        <v>319</v>
      </c>
      <c r="F1311" t="s">
        <v>297</v>
      </c>
      <c r="H1311" t="s">
        <v>947</v>
      </c>
      <c r="I1311" t="s">
        <v>21809</v>
      </c>
      <c r="K1311">
        <v>0</v>
      </c>
      <c r="L1311" t="s">
        <v>2759</v>
      </c>
      <c r="M1311" t="s">
        <v>21810</v>
      </c>
      <c r="O1311" t="s">
        <v>21811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18400</v>
      </c>
      <c r="B1312">
        <v>1</v>
      </c>
      <c r="C1312" t="s">
        <v>18401</v>
      </c>
      <c r="D1312" t="s">
        <v>447</v>
      </c>
      <c r="F1312" t="s">
        <v>297</v>
      </c>
      <c r="G1312">
        <v>23</v>
      </c>
      <c r="H1312" t="s">
        <v>383</v>
      </c>
      <c r="I1312" t="s">
        <v>18401</v>
      </c>
      <c r="K1312">
        <v>2</v>
      </c>
      <c r="L1312" t="s">
        <v>18402</v>
      </c>
      <c r="M1312" t="s">
        <v>507</v>
      </c>
      <c r="N1312">
        <v>23</v>
      </c>
      <c r="O1312" t="s">
        <v>18403</v>
      </c>
      <c r="P1312" t="s">
        <v>447</v>
      </c>
      <c r="S1312">
        <v>1</v>
      </c>
      <c r="T1312" t="s">
        <v>6906</v>
      </c>
      <c r="U1312" t="s">
        <v>564</v>
      </c>
      <c r="V1312" t="s">
        <v>18404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16896</v>
      </c>
      <c r="B1315">
        <v>1</v>
      </c>
      <c r="C1315" t="s">
        <v>16897</v>
      </c>
      <c r="D1315" t="s">
        <v>346</v>
      </c>
      <c r="F1315" t="s">
        <v>297</v>
      </c>
      <c r="G1315">
        <v>81</v>
      </c>
      <c r="H1315" t="s">
        <v>597</v>
      </c>
      <c r="I1315" t="s">
        <v>16897</v>
      </c>
      <c r="K1315">
        <v>3</v>
      </c>
      <c r="L1315" t="s">
        <v>4403</v>
      </c>
      <c r="M1315" t="s">
        <v>16898</v>
      </c>
      <c r="N1315">
        <v>25</v>
      </c>
      <c r="O1315" t="s">
        <v>16899</v>
      </c>
      <c r="P1315" t="s">
        <v>346</v>
      </c>
      <c r="T1315" t="s">
        <v>17206</v>
      </c>
      <c r="V1315" t="s">
        <v>16900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17314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21812</v>
      </c>
      <c r="B1320">
        <v>1</v>
      </c>
      <c r="C1320" t="s">
        <v>21813</v>
      </c>
      <c r="D1320" t="s">
        <v>447</v>
      </c>
      <c r="F1320" t="s">
        <v>297</v>
      </c>
      <c r="G1320">
        <v>31</v>
      </c>
      <c r="H1320" t="s">
        <v>644</v>
      </c>
      <c r="I1320" t="s">
        <v>21813</v>
      </c>
      <c r="K1320">
        <v>0</v>
      </c>
      <c r="L1320" t="s">
        <v>21814</v>
      </c>
      <c r="M1320" t="s">
        <v>787</v>
      </c>
      <c r="N1320">
        <v>23</v>
      </c>
      <c r="O1320" t="s">
        <v>21815</v>
      </c>
      <c r="P1320" t="s">
        <v>447</v>
      </c>
      <c r="T1320" t="s">
        <v>17213</v>
      </c>
      <c r="U1320" t="s">
        <v>906</v>
      </c>
      <c r="V1320" t="s">
        <v>19109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17314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17219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17206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15939</v>
      </c>
      <c r="M1324" t="s">
        <v>2795</v>
      </c>
      <c r="N1324">
        <v>27</v>
      </c>
      <c r="O1324" t="s">
        <v>15940</v>
      </c>
      <c r="P1324" t="s">
        <v>346</v>
      </c>
      <c r="Q1324" t="s">
        <v>406</v>
      </c>
      <c r="R1324">
        <v>2982828</v>
      </c>
      <c r="T1324" t="s">
        <v>17201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16041</v>
      </c>
      <c r="D1325" t="s">
        <v>346</v>
      </c>
      <c r="F1325" t="s">
        <v>293</v>
      </c>
      <c r="G1325">
        <v>17</v>
      </c>
      <c r="H1325" t="s">
        <v>354</v>
      </c>
      <c r="I1325" t="s">
        <v>16041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17199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18422</v>
      </c>
      <c r="B1329">
        <v>1</v>
      </c>
      <c r="C1329" t="s">
        <v>18423</v>
      </c>
      <c r="D1329" t="s">
        <v>319</v>
      </c>
      <c r="F1329" t="s">
        <v>297</v>
      </c>
      <c r="G1329">
        <v>80</v>
      </c>
      <c r="H1329" t="s">
        <v>509</v>
      </c>
      <c r="I1329" t="s">
        <v>18423</v>
      </c>
      <c r="K1329">
        <v>1</v>
      </c>
      <c r="L1329" t="s">
        <v>417</v>
      </c>
      <c r="M1329" t="s">
        <v>18424</v>
      </c>
      <c r="N1329">
        <v>25</v>
      </c>
      <c r="O1329" t="s">
        <v>18425</v>
      </c>
      <c r="P1329" t="s">
        <v>319</v>
      </c>
      <c r="T1329" t="s">
        <v>17199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17201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16093</v>
      </c>
      <c r="B1334">
        <v>1</v>
      </c>
      <c r="C1334" t="s">
        <v>16094</v>
      </c>
      <c r="D1334" t="s">
        <v>447</v>
      </c>
      <c r="F1334" t="s">
        <v>297</v>
      </c>
      <c r="G1334">
        <v>38</v>
      </c>
      <c r="H1334" t="s">
        <v>494</v>
      </c>
      <c r="I1334" t="s">
        <v>16094</v>
      </c>
      <c r="K1334">
        <v>3</v>
      </c>
      <c r="L1334" t="s">
        <v>16095</v>
      </c>
      <c r="M1334" t="s">
        <v>3185</v>
      </c>
      <c r="N1334">
        <v>26</v>
      </c>
      <c r="O1334" t="s">
        <v>16096</v>
      </c>
      <c r="P1334" t="s">
        <v>447</v>
      </c>
      <c r="S1334">
        <v>1</v>
      </c>
      <c r="T1334" t="s">
        <v>7653</v>
      </c>
      <c r="U1334" t="s">
        <v>484</v>
      </c>
      <c r="V1334" t="s">
        <v>16694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16144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17200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17219</v>
      </c>
      <c r="V1340" t="s">
        <v>16916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16628</v>
      </c>
      <c r="B1342">
        <v>1</v>
      </c>
      <c r="C1342" t="s">
        <v>16629</v>
      </c>
      <c r="D1342" t="s">
        <v>556</v>
      </c>
      <c r="E1342" t="s">
        <v>16630</v>
      </c>
      <c r="F1342" t="s">
        <v>297</v>
      </c>
      <c r="G1342">
        <v>45</v>
      </c>
      <c r="H1342" t="s">
        <v>938</v>
      </c>
      <c r="I1342" t="s">
        <v>16629</v>
      </c>
      <c r="J1342">
        <v>20074</v>
      </c>
      <c r="K1342">
        <v>6</v>
      </c>
      <c r="L1342" t="s">
        <v>875</v>
      </c>
      <c r="M1342" t="s">
        <v>16631</v>
      </c>
      <c r="N1342">
        <v>27</v>
      </c>
      <c r="O1342" t="s">
        <v>16632</v>
      </c>
      <c r="P1342" t="s">
        <v>447</v>
      </c>
      <c r="R1342">
        <v>3116158</v>
      </c>
      <c r="T1342" t="s">
        <v>17200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17219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17197</v>
      </c>
      <c r="B1345">
        <v>1</v>
      </c>
      <c r="C1345" t="s">
        <v>16382</v>
      </c>
      <c r="D1345" t="s">
        <v>346</v>
      </c>
      <c r="F1345" t="s">
        <v>297</v>
      </c>
      <c r="G1345">
        <v>5</v>
      </c>
      <c r="H1345" t="s">
        <v>315</v>
      </c>
      <c r="I1345" t="s">
        <v>16382</v>
      </c>
      <c r="K1345">
        <v>3</v>
      </c>
      <c r="L1345" t="s">
        <v>832</v>
      </c>
      <c r="M1345" t="s">
        <v>4448</v>
      </c>
      <c r="N1345">
        <v>24</v>
      </c>
      <c r="O1345" t="s">
        <v>17645</v>
      </c>
      <c r="P1345" t="s">
        <v>346</v>
      </c>
      <c r="Q1345" t="s">
        <v>406</v>
      </c>
      <c r="S1345">
        <v>4</v>
      </c>
      <c r="T1345" t="s">
        <v>17200</v>
      </c>
      <c r="U1345" t="s">
        <v>296</v>
      </c>
      <c r="V1345" t="s">
        <v>16594</v>
      </c>
    </row>
    <row r="1346" spans="1:23" hidden="1" x14ac:dyDescent="0.25">
      <c r="A1346" t="s">
        <v>19162</v>
      </c>
      <c r="B1346">
        <v>1</v>
      </c>
      <c r="C1346" t="s">
        <v>19163</v>
      </c>
      <c r="D1346" t="s">
        <v>447</v>
      </c>
      <c r="F1346" t="s">
        <v>297</v>
      </c>
      <c r="G1346">
        <v>25</v>
      </c>
      <c r="H1346" t="s">
        <v>680</v>
      </c>
      <c r="I1346" t="s">
        <v>19163</v>
      </c>
      <c r="K1346">
        <v>1</v>
      </c>
      <c r="L1346" t="s">
        <v>19164</v>
      </c>
      <c r="M1346" t="s">
        <v>927</v>
      </c>
      <c r="N1346">
        <v>21</v>
      </c>
      <c r="O1346" t="s">
        <v>19165</v>
      </c>
      <c r="P1346" t="s">
        <v>447</v>
      </c>
      <c r="S1346">
        <v>3</v>
      </c>
      <c r="T1346" t="s">
        <v>7653</v>
      </c>
      <c r="U1346" t="s">
        <v>369</v>
      </c>
      <c r="V1346" t="s">
        <v>19785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17219</v>
      </c>
      <c r="V1347" t="s">
        <v>642</v>
      </c>
      <c r="W1347">
        <v>29512</v>
      </c>
    </row>
    <row r="1348" spans="1:23" hidden="1" x14ac:dyDescent="0.25">
      <c r="A1348" t="s">
        <v>15775</v>
      </c>
      <c r="B1348">
        <v>1</v>
      </c>
      <c r="C1348" t="s">
        <v>15776</v>
      </c>
      <c r="D1348" t="s">
        <v>15385</v>
      </c>
      <c r="E1348" t="s">
        <v>15778</v>
      </c>
      <c r="F1348" t="s">
        <v>297</v>
      </c>
      <c r="G1348">
        <v>4</v>
      </c>
      <c r="H1348" t="s">
        <v>569</v>
      </c>
      <c r="I1348" t="s">
        <v>15776</v>
      </c>
      <c r="J1348">
        <v>17550</v>
      </c>
      <c r="K1348">
        <v>7</v>
      </c>
      <c r="L1348" t="s">
        <v>594</v>
      </c>
      <c r="M1348" t="s">
        <v>15779</v>
      </c>
      <c r="N1348">
        <v>29</v>
      </c>
      <c r="O1348" t="s">
        <v>15780</v>
      </c>
      <c r="P1348" t="s">
        <v>13725</v>
      </c>
      <c r="R1348">
        <v>2576240</v>
      </c>
      <c r="T1348" t="s">
        <v>17201</v>
      </c>
      <c r="V1348" t="s">
        <v>15777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17213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17201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17201</v>
      </c>
      <c r="V1351" t="s">
        <v>5223</v>
      </c>
      <c r="W1351">
        <v>28214</v>
      </c>
    </row>
    <row r="1352" spans="1:23" hidden="1" x14ac:dyDescent="0.25">
      <c r="A1352" t="s">
        <v>18030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17206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21816</v>
      </c>
      <c r="B1355">
        <v>1</v>
      </c>
      <c r="C1355" t="s">
        <v>21817</v>
      </c>
      <c r="D1355" t="s">
        <v>309</v>
      </c>
      <c r="F1355" t="s">
        <v>297</v>
      </c>
      <c r="G1355">
        <v>8</v>
      </c>
      <c r="H1355" t="s">
        <v>750</v>
      </c>
      <c r="I1355" t="s">
        <v>21817</v>
      </c>
      <c r="K1355">
        <v>0</v>
      </c>
      <c r="L1355" t="s">
        <v>875</v>
      </c>
      <c r="M1355" t="s">
        <v>21818</v>
      </c>
      <c r="N1355">
        <v>24</v>
      </c>
      <c r="O1355" t="s">
        <v>21819</v>
      </c>
      <c r="P1355" t="s">
        <v>309</v>
      </c>
      <c r="T1355" t="s">
        <v>17201</v>
      </c>
      <c r="U1355" t="s">
        <v>301</v>
      </c>
      <c r="V1355" t="s">
        <v>21820</v>
      </c>
    </row>
    <row r="1356" spans="1:23" hidden="1" x14ac:dyDescent="0.25">
      <c r="A1356" t="s">
        <v>21821</v>
      </c>
      <c r="B1356">
        <v>1</v>
      </c>
      <c r="C1356" t="s">
        <v>21822</v>
      </c>
      <c r="D1356" t="s">
        <v>346</v>
      </c>
      <c r="F1356" t="s">
        <v>297</v>
      </c>
      <c r="G1356">
        <v>35</v>
      </c>
      <c r="H1356" t="s">
        <v>915</v>
      </c>
      <c r="I1356" t="s">
        <v>21822</v>
      </c>
      <c r="K1356">
        <v>0</v>
      </c>
      <c r="L1356" t="s">
        <v>506</v>
      </c>
      <c r="M1356" t="s">
        <v>1107</v>
      </c>
      <c r="O1356" t="s">
        <v>21823</v>
      </c>
      <c r="P1356" t="s">
        <v>346</v>
      </c>
      <c r="T1356" t="s">
        <v>17199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17199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17206</v>
      </c>
      <c r="V1358" t="s">
        <v>4055</v>
      </c>
      <c r="W1358">
        <v>28697</v>
      </c>
    </row>
    <row r="1359" spans="1:23" hidden="1" x14ac:dyDescent="0.25">
      <c r="A1359" t="s">
        <v>18311</v>
      </c>
      <c r="B1359">
        <v>1</v>
      </c>
      <c r="C1359" t="s">
        <v>18312</v>
      </c>
      <c r="D1359" t="s">
        <v>319</v>
      </c>
      <c r="F1359" t="s">
        <v>297</v>
      </c>
      <c r="G1359">
        <v>86</v>
      </c>
      <c r="H1359" t="s">
        <v>318</v>
      </c>
      <c r="I1359" t="s">
        <v>18312</v>
      </c>
      <c r="K1359">
        <v>3</v>
      </c>
      <c r="L1359" t="s">
        <v>366</v>
      </c>
      <c r="M1359" t="s">
        <v>18313</v>
      </c>
      <c r="N1359">
        <v>27</v>
      </c>
      <c r="O1359" t="s">
        <v>18314</v>
      </c>
      <c r="P1359" t="s">
        <v>319</v>
      </c>
      <c r="S1359">
        <v>5</v>
      </c>
      <c r="T1359" t="s">
        <v>17284</v>
      </c>
      <c r="U1359" t="s">
        <v>369</v>
      </c>
      <c r="V1359" t="s">
        <v>18315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15906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17206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17206</v>
      </c>
      <c r="V1362" t="s">
        <v>17972</v>
      </c>
      <c r="W1362">
        <v>28644</v>
      </c>
    </row>
    <row r="1363" spans="1:23" hidden="1" x14ac:dyDescent="0.25">
      <c r="A1363" t="s">
        <v>15557</v>
      </c>
      <c r="B1363">
        <v>1</v>
      </c>
      <c r="C1363" t="s">
        <v>15558</v>
      </c>
      <c r="D1363" t="s">
        <v>15385</v>
      </c>
      <c r="E1363" t="s">
        <v>15559</v>
      </c>
      <c r="F1363" t="s">
        <v>297</v>
      </c>
      <c r="G1363">
        <v>9</v>
      </c>
      <c r="H1363" t="s">
        <v>690</v>
      </c>
      <c r="I1363" t="s">
        <v>15558</v>
      </c>
      <c r="J1363">
        <v>20063</v>
      </c>
      <c r="K1363">
        <v>6</v>
      </c>
      <c r="L1363" t="s">
        <v>2563</v>
      </c>
      <c r="M1363" t="s">
        <v>15560</v>
      </c>
      <c r="N1363">
        <v>28</v>
      </c>
      <c r="O1363" t="s">
        <v>15561</v>
      </c>
      <c r="P1363" t="s">
        <v>15385</v>
      </c>
      <c r="R1363">
        <v>3115480</v>
      </c>
      <c r="T1363" t="s">
        <v>17199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21454</v>
      </c>
      <c r="B1364">
        <v>1</v>
      </c>
      <c r="C1364" t="s">
        <v>21455</v>
      </c>
      <c r="D1364" t="s">
        <v>319</v>
      </c>
      <c r="F1364" t="s">
        <v>297</v>
      </c>
      <c r="G1364">
        <v>88</v>
      </c>
      <c r="H1364" t="s">
        <v>542</v>
      </c>
      <c r="I1364" t="s">
        <v>21455</v>
      </c>
      <c r="K1364">
        <v>0</v>
      </c>
      <c r="L1364" t="s">
        <v>972</v>
      </c>
      <c r="M1364" t="s">
        <v>8379</v>
      </c>
      <c r="N1364">
        <v>22</v>
      </c>
      <c r="O1364" t="s">
        <v>21824</v>
      </c>
      <c r="P1364" t="s">
        <v>319</v>
      </c>
      <c r="T1364" t="s">
        <v>1514</v>
      </c>
      <c r="U1364" t="s">
        <v>413</v>
      </c>
      <c r="V1364" t="s">
        <v>21825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17206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17200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21826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21827</v>
      </c>
      <c r="N1367">
        <v>28</v>
      </c>
      <c r="O1367" t="s">
        <v>21828</v>
      </c>
      <c r="P1367" t="s">
        <v>346</v>
      </c>
      <c r="R1367">
        <v>3894912</v>
      </c>
      <c r="T1367" t="s">
        <v>17200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16111</v>
      </c>
      <c r="B1368">
        <v>1</v>
      </c>
      <c r="C1368" t="s">
        <v>16112</v>
      </c>
      <c r="D1368" t="s">
        <v>309</v>
      </c>
      <c r="F1368" t="s">
        <v>297</v>
      </c>
      <c r="G1368">
        <v>16</v>
      </c>
      <c r="H1368" t="s">
        <v>365</v>
      </c>
      <c r="I1368" t="s">
        <v>16112</v>
      </c>
      <c r="K1368">
        <v>3</v>
      </c>
      <c r="L1368" t="s">
        <v>2761</v>
      </c>
      <c r="M1368" t="s">
        <v>16113</v>
      </c>
      <c r="N1368">
        <v>26</v>
      </c>
      <c r="O1368" t="s">
        <v>16114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19166</v>
      </c>
      <c r="B1370">
        <v>1</v>
      </c>
      <c r="C1370" t="s">
        <v>19167</v>
      </c>
      <c r="D1370" t="s">
        <v>447</v>
      </c>
      <c r="F1370" t="s">
        <v>297</v>
      </c>
      <c r="G1370">
        <v>4</v>
      </c>
      <c r="H1370" t="s">
        <v>773</v>
      </c>
      <c r="I1370" t="s">
        <v>19167</v>
      </c>
      <c r="K1370">
        <v>1</v>
      </c>
      <c r="L1370" t="s">
        <v>19168</v>
      </c>
      <c r="M1370" t="s">
        <v>19169</v>
      </c>
      <c r="N1370">
        <v>22</v>
      </c>
      <c r="O1370" t="s">
        <v>19170</v>
      </c>
      <c r="P1370" t="s">
        <v>447</v>
      </c>
      <c r="S1370">
        <v>2</v>
      </c>
      <c r="T1370" t="s">
        <v>7653</v>
      </c>
      <c r="U1370" t="s">
        <v>901</v>
      </c>
      <c r="V1370" t="s">
        <v>19786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17219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17199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17219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17500</v>
      </c>
      <c r="B1377">
        <v>1</v>
      </c>
      <c r="C1377" t="s">
        <v>17501</v>
      </c>
      <c r="D1377" t="s">
        <v>346</v>
      </c>
      <c r="F1377" t="s">
        <v>297</v>
      </c>
      <c r="G1377">
        <v>80</v>
      </c>
      <c r="H1377" t="s">
        <v>390</v>
      </c>
      <c r="I1377" t="s">
        <v>17501</v>
      </c>
      <c r="K1377">
        <v>1</v>
      </c>
      <c r="L1377" t="s">
        <v>17502</v>
      </c>
      <c r="M1377" t="s">
        <v>17503</v>
      </c>
      <c r="N1377">
        <v>25</v>
      </c>
      <c r="O1377" t="s">
        <v>17504</v>
      </c>
      <c r="P1377" t="s">
        <v>346</v>
      </c>
      <c r="T1377" t="s">
        <v>17213</v>
      </c>
      <c r="V1377" t="s">
        <v>19171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17206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17201</v>
      </c>
      <c r="V1379" t="s">
        <v>4897</v>
      </c>
      <c r="W1379">
        <v>27584</v>
      </c>
    </row>
    <row r="1380" spans="1:23" hidden="1" x14ac:dyDescent="0.25">
      <c r="A1380" t="s">
        <v>15547</v>
      </c>
      <c r="B1380">
        <v>1</v>
      </c>
      <c r="C1380" t="s">
        <v>15548</v>
      </c>
      <c r="D1380" t="s">
        <v>15385</v>
      </c>
      <c r="E1380" t="s">
        <v>15549</v>
      </c>
      <c r="F1380" t="s">
        <v>297</v>
      </c>
      <c r="G1380">
        <v>13</v>
      </c>
      <c r="H1380" t="s">
        <v>597</v>
      </c>
      <c r="I1380" t="s">
        <v>15548</v>
      </c>
      <c r="J1380">
        <v>20512</v>
      </c>
      <c r="K1380">
        <v>6</v>
      </c>
      <c r="L1380" t="s">
        <v>336</v>
      </c>
      <c r="M1380" t="s">
        <v>15550</v>
      </c>
      <c r="N1380">
        <v>27</v>
      </c>
      <c r="O1380" t="s">
        <v>15551</v>
      </c>
      <c r="P1380" t="s">
        <v>15385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17735</v>
      </c>
      <c r="B1381">
        <v>1</v>
      </c>
      <c r="C1381" t="s">
        <v>17736</v>
      </c>
      <c r="D1381" t="s">
        <v>15385</v>
      </c>
      <c r="F1381" t="s">
        <v>297</v>
      </c>
      <c r="G1381">
        <v>9</v>
      </c>
      <c r="H1381" t="s">
        <v>569</v>
      </c>
      <c r="I1381" t="s">
        <v>17736</v>
      </c>
      <c r="K1381">
        <v>0</v>
      </c>
      <c r="L1381" t="s">
        <v>621</v>
      </c>
      <c r="M1381" t="s">
        <v>17737</v>
      </c>
      <c r="O1381" t="s">
        <v>17738</v>
      </c>
      <c r="P1381" t="s">
        <v>15385</v>
      </c>
      <c r="T1381" t="s">
        <v>17200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17206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17200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21456</v>
      </c>
      <c r="B1389">
        <v>1</v>
      </c>
      <c r="C1389" t="s">
        <v>21457</v>
      </c>
      <c r="D1389" t="s">
        <v>346</v>
      </c>
      <c r="F1389" t="s">
        <v>297</v>
      </c>
      <c r="G1389">
        <v>88</v>
      </c>
      <c r="H1389" t="s">
        <v>387</v>
      </c>
      <c r="I1389" t="s">
        <v>21457</v>
      </c>
      <c r="K1389">
        <v>0</v>
      </c>
      <c r="L1389" t="s">
        <v>595</v>
      </c>
      <c r="M1389" t="s">
        <v>21829</v>
      </c>
      <c r="N1389">
        <v>23</v>
      </c>
      <c r="O1389" t="s">
        <v>21830</v>
      </c>
      <c r="P1389" t="s">
        <v>346</v>
      </c>
      <c r="Q1389" t="s">
        <v>406</v>
      </c>
      <c r="T1389" t="s">
        <v>17200</v>
      </c>
      <c r="U1389" t="s">
        <v>564</v>
      </c>
      <c r="V1389" t="s">
        <v>21564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17199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17213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16180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16181</v>
      </c>
      <c r="N1394">
        <v>27</v>
      </c>
      <c r="O1394" t="s">
        <v>16182</v>
      </c>
      <c r="P1394" t="s">
        <v>346</v>
      </c>
      <c r="R1394">
        <v>3871102</v>
      </c>
      <c r="S1394">
        <v>8</v>
      </c>
      <c r="T1394" t="s">
        <v>17206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21831</v>
      </c>
      <c r="B1395">
        <v>1</v>
      </c>
      <c r="C1395" t="s">
        <v>21832</v>
      </c>
      <c r="D1395" t="s">
        <v>346</v>
      </c>
      <c r="F1395" t="s">
        <v>297</v>
      </c>
      <c r="G1395">
        <v>89</v>
      </c>
      <c r="H1395" t="s">
        <v>531</v>
      </c>
      <c r="I1395" t="s">
        <v>21832</v>
      </c>
      <c r="K1395">
        <v>0</v>
      </c>
      <c r="L1395" t="s">
        <v>1033</v>
      </c>
      <c r="M1395" t="s">
        <v>775</v>
      </c>
      <c r="O1395" t="s">
        <v>21833</v>
      </c>
      <c r="P1395" t="s">
        <v>346</v>
      </c>
      <c r="T1395" t="s">
        <v>17200</v>
      </c>
    </row>
    <row r="1396" spans="1:23" hidden="1" x14ac:dyDescent="0.25">
      <c r="A1396" t="s">
        <v>16517</v>
      </c>
      <c r="B1396">
        <v>1</v>
      </c>
      <c r="C1396" t="s">
        <v>16518</v>
      </c>
      <c r="D1396" t="s">
        <v>346</v>
      </c>
      <c r="F1396" t="s">
        <v>297</v>
      </c>
      <c r="G1396">
        <v>84</v>
      </c>
      <c r="H1396" t="s">
        <v>586</v>
      </c>
      <c r="I1396" t="s">
        <v>16518</v>
      </c>
      <c r="K1396">
        <v>1</v>
      </c>
      <c r="L1396" t="s">
        <v>16519</v>
      </c>
      <c r="M1396" t="s">
        <v>16520</v>
      </c>
      <c r="N1396">
        <v>24</v>
      </c>
      <c r="O1396" t="s">
        <v>16521</v>
      </c>
      <c r="P1396" t="s">
        <v>346</v>
      </c>
      <c r="T1396" t="s">
        <v>17219</v>
      </c>
      <c r="V1396" t="s">
        <v>15438</v>
      </c>
    </row>
    <row r="1397" spans="1:23" hidden="1" x14ac:dyDescent="0.25">
      <c r="A1397" t="s">
        <v>19172</v>
      </c>
      <c r="B1397">
        <v>1</v>
      </c>
      <c r="C1397" t="s">
        <v>19173</v>
      </c>
      <c r="D1397" t="s">
        <v>346</v>
      </c>
      <c r="F1397" t="s">
        <v>297</v>
      </c>
      <c r="G1397">
        <v>19</v>
      </c>
      <c r="H1397" t="s">
        <v>409</v>
      </c>
      <c r="I1397" t="s">
        <v>19173</v>
      </c>
      <c r="K1397">
        <v>1</v>
      </c>
      <c r="L1397" t="s">
        <v>2480</v>
      </c>
      <c r="M1397" t="s">
        <v>19174</v>
      </c>
      <c r="N1397">
        <v>23</v>
      </c>
      <c r="O1397" t="s">
        <v>19175</v>
      </c>
      <c r="P1397" t="s">
        <v>346</v>
      </c>
      <c r="S1397">
        <v>6</v>
      </c>
      <c r="T1397" t="s">
        <v>17206</v>
      </c>
      <c r="U1397" t="s">
        <v>688</v>
      </c>
      <c r="V1397" t="s">
        <v>19423</v>
      </c>
    </row>
    <row r="1398" spans="1:23" hidden="1" x14ac:dyDescent="0.25">
      <c r="A1398" t="s">
        <v>17519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17520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17219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17201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17284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17206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17201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17200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17199</v>
      </c>
      <c r="V1409" t="s">
        <v>1377</v>
      </c>
      <c r="W1409">
        <v>30102</v>
      </c>
    </row>
    <row r="1410" spans="1:23" hidden="1" x14ac:dyDescent="0.25">
      <c r="A1410" t="s">
        <v>21834</v>
      </c>
      <c r="B1410">
        <v>1</v>
      </c>
      <c r="C1410" t="s">
        <v>21835</v>
      </c>
      <c r="D1410" t="s">
        <v>346</v>
      </c>
      <c r="F1410" t="s">
        <v>297</v>
      </c>
      <c r="G1410">
        <v>18</v>
      </c>
      <c r="H1410" t="s">
        <v>773</v>
      </c>
      <c r="I1410" t="s">
        <v>21835</v>
      </c>
      <c r="K1410">
        <v>0</v>
      </c>
      <c r="L1410" t="s">
        <v>592</v>
      </c>
      <c r="M1410" t="s">
        <v>7657</v>
      </c>
      <c r="O1410" t="s">
        <v>21836</v>
      </c>
      <c r="P1410" t="s">
        <v>346</v>
      </c>
      <c r="T1410" t="s">
        <v>17206</v>
      </c>
      <c r="U1410" t="s">
        <v>868</v>
      </c>
    </row>
    <row r="1411" spans="1:23" hidden="1" x14ac:dyDescent="0.25">
      <c r="A1411" t="s">
        <v>15656</v>
      </c>
      <c r="B1411">
        <v>1</v>
      </c>
      <c r="C1411" t="s">
        <v>15657</v>
      </c>
      <c r="D1411" t="s">
        <v>15385</v>
      </c>
      <c r="F1411" t="s">
        <v>297</v>
      </c>
      <c r="G1411">
        <v>10</v>
      </c>
      <c r="H1411" t="s">
        <v>785</v>
      </c>
      <c r="I1411" t="s">
        <v>15657</v>
      </c>
      <c r="J1411">
        <v>22094</v>
      </c>
      <c r="K1411">
        <v>4</v>
      </c>
      <c r="L1411" t="s">
        <v>15660</v>
      </c>
      <c r="M1411" t="s">
        <v>15658</v>
      </c>
      <c r="N1411">
        <v>26</v>
      </c>
      <c r="O1411" t="s">
        <v>15659</v>
      </c>
      <c r="P1411" t="s">
        <v>15385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17200</v>
      </c>
      <c r="V1414" t="s">
        <v>15886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17199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17199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17206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16069</v>
      </c>
      <c r="N1420">
        <v>25</v>
      </c>
      <c r="O1420" t="s">
        <v>16070</v>
      </c>
      <c r="P1420" t="s">
        <v>447</v>
      </c>
      <c r="R1420">
        <v>4035072</v>
      </c>
      <c r="T1420" t="s">
        <v>17213</v>
      </c>
      <c r="V1420" t="s">
        <v>16673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17206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17730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17200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15381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23039</v>
      </c>
      <c r="B1429">
        <v>1</v>
      </c>
      <c r="C1429" t="s">
        <v>23040</v>
      </c>
      <c r="D1429" t="s">
        <v>447</v>
      </c>
      <c r="F1429" t="s">
        <v>297</v>
      </c>
      <c r="H1429" t="s">
        <v>597</v>
      </c>
      <c r="I1429" t="s">
        <v>23040</v>
      </c>
      <c r="K1429">
        <v>0</v>
      </c>
      <c r="L1429" t="s">
        <v>18602</v>
      </c>
      <c r="M1429" t="s">
        <v>1272</v>
      </c>
      <c r="O1429" t="s">
        <v>23041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16049</v>
      </c>
      <c r="B1431">
        <v>1</v>
      </c>
      <c r="C1431" t="s">
        <v>16050</v>
      </c>
      <c r="D1431" t="s">
        <v>319</v>
      </c>
      <c r="F1431" t="s">
        <v>297</v>
      </c>
      <c r="G1431">
        <v>83</v>
      </c>
      <c r="H1431" t="s">
        <v>555</v>
      </c>
      <c r="I1431" t="s">
        <v>16050</v>
      </c>
      <c r="K1431">
        <v>3</v>
      </c>
      <c r="L1431" t="s">
        <v>16051</v>
      </c>
      <c r="M1431" t="s">
        <v>16052</v>
      </c>
      <c r="N1431">
        <v>25</v>
      </c>
      <c r="O1431" t="s">
        <v>16053</v>
      </c>
      <c r="P1431" t="s">
        <v>319</v>
      </c>
      <c r="S1431">
        <v>4</v>
      </c>
      <c r="T1431" t="s">
        <v>17219</v>
      </c>
      <c r="U1431" t="s">
        <v>701</v>
      </c>
      <c r="V1431" t="s">
        <v>17803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15381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19787</v>
      </c>
      <c r="B1435">
        <v>1</v>
      </c>
      <c r="C1435" t="s">
        <v>19788</v>
      </c>
      <c r="D1435" t="s">
        <v>346</v>
      </c>
      <c r="F1435" t="s">
        <v>297</v>
      </c>
      <c r="G1435">
        <v>82</v>
      </c>
      <c r="H1435" t="s">
        <v>470</v>
      </c>
      <c r="I1435" t="s">
        <v>19788</v>
      </c>
      <c r="K1435">
        <v>1</v>
      </c>
      <c r="L1435" t="s">
        <v>2480</v>
      </c>
      <c r="M1435" t="s">
        <v>19789</v>
      </c>
      <c r="N1435">
        <v>23</v>
      </c>
      <c r="O1435" t="s">
        <v>19790</v>
      </c>
      <c r="P1435" t="s">
        <v>346</v>
      </c>
      <c r="S1435">
        <v>6</v>
      </c>
      <c r="T1435" t="s">
        <v>6906</v>
      </c>
      <c r="U1435" t="s">
        <v>350</v>
      </c>
      <c r="V1435" t="s">
        <v>19791</v>
      </c>
    </row>
    <row r="1436" spans="1:23" hidden="1" x14ac:dyDescent="0.25">
      <c r="A1436" t="s">
        <v>19792</v>
      </c>
      <c r="B1436">
        <v>1</v>
      </c>
      <c r="C1436" t="s">
        <v>19793</v>
      </c>
      <c r="D1436" t="s">
        <v>346</v>
      </c>
      <c r="F1436" t="s">
        <v>297</v>
      </c>
      <c r="G1436">
        <v>17</v>
      </c>
      <c r="H1436" t="s">
        <v>724</v>
      </c>
      <c r="I1436" t="s">
        <v>19793</v>
      </c>
      <c r="K1436">
        <v>1</v>
      </c>
      <c r="L1436" t="s">
        <v>19794</v>
      </c>
      <c r="M1436" t="s">
        <v>8961</v>
      </c>
      <c r="N1436">
        <v>23</v>
      </c>
      <c r="O1436" t="s">
        <v>19795</v>
      </c>
      <c r="P1436" t="s">
        <v>346</v>
      </c>
      <c r="T1436" t="s">
        <v>6906</v>
      </c>
      <c r="V1436" t="s">
        <v>16527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17200</v>
      </c>
      <c r="V1437" t="s">
        <v>13681</v>
      </c>
      <c r="W1437">
        <v>32615</v>
      </c>
    </row>
    <row r="1438" spans="1:23" hidden="1" x14ac:dyDescent="0.25">
      <c r="A1438" t="s">
        <v>15701</v>
      </c>
      <c r="B1438">
        <v>1</v>
      </c>
      <c r="C1438" t="s">
        <v>15702</v>
      </c>
      <c r="D1438" t="s">
        <v>15385</v>
      </c>
      <c r="E1438" t="s">
        <v>15704</v>
      </c>
      <c r="F1438" t="s">
        <v>297</v>
      </c>
      <c r="G1438">
        <v>5</v>
      </c>
      <c r="H1438" t="s">
        <v>446</v>
      </c>
      <c r="I1438" t="s">
        <v>15702</v>
      </c>
      <c r="J1438">
        <v>13281</v>
      </c>
      <c r="K1438">
        <v>11</v>
      </c>
      <c r="L1438" t="s">
        <v>594</v>
      </c>
      <c r="M1438" t="s">
        <v>15705</v>
      </c>
      <c r="N1438">
        <v>34</v>
      </c>
      <c r="O1438" t="s">
        <v>15706</v>
      </c>
      <c r="P1438" t="s">
        <v>15385</v>
      </c>
      <c r="R1438">
        <v>14073</v>
      </c>
      <c r="T1438" t="s">
        <v>7653</v>
      </c>
      <c r="V1438" t="s">
        <v>15703</v>
      </c>
      <c r="W1438">
        <v>24979</v>
      </c>
    </row>
    <row r="1439" spans="1:23" hidden="1" x14ac:dyDescent="0.25">
      <c r="A1439" t="s">
        <v>21837</v>
      </c>
      <c r="B1439">
        <v>1</v>
      </c>
      <c r="C1439" t="s">
        <v>21838</v>
      </c>
      <c r="D1439" t="s">
        <v>346</v>
      </c>
      <c r="F1439" t="s">
        <v>297</v>
      </c>
      <c r="G1439">
        <v>82</v>
      </c>
      <c r="H1439" t="s">
        <v>1563</v>
      </c>
      <c r="I1439" t="s">
        <v>21838</v>
      </c>
      <c r="K1439">
        <v>0</v>
      </c>
      <c r="L1439" t="s">
        <v>21839</v>
      </c>
      <c r="M1439" t="s">
        <v>818</v>
      </c>
      <c r="N1439">
        <v>22</v>
      </c>
      <c r="O1439" t="s">
        <v>21840</v>
      </c>
      <c r="P1439" t="s">
        <v>346</v>
      </c>
      <c r="T1439" t="s">
        <v>6906</v>
      </c>
      <c r="U1439" t="s">
        <v>385</v>
      </c>
      <c r="V1439" t="s">
        <v>17983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18733</v>
      </c>
      <c r="B1441">
        <v>1</v>
      </c>
      <c r="C1441" t="s">
        <v>18734</v>
      </c>
      <c r="D1441" t="s">
        <v>319</v>
      </c>
      <c r="F1441" t="s">
        <v>297</v>
      </c>
      <c r="G1441">
        <v>89</v>
      </c>
      <c r="H1441" t="s">
        <v>400</v>
      </c>
      <c r="I1441" t="s">
        <v>18734</v>
      </c>
      <c r="K1441">
        <v>2</v>
      </c>
      <c r="L1441" t="s">
        <v>367</v>
      </c>
      <c r="M1441" t="s">
        <v>18735</v>
      </c>
      <c r="N1441">
        <v>27</v>
      </c>
      <c r="O1441" t="s">
        <v>18736</v>
      </c>
      <c r="P1441" t="s">
        <v>319</v>
      </c>
      <c r="S1441">
        <v>5</v>
      </c>
      <c r="T1441" t="s">
        <v>1514</v>
      </c>
      <c r="U1441" t="s">
        <v>546</v>
      </c>
      <c r="V1441" t="s">
        <v>19176</v>
      </c>
    </row>
    <row r="1442" spans="1:23" hidden="1" x14ac:dyDescent="0.25">
      <c r="A1442" t="s">
        <v>16046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16047</v>
      </c>
      <c r="M1442" t="s">
        <v>774</v>
      </c>
      <c r="N1442">
        <v>26</v>
      </c>
      <c r="O1442" t="s">
        <v>16048</v>
      </c>
      <c r="P1442" t="s">
        <v>319</v>
      </c>
      <c r="Q1442" t="s">
        <v>406</v>
      </c>
      <c r="R1442">
        <v>3932433</v>
      </c>
      <c r="T1442" t="s">
        <v>17219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17199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17201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21841</v>
      </c>
      <c r="B1446">
        <v>1</v>
      </c>
      <c r="C1446" t="s">
        <v>21842</v>
      </c>
      <c r="D1446" t="s">
        <v>346</v>
      </c>
      <c r="F1446" t="s">
        <v>297</v>
      </c>
      <c r="G1446">
        <v>17</v>
      </c>
      <c r="H1446" t="s">
        <v>339</v>
      </c>
      <c r="I1446" t="s">
        <v>21842</v>
      </c>
      <c r="K1446">
        <v>0</v>
      </c>
      <c r="L1446" t="s">
        <v>939</v>
      </c>
      <c r="M1446" t="s">
        <v>21843</v>
      </c>
      <c r="O1446" t="s">
        <v>21844</v>
      </c>
      <c r="P1446" t="s">
        <v>346</v>
      </c>
      <c r="T1446" t="s">
        <v>17200</v>
      </c>
      <c r="U1446" t="s">
        <v>407</v>
      </c>
    </row>
    <row r="1447" spans="1:23" hidden="1" x14ac:dyDescent="0.25">
      <c r="A1447" t="s">
        <v>21458</v>
      </c>
      <c r="B1447">
        <v>1</v>
      </c>
      <c r="C1447" t="s">
        <v>21459</v>
      </c>
      <c r="D1447" t="s">
        <v>447</v>
      </c>
      <c r="F1447" t="s">
        <v>297</v>
      </c>
      <c r="G1447">
        <v>30</v>
      </c>
      <c r="H1447" t="s">
        <v>365</v>
      </c>
      <c r="I1447" t="s">
        <v>21459</v>
      </c>
      <c r="K1447">
        <v>0</v>
      </c>
      <c r="L1447" t="s">
        <v>21845</v>
      </c>
      <c r="M1447" t="s">
        <v>21846</v>
      </c>
      <c r="N1447">
        <v>21</v>
      </c>
      <c r="O1447" t="s">
        <v>21847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21848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17213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17213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17219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17199</v>
      </c>
      <c r="V1456" t="s">
        <v>14556</v>
      </c>
      <c r="W1456">
        <v>32640</v>
      </c>
    </row>
    <row r="1457" spans="1:23" hidden="1" x14ac:dyDescent="0.25">
      <c r="A1457" t="s">
        <v>18585</v>
      </c>
      <c r="B1457">
        <v>1</v>
      </c>
      <c r="C1457" t="s">
        <v>18586</v>
      </c>
      <c r="D1457" t="s">
        <v>346</v>
      </c>
      <c r="F1457" t="s">
        <v>297</v>
      </c>
      <c r="G1457">
        <v>19</v>
      </c>
      <c r="H1457" t="s">
        <v>470</v>
      </c>
      <c r="I1457" t="s">
        <v>18586</v>
      </c>
      <c r="K1457">
        <v>2</v>
      </c>
      <c r="L1457" t="s">
        <v>18587</v>
      </c>
      <c r="M1457" t="s">
        <v>1074</v>
      </c>
      <c r="N1457">
        <v>26</v>
      </c>
      <c r="O1457" t="s">
        <v>18588</v>
      </c>
      <c r="P1457" t="s">
        <v>346</v>
      </c>
      <c r="S1457">
        <v>7</v>
      </c>
      <c r="T1457" t="s">
        <v>2291</v>
      </c>
      <c r="U1457" t="s">
        <v>407</v>
      </c>
      <c r="V1457" t="s">
        <v>19177</v>
      </c>
    </row>
    <row r="1458" spans="1:23" hidden="1" x14ac:dyDescent="0.25">
      <c r="A1458" t="s">
        <v>16278</v>
      </c>
      <c r="B1458">
        <v>1</v>
      </c>
      <c r="C1458" t="s">
        <v>16279</v>
      </c>
      <c r="D1458" t="s">
        <v>346</v>
      </c>
      <c r="F1458" t="s">
        <v>297</v>
      </c>
      <c r="G1458">
        <v>7</v>
      </c>
      <c r="H1458" t="s">
        <v>573</v>
      </c>
      <c r="I1458" t="s">
        <v>16279</v>
      </c>
      <c r="K1458">
        <v>3</v>
      </c>
      <c r="L1458" t="s">
        <v>16280</v>
      </c>
      <c r="M1458" t="s">
        <v>16281</v>
      </c>
      <c r="N1458">
        <v>24</v>
      </c>
      <c r="O1458" t="s">
        <v>16282</v>
      </c>
      <c r="P1458" t="s">
        <v>346</v>
      </c>
      <c r="S1458">
        <v>2</v>
      </c>
      <c r="T1458" t="s">
        <v>17200</v>
      </c>
      <c r="U1458" t="s">
        <v>333</v>
      </c>
      <c r="V1458" t="s">
        <v>16867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17200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17199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17206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17219</v>
      </c>
      <c r="V1463" t="s">
        <v>14232</v>
      </c>
      <c r="W1463">
        <v>32486</v>
      </c>
    </row>
    <row r="1464" spans="1:23" hidden="1" x14ac:dyDescent="0.25">
      <c r="A1464" t="s">
        <v>16750</v>
      </c>
      <c r="B1464">
        <v>1</v>
      </c>
      <c r="C1464" t="s">
        <v>16751</v>
      </c>
      <c r="D1464" t="s">
        <v>346</v>
      </c>
      <c r="F1464" t="s">
        <v>293</v>
      </c>
      <c r="G1464">
        <v>0</v>
      </c>
      <c r="H1464" t="s">
        <v>700</v>
      </c>
      <c r="I1464" t="s">
        <v>16751</v>
      </c>
      <c r="K1464">
        <v>1</v>
      </c>
      <c r="L1464" t="s">
        <v>1424</v>
      </c>
      <c r="M1464" t="s">
        <v>16752</v>
      </c>
      <c r="O1464" t="s">
        <v>16753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17200</v>
      </c>
      <c r="V1465" t="s">
        <v>2438</v>
      </c>
      <c r="W1465">
        <v>31423</v>
      </c>
    </row>
    <row r="1466" spans="1:23" hidden="1" x14ac:dyDescent="0.25">
      <c r="A1466" t="s">
        <v>18076</v>
      </c>
      <c r="B1466">
        <v>1</v>
      </c>
      <c r="C1466" t="s">
        <v>18077</v>
      </c>
      <c r="D1466" t="s">
        <v>346</v>
      </c>
      <c r="F1466" t="s">
        <v>297</v>
      </c>
      <c r="G1466">
        <v>85</v>
      </c>
      <c r="H1466" t="s">
        <v>446</v>
      </c>
      <c r="I1466" t="s">
        <v>18077</v>
      </c>
      <c r="K1466">
        <v>2</v>
      </c>
      <c r="L1466" t="s">
        <v>18078</v>
      </c>
      <c r="M1466" t="s">
        <v>18079</v>
      </c>
      <c r="N1466">
        <v>25</v>
      </c>
      <c r="O1466" t="s">
        <v>18080</v>
      </c>
      <c r="P1466" t="s">
        <v>346</v>
      </c>
      <c r="T1466" t="s">
        <v>17219</v>
      </c>
      <c r="V1466" t="s">
        <v>16593</v>
      </c>
    </row>
    <row r="1467" spans="1:23" hidden="1" x14ac:dyDescent="0.25">
      <c r="A1467" t="s">
        <v>16651</v>
      </c>
      <c r="B1467">
        <v>1</v>
      </c>
      <c r="C1467" t="s">
        <v>16652</v>
      </c>
      <c r="D1467" t="s">
        <v>346</v>
      </c>
      <c r="F1467" t="s">
        <v>293</v>
      </c>
      <c r="G1467">
        <v>82</v>
      </c>
      <c r="H1467" t="s">
        <v>562</v>
      </c>
      <c r="I1467" t="s">
        <v>16652</v>
      </c>
      <c r="K1467">
        <v>1</v>
      </c>
      <c r="L1467" t="s">
        <v>1258</v>
      </c>
      <c r="M1467" t="s">
        <v>16653</v>
      </c>
      <c r="O1467" t="s">
        <v>16654</v>
      </c>
      <c r="P1467" t="s">
        <v>346</v>
      </c>
      <c r="Q1467" t="s">
        <v>406</v>
      </c>
      <c r="T1467" t="s">
        <v>17201</v>
      </c>
    </row>
    <row r="1468" spans="1:23" hidden="1" x14ac:dyDescent="0.25">
      <c r="A1468" t="s">
        <v>16539</v>
      </c>
      <c r="B1468">
        <v>1</v>
      </c>
      <c r="C1468" t="s">
        <v>16540</v>
      </c>
      <c r="D1468" t="s">
        <v>346</v>
      </c>
      <c r="F1468" t="s">
        <v>297</v>
      </c>
      <c r="G1468">
        <v>15</v>
      </c>
      <c r="H1468" t="s">
        <v>426</v>
      </c>
      <c r="I1468" t="s">
        <v>16540</v>
      </c>
      <c r="K1468">
        <v>3</v>
      </c>
      <c r="L1468" t="s">
        <v>8727</v>
      </c>
      <c r="M1468" t="s">
        <v>16541</v>
      </c>
      <c r="N1468">
        <v>24</v>
      </c>
      <c r="O1468" t="s">
        <v>16542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16543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16032</v>
      </c>
      <c r="B1470">
        <v>1</v>
      </c>
      <c r="C1470" t="s">
        <v>16033</v>
      </c>
      <c r="D1470" t="s">
        <v>346</v>
      </c>
      <c r="F1470" t="s">
        <v>297</v>
      </c>
      <c r="G1470">
        <v>80</v>
      </c>
      <c r="H1470" t="s">
        <v>426</v>
      </c>
      <c r="I1470" t="s">
        <v>16033</v>
      </c>
      <c r="K1470">
        <v>3</v>
      </c>
      <c r="L1470" t="s">
        <v>16034</v>
      </c>
      <c r="M1470" t="s">
        <v>818</v>
      </c>
      <c r="N1470">
        <v>25</v>
      </c>
      <c r="O1470" t="s">
        <v>16035</v>
      </c>
      <c r="P1470" t="s">
        <v>346</v>
      </c>
      <c r="T1470" t="s">
        <v>17213</v>
      </c>
      <c r="V1470" t="s">
        <v>16619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17206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18535</v>
      </c>
      <c r="B1474">
        <v>1</v>
      </c>
      <c r="C1474" t="s">
        <v>18536</v>
      </c>
      <c r="D1474" t="s">
        <v>319</v>
      </c>
      <c r="F1474" t="s">
        <v>297</v>
      </c>
      <c r="G1474">
        <v>80</v>
      </c>
      <c r="H1474" t="s">
        <v>400</v>
      </c>
      <c r="I1474" t="s">
        <v>18536</v>
      </c>
      <c r="K1474">
        <v>2</v>
      </c>
      <c r="L1474" t="s">
        <v>18537</v>
      </c>
      <c r="M1474" t="s">
        <v>958</v>
      </c>
      <c r="N1474">
        <v>25</v>
      </c>
      <c r="O1474" t="s">
        <v>18538</v>
      </c>
      <c r="P1474" t="s">
        <v>319</v>
      </c>
      <c r="Q1474" t="s">
        <v>406</v>
      </c>
      <c r="S1474">
        <v>1</v>
      </c>
      <c r="T1474" t="s">
        <v>17284</v>
      </c>
      <c r="U1474" t="s">
        <v>301</v>
      </c>
      <c r="V1474" t="s">
        <v>18049</v>
      </c>
    </row>
    <row r="1475" spans="1:23" hidden="1" x14ac:dyDescent="0.25">
      <c r="A1475" t="s">
        <v>17272</v>
      </c>
      <c r="B1475">
        <v>1</v>
      </c>
      <c r="C1475" t="s">
        <v>17273</v>
      </c>
      <c r="D1475" t="s">
        <v>447</v>
      </c>
      <c r="F1475" t="s">
        <v>297</v>
      </c>
      <c r="G1475">
        <v>0</v>
      </c>
      <c r="H1475" t="s">
        <v>718</v>
      </c>
      <c r="I1475" t="s">
        <v>17273</v>
      </c>
      <c r="K1475">
        <v>1</v>
      </c>
      <c r="L1475" t="s">
        <v>1817</v>
      </c>
      <c r="M1475" t="s">
        <v>17274</v>
      </c>
      <c r="N1475">
        <v>23</v>
      </c>
      <c r="O1475" t="s">
        <v>17275</v>
      </c>
      <c r="P1475" t="s">
        <v>447</v>
      </c>
      <c r="T1475" t="s">
        <v>5163</v>
      </c>
      <c r="V1475" t="s">
        <v>17276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17199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17201</v>
      </c>
      <c r="V1482" t="s">
        <v>6519</v>
      </c>
      <c r="W1482">
        <v>26820</v>
      </c>
    </row>
    <row r="1483" spans="1:23" hidden="1" x14ac:dyDescent="0.25">
      <c r="A1483" t="s">
        <v>19796</v>
      </c>
      <c r="B1483">
        <v>1</v>
      </c>
      <c r="C1483" t="s">
        <v>19797</v>
      </c>
      <c r="D1483" t="s">
        <v>346</v>
      </c>
      <c r="F1483" t="s">
        <v>297</v>
      </c>
      <c r="G1483">
        <v>83</v>
      </c>
      <c r="H1483" t="s">
        <v>339</v>
      </c>
      <c r="I1483" t="s">
        <v>19797</v>
      </c>
      <c r="K1483">
        <v>1</v>
      </c>
      <c r="L1483" t="s">
        <v>320</v>
      </c>
      <c r="M1483" t="s">
        <v>682</v>
      </c>
      <c r="N1483">
        <v>24</v>
      </c>
      <c r="O1483" t="s">
        <v>19798</v>
      </c>
      <c r="P1483" t="s">
        <v>346</v>
      </c>
      <c r="T1483" t="s">
        <v>2291</v>
      </c>
      <c r="V1483" t="s">
        <v>19799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17213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18539</v>
      </c>
      <c r="B1488">
        <v>1</v>
      </c>
      <c r="C1488" t="s">
        <v>18540</v>
      </c>
      <c r="D1488" t="s">
        <v>447</v>
      </c>
      <c r="F1488" t="s">
        <v>297</v>
      </c>
      <c r="G1488">
        <v>0</v>
      </c>
      <c r="H1488" t="s">
        <v>773</v>
      </c>
      <c r="I1488" t="s">
        <v>18540</v>
      </c>
      <c r="K1488">
        <v>1</v>
      </c>
      <c r="L1488" t="s">
        <v>18541</v>
      </c>
      <c r="M1488" t="s">
        <v>775</v>
      </c>
      <c r="N1488">
        <v>22</v>
      </c>
      <c r="O1488" t="s">
        <v>18542</v>
      </c>
      <c r="P1488" t="s">
        <v>447</v>
      </c>
      <c r="T1488" t="s">
        <v>7653</v>
      </c>
      <c r="V1488" t="s">
        <v>18543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17284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17823</v>
      </c>
      <c r="B1492">
        <v>1</v>
      </c>
      <c r="C1492" t="s">
        <v>17824</v>
      </c>
      <c r="D1492" t="s">
        <v>346</v>
      </c>
      <c r="F1492" t="s">
        <v>297</v>
      </c>
      <c r="G1492">
        <v>0</v>
      </c>
      <c r="H1492" t="s">
        <v>2806</v>
      </c>
      <c r="I1492" t="s">
        <v>17824</v>
      </c>
      <c r="K1492">
        <v>1</v>
      </c>
      <c r="L1492" t="s">
        <v>667</v>
      </c>
      <c r="M1492" t="s">
        <v>17825</v>
      </c>
      <c r="N1492">
        <v>25</v>
      </c>
      <c r="O1492" t="s">
        <v>17826</v>
      </c>
      <c r="P1492" t="s">
        <v>346</v>
      </c>
      <c r="T1492" t="s">
        <v>17213</v>
      </c>
      <c r="V1492" t="s">
        <v>14551</v>
      </c>
    </row>
    <row r="1493" spans="1:23" hidden="1" x14ac:dyDescent="0.25">
      <c r="A1493" t="s">
        <v>15733</v>
      </c>
      <c r="B1493">
        <v>1</v>
      </c>
      <c r="C1493" t="s">
        <v>15734</v>
      </c>
      <c r="D1493" t="s">
        <v>15385</v>
      </c>
      <c r="E1493" t="s">
        <v>15735</v>
      </c>
      <c r="F1493" t="s">
        <v>297</v>
      </c>
      <c r="G1493">
        <v>8</v>
      </c>
      <c r="H1493" t="s">
        <v>531</v>
      </c>
      <c r="I1493" t="s">
        <v>15734</v>
      </c>
      <c r="J1493">
        <v>19187</v>
      </c>
      <c r="K1493">
        <v>7</v>
      </c>
      <c r="L1493" t="s">
        <v>15737</v>
      </c>
      <c r="M1493" t="s">
        <v>4526</v>
      </c>
      <c r="N1493">
        <v>29</v>
      </c>
      <c r="O1493" t="s">
        <v>15736</v>
      </c>
      <c r="P1493" t="s">
        <v>15385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17219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17199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17199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19800</v>
      </c>
      <c r="B1502">
        <v>1</v>
      </c>
      <c r="C1502" t="s">
        <v>19801</v>
      </c>
      <c r="D1502" t="s">
        <v>319</v>
      </c>
      <c r="F1502" t="s">
        <v>297</v>
      </c>
      <c r="G1502">
        <v>86</v>
      </c>
      <c r="H1502" t="s">
        <v>1037</v>
      </c>
      <c r="I1502" t="s">
        <v>19801</v>
      </c>
      <c r="K1502">
        <v>1</v>
      </c>
      <c r="L1502" t="s">
        <v>1633</v>
      </c>
      <c r="M1502" t="s">
        <v>6027</v>
      </c>
      <c r="O1502" t="s">
        <v>19802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17206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17201</v>
      </c>
      <c r="V1504" t="s">
        <v>6295</v>
      </c>
      <c r="W1504">
        <v>33084</v>
      </c>
    </row>
    <row r="1505" spans="1:23" hidden="1" x14ac:dyDescent="0.25">
      <c r="A1505" t="s">
        <v>21460</v>
      </c>
      <c r="B1505">
        <v>1</v>
      </c>
      <c r="C1505" t="s">
        <v>21461</v>
      </c>
      <c r="D1505" t="s">
        <v>447</v>
      </c>
      <c r="F1505" t="s">
        <v>297</v>
      </c>
      <c r="G1505">
        <v>24</v>
      </c>
      <c r="H1505" t="s">
        <v>915</v>
      </c>
      <c r="I1505" t="s">
        <v>21461</v>
      </c>
      <c r="K1505">
        <v>0</v>
      </c>
      <c r="L1505" t="s">
        <v>2089</v>
      </c>
      <c r="M1505" t="s">
        <v>3262</v>
      </c>
      <c r="N1505">
        <v>20</v>
      </c>
      <c r="O1505" t="s">
        <v>21849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21850</v>
      </c>
    </row>
    <row r="1506" spans="1:23" hidden="1" x14ac:dyDescent="0.25">
      <c r="A1506" t="s">
        <v>19803</v>
      </c>
      <c r="B1506">
        <v>1</v>
      </c>
      <c r="C1506" t="s">
        <v>19804</v>
      </c>
      <c r="D1506" t="s">
        <v>447</v>
      </c>
      <c r="F1506" t="s">
        <v>297</v>
      </c>
      <c r="G1506">
        <v>28</v>
      </c>
      <c r="H1506" t="s">
        <v>680</v>
      </c>
      <c r="I1506" t="s">
        <v>19804</v>
      </c>
      <c r="K1506">
        <v>1</v>
      </c>
      <c r="L1506" t="s">
        <v>4893</v>
      </c>
      <c r="M1506" t="s">
        <v>441</v>
      </c>
      <c r="N1506">
        <v>25</v>
      </c>
      <c r="O1506" t="s">
        <v>19805</v>
      </c>
      <c r="P1506" t="s">
        <v>447</v>
      </c>
      <c r="T1506" t="s">
        <v>2291</v>
      </c>
      <c r="U1506" t="s">
        <v>474</v>
      </c>
      <c r="V1506" t="s">
        <v>19806</v>
      </c>
    </row>
    <row r="1507" spans="1:23" hidden="1" x14ac:dyDescent="0.25">
      <c r="A1507" t="s">
        <v>15491</v>
      </c>
      <c r="B1507">
        <v>1</v>
      </c>
      <c r="C1507" t="s">
        <v>15492</v>
      </c>
      <c r="D1507" t="s">
        <v>433</v>
      </c>
      <c r="E1507" t="s">
        <v>15494</v>
      </c>
      <c r="F1507" t="s">
        <v>297</v>
      </c>
      <c r="G1507">
        <v>2</v>
      </c>
      <c r="H1507" t="s">
        <v>693</v>
      </c>
      <c r="I1507" t="s">
        <v>15492</v>
      </c>
      <c r="J1507">
        <v>20282</v>
      </c>
      <c r="K1507">
        <v>4</v>
      </c>
      <c r="L1507" t="s">
        <v>466</v>
      </c>
      <c r="M1507" t="s">
        <v>15495</v>
      </c>
      <c r="N1507">
        <v>27</v>
      </c>
      <c r="O1507" t="s">
        <v>15496</v>
      </c>
      <c r="P1507" t="s">
        <v>13725</v>
      </c>
      <c r="R1507">
        <v>3040204</v>
      </c>
      <c r="T1507" t="s">
        <v>17199</v>
      </c>
      <c r="V1507" t="s">
        <v>15493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23042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23043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15381</v>
      </c>
      <c r="T1510" t="s">
        <v>17201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17219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17213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17219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17200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17206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17201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17284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18592</v>
      </c>
      <c r="B1526">
        <v>1</v>
      </c>
      <c r="C1526" t="s">
        <v>18593</v>
      </c>
      <c r="D1526" t="s">
        <v>346</v>
      </c>
      <c r="F1526" t="s">
        <v>297</v>
      </c>
      <c r="G1526">
        <v>0</v>
      </c>
      <c r="H1526" t="s">
        <v>426</v>
      </c>
      <c r="I1526" t="s">
        <v>18593</v>
      </c>
      <c r="K1526">
        <v>1</v>
      </c>
      <c r="L1526" t="s">
        <v>434</v>
      </c>
      <c r="M1526" t="s">
        <v>18594</v>
      </c>
      <c r="O1526" t="s">
        <v>18595</v>
      </c>
      <c r="P1526" t="s">
        <v>346</v>
      </c>
      <c r="Q1526" t="s">
        <v>406</v>
      </c>
      <c r="T1526" t="s">
        <v>17201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17213</v>
      </c>
      <c r="V1527" t="s">
        <v>3392</v>
      </c>
      <c r="W1527">
        <v>28562</v>
      </c>
    </row>
    <row r="1528" spans="1:23" hidden="1" x14ac:dyDescent="0.25">
      <c r="A1528" t="s">
        <v>16482</v>
      </c>
      <c r="B1528">
        <v>1</v>
      </c>
      <c r="C1528" t="s">
        <v>16483</v>
      </c>
      <c r="D1528" t="s">
        <v>15385</v>
      </c>
      <c r="F1528" t="s">
        <v>297</v>
      </c>
      <c r="G1528">
        <v>0</v>
      </c>
      <c r="H1528" t="s">
        <v>1175</v>
      </c>
      <c r="I1528" t="s">
        <v>16483</v>
      </c>
      <c r="K1528">
        <v>1</v>
      </c>
      <c r="L1528" t="s">
        <v>929</v>
      </c>
      <c r="M1528" t="s">
        <v>818</v>
      </c>
      <c r="O1528" t="s">
        <v>16484</v>
      </c>
      <c r="P1528" t="s">
        <v>15385</v>
      </c>
      <c r="T1528" t="s">
        <v>17199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17201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17200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15601</v>
      </c>
      <c r="B1535">
        <v>1</v>
      </c>
      <c r="C1535" t="s">
        <v>15602</v>
      </c>
      <c r="D1535" t="s">
        <v>15385</v>
      </c>
      <c r="E1535" t="s">
        <v>15603</v>
      </c>
      <c r="F1535" t="s">
        <v>297</v>
      </c>
      <c r="G1535">
        <v>16</v>
      </c>
      <c r="H1535" t="s">
        <v>680</v>
      </c>
      <c r="I1535" t="s">
        <v>15602</v>
      </c>
      <c r="J1535">
        <v>16438</v>
      </c>
      <c r="K1535">
        <v>10</v>
      </c>
      <c r="L1535" t="s">
        <v>1761</v>
      </c>
      <c r="M1535" t="s">
        <v>15604</v>
      </c>
      <c r="N1535">
        <v>32</v>
      </c>
      <c r="O1535" t="s">
        <v>15605</v>
      </c>
      <c r="P1535" t="s">
        <v>15385</v>
      </c>
      <c r="R1535">
        <v>16863</v>
      </c>
      <c r="T1535" t="s">
        <v>17219</v>
      </c>
      <c r="V1535" t="s">
        <v>5223</v>
      </c>
      <c r="W1535">
        <v>27719</v>
      </c>
    </row>
    <row r="1536" spans="1:23" hidden="1" x14ac:dyDescent="0.25">
      <c r="A1536" t="s">
        <v>21851</v>
      </c>
      <c r="B1536">
        <v>1</v>
      </c>
      <c r="C1536" t="s">
        <v>21852</v>
      </c>
      <c r="D1536" t="s">
        <v>319</v>
      </c>
      <c r="F1536" t="s">
        <v>297</v>
      </c>
      <c r="G1536">
        <v>88</v>
      </c>
      <c r="H1536" t="s">
        <v>693</v>
      </c>
      <c r="I1536" t="s">
        <v>21852</v>
      </c>
      <c r="K1536">
        <v>0</v>
      </c>
      <c r="L1536" t="s">
        <v>571</v>
      </c>
      <c r="M1536" t="s">
        <v>21853</v>
      </c>
      <c r="N1536">
        <v>24</v>
      </c>
      <c r="O1536" t="s">
        <v>21854</v>
      </c>
      <c r="P1536" t="s">
        <v>319</v>
      </c>
      <c r="T1536" t="s">
        <v>1514</v>
      </c>
      <c r="U1536" t="s">
        <v>474</v>
      </c>
      <c r="V1536" t="s">
        <v>21855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21462</v>
      </c>
      <c r="B1538">
        <v>1</v>
      </c>
      <c r="C1538" t="s">
        <v>21463</v>
      </c>
      <c r="D1538" t="s">
        <v>346</v>
      </c>
      <c r="F1538" t="s">
        <v>297</v>
      </c>
      <c r="G1538">
        <v>7</v>
      </c>
      <c r="H1538" t="s">
        <v>345</v>
      </c>
      <c r="I1538" t="s">
        <v>21463</v>
      </c>
      <c r="K1538">
        <v>0</v>
      </c>
      <c r="L1538" t="s">
        <v>550</v>
      </c>
      <c r="M1538" t="s">
        <v>367</v>
      </c>
      <c r="N1538">
        <v>21</v>
      </c>
      <c r="O1538" t="s">
        <v>21856</v>
      </c>
      <c r="P1538" t="s">
        <v>346</v>
      </c>
      <c r="T1538" t="s">
        <v>17206</v>
      </c>
      <c r="U1538" t="s">
        <v>901</v>
      </c>
      <c r="V1538" t="s">
        <v>21761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17200</v>
      </c>
      <c r="V1539" t="s">
        <v>6033</v>
      </c>
      <c r="W1539">
        <v>29609</v>
      </c>
    </row>
    <row r="1540" spans="1:23" hidden="1" x14ac:dyDescent="0.25">
      <c r="A1540" t="s">
        <v>21857</v>
      </c>
      <c r="B1540">
        <v>1</v>
      </c>
      <c r="C1540" t="s">
        <v>21858</v>
      </c>
      <c r="D1540" t="s">
        <v>447</v>
      </c>
      <c r="F1540" t="s">
        <v>297</v>
      </c>
      <c r="G1540">
        <v>36</v>
      </c>
      <c r="H1540" t="s">
        <v>373</v>
      </c>
      <c r="I1540" t="s">
        <v>21858</v>
      </c>
      <c r="K1540">
        <v>0</v>
      </c>
      <c r="L1540" t="s">
        <v>2529</v>
      </c>
      <c r="M1540" t="s">
        <v>6179</v>
      </c>
      <c r="O1540" t="s">
        <v>21859</v>
      </c>
      <c r="P1540" t="s">
        <v>447</v>
      </c>
      <c r="T1540" t="s">
        <v>17213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17200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17206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16149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17200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19807</v>
      </c>
      <c r="B1551">
        <v>1</v>
      </c>
      <c r="C1551" t="s">
        <v>19808</v>
      </c>
      <c r="D1551" t="s">
        <v>556</v>
      </c>
      <c r="F1551" t="s">
        <v>297</v>
      </c>
      <c r="G1551">
        <v>41</v>
      </c>
      <c r="H1551" t="s">
        <v>821</v>
      </c>
      <c r="I1551" t="s">
        <v>19808</v>
      </c>
      <c r="K1551">
        <v>1</v>
      </c>
      <c r="L1551" t="s">
        <v>850</v>
      </c>
      <c r="M1551" t="s">
        <v>19809</v>
      </c>
      <c r="N1551">
        <v>24</v>
      </c>
      <c r="O1551" t="s">
        <v>19810</v>
      </c>
      <c r="P1551" t="s">
        <v>447</v>
      </c>
      <c r="T1551" t="s">
        <v>17201</v>
      </c>
      <c r="V1551" t="s">
        <v>17337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17199</v>
      </c>
      <c r="V1552" t="s">
        <v>14909</v>
      </c>
      <c r="W1552">
        <v>24991</v>
      </c>
    </row>
    <row r="1553" spans="1:23" hidden="1" x14ac:dyDescent="0.25">
      <c r="A1553" t="s">
        <v>16118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16119</v>
      </c>
      <c r="N1553">
        <v>28</v>
      </c>
      <c r="O1553" t="s">
        <v>16120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17219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17219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17200</v>
      </c>
      <c r="V1560" t="s">
        <v>5192</v>
      </c>
      <c r="W1560">
        <v>29447</v>
      </c>
    </row>
    <row r="1561" spans="1:23" hidden="1" x14ac:dyDescent="0.25">
      <c r="A1561" t="s">
        <v>16556</v>
      </c>
      <c r="B1561">
        <v>1</v>
      </c>
      <c r="C1561" t="s">
        <v>16557</v>
      </c>
      <c r="D1561" t="s">
        <v>319</v>
      </c>
      <c r="F1561" t="s">
        <v>297</v>
      </c>
      <c r="G1561">
        <v>80</v>
      </c>
      <c r="H1561" t="s">
        <v>1037</v>
      </c>
      <c r="I1561" t="s">
        <v>16557</v>
      </c>
      <c r="K1561">
        <v>1</v>
      </c>
      <c r="L1561" t="s">
        <v>1944</v>
      </c>
      <c r="M1561" t="s">
        <v>16558</v>
      </c>
      <c r="N1561">
        <v>25</v>
      </c>
      <c r="O1561" t="s">
        <v>16559</v>
      </c>
      <c r="P1561" t="s">
        <v>319</v>
      </c>
      <c r="T1561" t="s">
        <v>17199</v>
      </c>
      <c r="V1561" t="s">
        <v>16560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17213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17201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17213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17199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17328</v>
      </c>
      <c r="B1572">
        <v>1</v>
      </c>
      <c r="C1572" t="s">
        <v>17329</v>
      </c>
      <c r="D1572" t="s">
        <v>309</v>
      </c>
      <c r="F1572" t="s">
        <v>297</v>
      </c>
      <c r="G1572">
        <v>19</v>
      </c>
      <c r="H1572" t="s">
        <v>915</v>
      </c>
      <c r="I1572" t="s">
        <v>17329</v>
      </c>
      <c r="K1572">
        <v>2</v>
      </c>
      <c r="L1572" t="s">
        <v>1096</v>
      </c>
      <c r="M1572" t="s">
        <v>17330</v>
      </c>
      <c r="N1572">
        <v>24</v>
      </c>
      <c r="O1572" t="s">
        <v>17331</v>
      </c>
      <c r="P1572" t="s">
        <v>309</v>
      </c>
      <c r="S1572">
        <v>1</v>
      </c>
      <c r="T1572" t="s">
        <v>17206</v>
      </c>
      <c r="U1572" t="s">
        <v>338</v>
      </c>
      <c r="V1572" t="s">
        <v>17332</v>
      </c>
    </row>
    <row r="1573" spans="1:23" hidden="1" x14ac:dyDescent="0.25">
      <c r="A1573" t="s">
        <v>17779</v>
      </c>
      <c r="B1573">
        <v>1</v>
      </c>
      <c r="C1573" t="s">
        <v>17780</v>
      </c>
      <c r="D1573" t="s">
        <v>319</v>
      </c>
      <c r="F1573" t="s">
        <v>297</v>
      </c>
      <c r="G1573">
        <v>80</v>
      </c>
      <c r="H1573" t="s">
        <v>816</v>
      </c>
      <c r="I1573" t="s">
        <v>17780</v>
      </c>
      <c r="K1573">
        <v>2</v>
      </c>
      <c r="L1573" t="s">
        <v>2463</v>
      </c>
      <c r="M1573" t="s">
        <v>4685</v>
      </c>
      <c r="N1573">
        <v>26</v>
      </c>
      <c r="O1573" t="s">
        <v>17781</v>
      </c>
      <c r="P1573" t="s">
        <v>319</v>
      </c>
      <c r="S1573">
        <v>4</v>
      </c>
      <c r="T1573" t="s">
        <v>17206</v>
      </c>
      <c r="U1573" t="s">
        <v>516</v>
      </c>
      <c r="V1573" t="s">
        <v>19178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17730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21860</v>
      </c>
      <c r="B1576">
        <v>1</v>
      </c>
      <c r="C1576" t="s">
        <v>21861</v>
      </c>
      <c r="D1576" t="s">
        <v>319</v>
      </c>
      <c r="F1576" t="s">
        <v>297</v>
      </c>
      <c r="G1576">
        <v>43</v>
      </c>
      <c r="H1576" t="s">
        <v>994</v>
      </c>
      <c r="I1576" t="s">
        <v>21861</v>
      </c>
      <c r="K1576">
        <v>0</v>
      </c>
      <c r="L1576" t="s">
        <v>21862</v>
      </c>
      <c r="M1576" t="s">
        <v>21863</v>
      </c>
      <c r="O1576" t="s">
        <v>21864</v>
      </c>
      <c r="P1576" t="s">
        <v>319</v>
      </c>
      <c r="T1576" t="s">
        <v>17284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17219</v>
      </c>
      <c r="V1580" t="s">
        <v>15050</v>
      </c>
      <c r="W1580">
        <v>32914</v>
      </c>
    </row>
    <row r="1581" spans="1:23" hidden="1" x14ac:dyDescent="0.25">
      <c r="A1581" t="s">
        <v>18416</v>
      </c>
      <c r="B1581">
        <v>1</v>
      </c>
      <c r="C1581" t="s">
        <v>18417</v>
      </c>
      <c r="D1581" t="s">
        <v>447</v>
      </c>
      <c r="F1581" t="s">
        <v>297</v>
      </c>
      <c r="G1581">
        <v>20</v>
      </c>
      <c r="H1581" t="s">
        <v>531</v>
      </c>
      <c r="I1581" t="s">
        <v>18417</v>
      </c>
      <c r="K1581">
        <v>2</v>
      </c>
      <c r="L1581" t="s">
        <v>3822</v>
      </c>
      <c r="M1581" t="s">
        <v>1586</v>
      </c>
      <c r="N1581">
        <v>25</v>
      </c>
      <c r="O1581" t="s">
        <v>18418</v>
      </c>
      <c r="P1581" t="s">
        <v>447</v>
      </c>
      <c r="S1581">
        <v>3</v>
      </c>
      <c r="T1581" t="s">
        <v>6906</v>
      </c>
      <c r="U1581" t="s">
        <v>564</v>
      </c>
      <c r="V1581" t="s">
        <v>17434</v>
      </c>
    </row>
    <row r="1582" spans="1:23" hidden="1" x14ac:dyDescent="0.25">
      <c r="A1582" t="s">
        <v>21865</v>
      </c>
      <c r="B1582">
        <v>1</v>
      </c>
      <c r="C1582" t="s">
        <v>21866</v>
      </c>
      <c r="D1582" t="s">
        <v>447</v>
      </c>
      <c r="F1582" t="s">
        <v>297</v>
      </c>
      <c r="G1582">
        <v>35</v>
      </c>
      <c r="H1582" t="s">
        <v>432</v>
      </c>
      <c r="I1582" t="s">
        <v>21866</v>
      </c>
      <c r="K1582">
        <v>0</v>
      </c>
      <c r="L1582" t="s">
        <v>9786</v>
      </c>
      <c r="M1582" t="s">
        <v>803</v>
      </c>
      <c r="O1582" t="s">
        <v>21867</v>
      </c>
      <c r="P1582" t="s">
        <v>447</v>
      </c>
      <c r="T1582" t="s">
        <v>17213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17200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16341</v>
      </c>
      <c r="M1584" t="s">
        <v>311</v>
      </c>
      <c r="N1584">
        <v>28</v>
      </c>
      <c r="O1584" t="s">
        <v>16342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21464</v>
      </c>
      <c r="B1585">
        <v>1</v>
      </c>
      <c r="C1585" t="s">
        <v>21465</v>
      </c>
      <c r="D1585" t="s">
        <v>447</v>
      </c>
      <c r="F1585" t="s">
        <v>297</v>
      </c>
      <c r="G1585">
        <v>26</v>
      </c>
      <c r="H1585" t="s">
        <v>573</v>
      </c>
      <c r="I1585" t="s">
        <v>21465</v>
      </c>
      <c r="K1585">
        <v>0</v>
      </c>
      <c r="L1585" t="s">
        <v>21868</v>
      </c>
      <c r="M1585" t="s">
        <v>19443</v>
      </c>
      <c r="N1585">
        <v>23</v>
      </c>
      <c r="O1585" t="s">
        <v>21869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21870</v>
      </c>
    </row>
    <row r="1586" spans="1:23" hidden="1" x14ac:dyDescent="0.25">
      <c r="A1586" t="s">
        <v>19179</v>
      </c>
      <c r="B1586">
        <v>1</v>
      </c>
      <c r="C1586" t="s">
        <v>19180</v>
      </c>
      <c r="D1586" t="s">
        <v>447</v>
      </c>
      <c r="F1586" t="s">
        <v>297</v>
      </c>
      <c r="G1586">
        <v>2</v>
      </c>
      <c r="H1586" t="s">
        <v>531</v>
      </c>
      <c r="I1586" t="s">
        <v>19180</v>
      </c>
      <c r="K1586">
        <v>1</v>
      </c>
      <c r="L1586" t="s">
        <v>19181</v>
      </c>
      <c r="M1586" t="s">
        <v>7252</v>
      </c>
      <c r="N1586">
        <v>22</v>
      </c>
      <c r="O1586" t="s">
        <v>19182</v>
      </c>
      <c r="P1586" t="s">
        <v>447</v>
      </c>
      <c r="S1586">
        <v>2</v>
      </c>
      <c r="T1586" t="s">
        <v>2291</v>
      </c>
      <c r="U1586" t="s">
        <v>546</v>
      </c>
      <c r="V1586" t="s">
        <v>19811</v>
      </c>
    </row>
    <row r="1587" spans="1:23" hidden="1" x14ac:dyDescent="0.25">
      <c r="A1587" t="s">
        <v>21871</v>
      </c>
      <c r="B1587">
        <v>1</v>
      </c>
      <c r="C1587" t="s">
        <v>21872</v>
      </c>
      <c r="D1587" t="s">
        <v>346</v>
      </c>
      <c r="F1587" t="s">
        <v>297</v>
      </c>
      <c r="G1587">
        <v>39</v>
      </c>
      <c r="H1587" t="s">
        <v>383</v>
      </c>
      <c r="I1587" t="s">
        <v>21872</v>
      </c>
      <c r="K1587">
        <v>0</v>
      </c>
      <c r="L1587" t="s">
        <v>2421</v>
      </c>
      <c r="M1587" t="s">
        <v>1107</v>
      </c>
      <c r="O1587" t="s">
        <v>21873</v>
      </c>
      <c r="P1587" t="s">
        <v>346</v>
      </c>
      <c r="T1587" t="s">
        <v>17201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15385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17213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18121</v>
      </c>
      <c r="B1591">
        <v>1</v>
      </c>
      <c r="C1591" t="s">
        <v>18122</v>
      </c>
      <c r="D1591" t="s">
        <v>309</v>
      </c>
      <c r="F1591" t="s">
        <v>297</v>
      </c>
      <c r="G1591">
        <v>3</v>
      </c>
      <c r="H1591" t="s">
        <v>432</v>
      </c>
      <c r="I1591" t="s">
        <v>18122</v>
      </c>
      <c r="K1591">
        <v>1</v>
      </c>
      <c r="L1591" t="s">
        <v>488</v>
      </c>
      <c r="M1591" t="s">
        <v>18123</v>
      </c>
      <c r="N1591">
        <v>23</v>
      </c>
      <c r="O1591" t="s">
        <v>18124</v>
      </c>
      <c r="P1591" t="s">
        <v>309</v>
      </c>
      <c r="T1591" t="s">
        <v>17206</v>
      </c>
      <c r="V1591" t="s">
        <v>19183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17219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17201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19812</v>
      </c>
      <c r="B1597">
        <v>2</v>
      </c>
      <c r="C1597" t="s">
        <v>19813</v>
      </c>
      <c r="D1597" t="s">
        <v>556</v>
      </c>
      <c r="F1597" t="s">
        <v>297</v>
      </c>
      <c r="G1597">
        <v>45</v>
      </c>
      <c r="H1597" t="s">
        <v>373</v>
      </c>
      <c r="I1597" t="s">
        <v>19813</v>
      </c>
      <c r="K1597">
        <v>1</v>
      </c>
      <c r="L1597" t="s">
        <v>1212</v>
      </c>
      <c r="M1597" t="s">
        <v>5862</v>
      </c>
      <c r="O1597" t="s">
        <v>19814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19812</v>
      </c>
      <c r="B1598">
        <v>2</v>
      </c>
      <c r="C1598" t="s">
        <v>19815</v>
      </c>
      <c r="D1598" t="s">
        <v>447</v>
      </c>
      <c r="F1598" t="s">
        <v>297</v>
      </c>
      <c r="G1598">
        <v>39</v>
      </c>
      <c r="H1598" t="s">
        <v>373</v>
      </c>
      <c r="I1598" t="s">
        <v>19815</v>
      </c>
      <c r="K1598">
        <v>1</v>
      </c>
      <c r="L1598" t="s">
        <v>1212</v>
      </c>
      <c r="M1598" t="s">
        <v>5862</v>
      </c>
      <c r="N1598">
        <v>25</v>
      </c>
      <c r="O1598" t="s">
        <v>19814</v>
      </c>
      <c r="P1598" t="s">
        <v>447</v>
      </c>
      <c r="T1598" t="s">
        <v>2291</v>
      </c>
      <c r="U1598" t="s">
        <v>474</v>
      </c>
      <c r="V1598" t="s">
        <v>19268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17201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17206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17219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17200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19816</v>
      </c>
      <c r="B1603">
        <v>1</v>
      </c>
      <c r="C1603" t="s">
        <v>19817</v>
      </c>
      <c r="D1603" t="s">
        <v>346</v>
      </c>
      <c r="F1603" t="s">
        <v>297</v>
      </c>
      <c r="G1603">
        <v>84</v>
      </c>
      <c r="H1603" t="s">
        <v>562</v>
      </c>
      <c r="I1603" t="s">
        <v>19817</v>
      </c>
      <c r="K1603">
        <v>1</v>
      </c>
      <c r="L1603" t="s">
        <v>19818</v>
      </c>
      <c r="M1603" t="s">
        <v>19819</v>
      </c>
      <c r="N1603">
        <v>24</v>
      </c>
      <c r="O1603" t="s">
        <v>19820</v>
      </c>
      <c r="P1603" t="s">
        <v>346</v>
      </c>
      <c r="T1603" t="s">
        <v>17200</v>
      </c>
      <c r="V1603" t="s">
        <v>19821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17213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17201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15648</v>
      </c>
      <c r="B1609">
        <v>1</v>
      </c>
      <c r="C1609" t="s">
        <v>15649</v>
      </c>
      <c r="D1609" t="s">
        <v>15385</v>
      </c>
      <c r="F1609" t="s">
        <v>293</v>
      </c>
      <c r="G1609">
        <v>3</v>
      </c>
      <c r="H1609" t="s">
        <v>432</v>
      </c>
      <c r="I1609" t="s">
        <v>15649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15651</v>
      </c>
      <c r="P1609" t="s">
        <v>15385</v>
      </c>
      <c r="R1609">
        <v>13408</v>
      </c>
      <c r="T1609" t="s">
        <v>343</v>
      </c>
      <c r="V1609" t="s">
        <v>15650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15528</v>
      </c>
      <c r="B1612">
        <v>1</v>
      </c>
      <c r="C1612" t="s">
        <v>15529</v>
      </c>
      <c r="D1612" t="s">
        <v>15385</v>
      </c>
      <c r="E1612" t="s">
        <v>15531</v>
      </c>
      <c r="F1612" t="s">
        <v>293</v>
      </c>
      <c r="G1612">
        <v>6</v>
      </c>
      <c r="H1612" t="s">
        <v>659</v>
      </c>
      <c r="I1612" t="s">
        <v>15529</v>
      </c>
      <c r="J1612">
        <v>15625</v>
      </c>
      <c r="K1612">
        <v>9</v>
      </c>
      <c r="L1612" t="s">
        <v>15534</v>
      </c>
      <c r="M1612" t="s">
        <v>15532</v>
      </c>
      <c r="N1612">
        <v>31</v>
      </c>
      <c r="O1612" t="s">
        <v>15533</v>
      </c>
      <c r="P1612" t="s">
        <v>15385</v>
      </c>
      <c r="R1612">
        <v>16623</v>
      </c>
      <c r="T1612" t="s">
        <v>2291</v>
      </c>
      <c r="V1612" t="s">
        <v>15530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17201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17201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17206</v>
      </c>
      <c r="V1619" t="s">
        <v>3167</v>
      </c>
      <c r="W1619">
        <v>30523</v>
      </c>
    </row>
    <row r="1620" spans="1:23" hidden="1" x14ac:dyDescent="0.25">
      <c r="A1620" t="s">
        <v>18524</v>
      </c>
      <c r="B1620">
        <v>1</v>
      </c>
      <c r="C1620" t="s">
        <v>18525</v>
      </c>
      <c r="D1620" t="s">
        <v>319</v>
      </c>
      <c r="F1620" t="s">
        <v>297</v>
      </c>
      <c r="G1620">
        <v>84</v>
      </c>
      <c r="H1620" t="s">
        <v>605</v>
      </c>
      <c r="I1620" t="s">
        <v>18525</v>
      </c>
      <c r="K1620">
        <v>2</v>
      </c>
      <c r="L1620" t="s">
        <v>15769</v>
      </c>
      <c r="M1620" t="s">
        <v>18526</v>
      </c>
      <c r="N1620">
        <v>25</v>
      </c>
      <c r="O1620" t="s">
        <v>18527</v>
      </c>
      <c r="P1620" t="s">
        <v>319</v>
      </c>
      <c r="S1620">
        <v>3</v>
      </c>
      <c r="T1620" t="s">
        <v>17219</v>
      </c>
      <c r="U1620" t="s">
        <v>296</v>
      </c>
      <c r="V1620" t="s">
        <v>19184</v>
      </c>
    </row>
    <row r="1621" spans="1:23" hidden="1" x14ac:dyDescent="0.25">
      <c r="A1621" t="s">
        <v>23044</v>
      </c>
      <c r="B1621">
        <v>1</v>
      </c>
      <c r="C1621" t="s">
        <v>23045</v>
      </c>
      <c r="D1621" t="s">
        <v>433</v>
      </c>
      <c r="F1621" t="s">
        <v>297</v>
      </c>
      <c r="H1621" t="s">
        <v>526</v>
      </c>
      <c r="I1621" t="s">
        <v>23045</v>
      </c>
      <c r="K1621">
        <v>0</v>
      </c>
      <c r="L1621" t="s">
        <v>15534</v>
      </c>
      <c r="M1621" t="s">
        <v>23046</v>
      </c>
      <c r="O1621" t="s">
        <v>23047</v>
      </c>
      <c r="P1621" t="s">
        <v>433</v>
      </c>
      <c r="T1621" t="s">
        <v>17206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16733</v>
      </c>
      <c r="B1623">
        <v>1</v>
      </c>
      <c r="C1623" t="s">
        <v>16734</v>
      </c>
      <c r="D1623" t="s">
        <v>447</v>
      </c>
      <c r="F1623" t="s">
        <v>297</v>
      </c>
      <c r="G1623">
        <v>49</v>
      </c>
      <c r="H1623" t="s">
        <v>1175</v>
      </c>
      <c r="I1623" t="s">
        <v>16734</v>
      </c>
      <c r="K1623">
        <v>2</v>
      </c>
      <c r="L1623" t="s">
        <v>6811</v>
      </c>
      <c r="M1623" t="s">
        <v>1360</v>
      </c>
      <c r="N1623">
        <v>23</v>
      </c>
      <c r="O1623" t="s">
        <v>16735</v>
      </c>
      <c r="P1623" t="s">
        <v>447</v>
      </c>
      <c r="T1623" t="s">
        <v>17200</v>
      </c>
      <c r="V1623" t="s">
        <v>18056</v>
      </c>
    </row>
    <row r="1624" spans="1:23" hidden="1" x14ac:dyDescent="0.25">
      <c r="A1624" t="s">
        <v>16552</v>
      </c>
      <c r="B1624">
        <v>1</v>
      </c>
      <c r="C1624" t="s">
        <v>16553</v>
      </c>
      <c r="D1624" t="s">
        <v>346</v>
      </c>
      <c r="F1624" t="s">
        <v>297</v>
      </c>
      <c r="G1624">
        <v>18</v>
      </c>
      <c r="H1624" t="s">
        <v>659</v>
      </c>
      <c r="I1624" t="s">
        <v>16553</v>
      </c>
      <c r="K1624">
        <v>3</v>
      </c>
      <c r="L1624" t="s">
        <v>786</v>
      </c>
      <c r="M1624" t="s">
        <v>16554</v>
      </c>
      <c r="N1624">
        <v>26</v>
      </c>
      <c r="O1624" t="s">
        <v>16555</v>
      </c>
      <c r="P1624" t="s">
        <v>346</v>
      </c>
      <c r="T1624" t="s">
        <v>17206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17219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17200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17200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16192</v>
      </c>
      <c r="B1630">
        <v>1</v>
      </c>
      <c r="C1630" t="s">
        <v>16193</v>
      </c>
      <c r="D1630" t="s">
        <v>447</v>
      </c>
      <c r="F1630" t="s">
        <v>297</v>
      </c>
      <c r="G1630">
        <v>32</v>
      </c>
      <c r="H1630" t="s">
        <v>1216</v>
      </c>
      <c r="I1630" t="s">
        <v>16193</v>
      </c>
      <c r="K1630">
        <v>1</v>
      </c>
      <c r="L1630" t="s">
        <v>16194</v>
      </c>
      <c r="M1630" t="s">
        <v>2014</v>
      </c>
      <c r="N1630">
        <v>24</v>
      </c>
      <c r="O1630" t="s">
        <v>16195</v>
      </c>
      <c r="P1630" t="s">
        <v>447</v>
      </c>
      <c r="T1630" t="s">
        <v>17213</v>
      </c>
      <c r="V1630" t="s">
        <v>16826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17201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17213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17199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19822</v>
      </c>
      <c r="B1636">
        <v>1</v>
      </c>
      <c r="C1636" t="s">
        <v>19823</v>
      </c>
      <c r="D1636" t="s">
        <v>346</v>
      </c>
      <c r="F1636" t="s">
        <v>297</v>
      </c>
      <c r="G1636">
        <v>38</v>
      </c>
      <c r="H1636" t="s">
        <v>808</v>
      </c>
      <c r="I1636" t="s">
        <v>19823</v>
      </c>
      <c r="K1636">
        <v>1</v>
      </c>
      <c r="L1636" t="s">
        <v>550</v>
      </c>
      <c r="M1636" t="s">
        <v>9831</v>
      </c>
      <c r="N1636">
        <v>23</v>
      </c>
      <c r="O1636" t="s">
        <v>19824</v>
      </c>
      <c r="P1636" t="s">
        <v>346</v>
      </c>
      <c r="T1636" t="s">
        <v>17200</v>
      </c>
      <c r="V1636" t="s">
        <v>19460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17770</v>
      </c>
      <c r="B1638">
        <v>1</v>
      </c>
      <c r="C1638" t="s">
        <v>17771</v>
      </c>
      <c r="D1638" t="s">
        <v>319</v>
      </c>
      <c r="F1638" t="s">
        <v>293</v>
      </c>
      <c r="G1638">
        <v>80</v>
      </c>
      <c r="H1638" t="s">
        <v>519</v>
      </c>
      <c r="I1638" t="s">
        <v>17771</v>
      </c>
      <c r="K1638">
        <v>1</v>
      </c>
      <c r="L1638" t="s">
        <v>574</v>
      </c>
      <c r="M1638" t="s">
        <v>1936</v>
      </c>
      <c r="N1638">
        <v>24</v>
      </c>
      <c r="O1638" t="s">
        <v>17772</v>
      </c>
      <c r="P1638" t="s">
        <v>319</v>
      </c>
      <c r="Q1638" t="s">
        <v>406</v>
      </c>
      <c r="T1638" t="s">
        <v>17730</v>
      </c>
      <c r="V1638" t="s">
        <v>19185</v>
      </c>
    </row>
    <row r="1639" spans="1:23" hidden="1" x14ac:dyDescent="0.25">
      <c r="A1639" t="s">
        <v>16763</v>
      </c>
      <c r="B1639">
        <v>1</v>
      </c>
      <c r="C1639" t="s">
        <v>16764</v>
      </c>
      <c r="D1639" t="s">
        <v>346</v>
      </c>
      <c r="F1639" t="s">
        <v>297</v>
      </c>
      <c r="G1639">
        <v>80</v>
      </c>
      <c r="H1639" t="s">
        <v>597</v>
      </c>
      <c r="I1639" t="s">
        <v>16764</v>
      </c>
      <c r="K1639">
        <v>3</v>
      </c>
      <c r="L1639" t="s">
        <v>16765</v>
      </c>
      <c r="M1639" t="s">
        <v>16766</v>
      </c>
      <c r="N1639">
        <v>24</v>
      </c>
      <c r="O1639" t="s">
        <v>16767</v>
      </c>
      <c r="P1639" t="s">
        <v>346</v>
      </c>
      <c r="S1639">
        <v>8</v>
      </c>
      <c r="T1639" t="s">
        <v>17206</v>
      </c>
      <c r="U1639" t="s">
        <v>739</v>
      </c>
      <c r="V1639" t="s">
        <v>16768</v>
      </c>
    </row>
    <row r="1640" spans="1:23" hidden="1" x14ac:dyDescent="0.25">
      <c r="A1640" t="s">
        <v>21874</v>
      </c>
      <c r="B1640">
        <v>1</v>
      </c>
      <c r="C1640" t="s">
        <v>21875</v>
      </c>
      <c r="D1640" t="s">
        <v>319</v>
      </c>
      <c r="F1640" t="s">
        <v>297</v>
      </c>
      <c r="G1640">
        <v>49</v>
      </c>
      <c r="H1640" t="s">
        <v>1581</v>
      </c>
      <c r="I1640" t="s">
        <v>21875</v>
      </c>
      <c r="K1640">
        <v>0</v>
      </c>
      <c r="L1640" t="s">
        <v>1264</v>
      </c>
      <c r="M1640" t="s">
        <v>2410</v>
      </c>
      <c r="O1640" t="s">
        <v>21876</v>
      </c>
      <c r="P1640" t="s">
        <v>319</v>
      </c>
      <c r="T1640" t="s">
        <v>17199</v>
      </c>
      <c r="U1640" t="s">
        <v>901</v>
      </c>
    </row>
    <row r="1641" spans="1:23" hidden="1" x14ac:dyDescent="0.25">
      <c r="A1641" t="s">
        <v>16042</v>
      </c>
      <c r="B1641">
        <v>1</v>
      </c>
      <c r="C1641" t="s">
        <v>16043</v>
      </c>
      <c r="D1641" t="s">
        <v>447</v>
      </c>
      <c r="F1641" t="s">
        <v>297</v>
      </c>
      <c r="G1641">
        <v>1</v>
      </c>
      <c r="H1641" t="s">
        <v>432</v>
      </c>
      <c r="I1641" t="s">
        <v>16043</v>
      </c>
      <c r="K1641">
        <v>3</v>
      </c>
      <c r="L1641" t="s">
        <v>725</v>
      </c>
      <c r="M1641" t="s">
        <v>16044</v>
      </c>
      <c r="N1641">
        <v>25</v>
      </c>
      <c r="O1641" t="s">
        <v>16045</v>
      </c>
      <c r="P1641" t="s">
        <v>447</v>
      </c>
      <c r="S1641">
        <v>1</v>
      </c>
      <c r="T1641" t="s">
        <v>17213</v>
      </c>
      <c r="U1641" t="s">
        <v>901</v>
      </c>
      <c r="V1641" t="s">
        <v>16637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15984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16098</v>
      </c>
      <c r="B1644">
        <v>1</v>
      </c>
      <c r="C1644" t="s">
        <v>16099</v>
      </c>
      <c r="D1644" t="s">
        <v>447</v>
      </c>
      <c r="F1644" t="s">
        <v>297</v>
      </c>
      <c r="G1644">
        <v>14</v>
      </c>
      <c r="H1644" t="s">
        <v>354</v>
      </c>
      <c r="I1644" t="s">
        <v>16099</v>
      </c>
      <c r="K1644">
        <v>3</v>
      </c>
      <c r="L1644" t="s">
        <v>3314</v>
      </c>
      <c r="M1644" t="s">
        <v>16100</v>
      </c>
      <c r="N1644">
        <v>25</v>
      </c>
      <c r="O1644" t="s">
        <v>16101</v>
      </c>
      <c r="P1644" t="s">
        <v>447</v>
      </c>
      <c r="S1644">
        <v>3</v>
      </c>
      <c r="T1644" t="s">
        <v>6906</v>
      </c>
      <c r="U1644" t="s">
        <v>385</v>
      </c>
      <c r="V1644" t="s">
        <v>16695</v>
      </c>
    </row>
    <row r="1645" spans="1:23" hidden="1" x14ac:dyDescent="0.25">
      <c r="A1645" t="s">
        <v>16292</v>
      </c>
      <c r="B1645">
        <v>1</v>
      </c>
      <c r="C1645" t="s">
        <v>16293</v>
      </c>
      <c r="D1645" t="s">
        <v>319</v>
      </c>
      <c r="F1645" t="s">
        <v>297</v>
      </c>
      <c r="G1645">
        <v>60</v>
      </c>
      <c r="H1645" t="s">
        <v>505</v>
      </c>
      <c r="I1645" t="s">
        <v>16293</v>
      </c>
      <c r="K1645">
        <v>3</v>
      </c>
      <c r="L1645" t="s">
        <v>1681</v>
      </c>
      <c r="M1645" t="s">
        <v>16294</v>
      </c>
      <c r="N1645">
        <v>26</v>
      </c>
      <c r="O1645" t="s">
        <v>16295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21466</v>
      </c>
      <c r="B1647">
        <v>1</v>
      </c>
      <c r="C1647" t="s">
        <v>21467</v>
      </c>
      <c r="D1647" t="s">
        <v>309</v>
      </c>
      <c r="F1647" t="s">
        <v>297</v>
      </c>
      <c r="G1647">
        <v>10</v>
      </c>
      <c r="H1647" t="s">
        <v>597</v>
      </c>
      <c r="I1647" t="s">
        <v>21467</v>
      </c>
      <c r="K1647">
        <v>0</v>
      </c>
      <c r="L1647" t="s">
        <v>2583</v>
      </c>
      <c r="M1647" t="s">
        <v>8954</v>
      </c>
      <c r="N1647">
        <v>24</v>
      </c>
      <c r="O1647" t="s">
        <v>21877</v>
      </c>
      <c r="P1647" t="s">
        <v>309</v>
      </c>
      <c r="T1647" t="s">
        <v>17201</v>
      </c>
      <c r="U1647" t="s">
        <v>1359</v>
      </c>
      <c r="V1647" t="s">
        <v>21878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21879</v>
      </c>
      <c r="B1649">
        <v>1</v>
      </c>
      <c r="C1649" t="s">
        <v>21880</v>
      </c>
      <c r="D1649" t="s">
        <v>346</v>
      </c>
      <c r="F1649" t="s">
        <v>297</v>
      </c>
      <c r="G1649">
        <v>83</v>
      </c>
      <c r="H1649" t="s">
        <v>315</v>
      </c>
      <c r="I1649" t="s">
        <v>21880</v>
      </c>
      <c r="K1649">
        <v>0</v>
      </c>
      <c r="L1649" t="s">
        <v>21881</v>
      </c>
      <c r="M1649" t="s">
        <v>4448</v>
      </c>
      <c r="N1649">
        <v>23</v>
      </c>
      <c r="O1649" t="s">
        <v>21882</v>
      </c>
      <c r="P1649" t="s">
        <v>346</v>
      </c>
      <c r="T1649" t="s">
        <v>17201</v>
      </c>
      <c r="U1649" t="s">
        <v>338</v>
      </c>
      <c r="V1649" t="s">
        <v>18737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17201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16470</v>
      </c>
      <c r="B1651">
        <v>1</v>
      </c>
      <c r="C1651" t="s">
        <v>16471</v>
      </c>
      <c r="D1651" t="s">
        <v>346</v>
      </c>
      <c r="F1651" t="s">
        <v>297</v>
      </c>
      <c r="G1651">
        <v>81</v>
      </c>
      <c r="H1651" t="s">
        <v>354</v>
      </c>
      <c r="I1651" t="s">
        <v>16471</v>
      </c>
      <c r="K1651">
        <v>2</v>
      </c>
      <c r="L1651" t="s">
        <v>806</v>
      </c>
      <c r="M1651" t="s">
        <v>16472</v>
      </c>
      <c r="N1651">
        <v>23</v>
      </c>
      <c r="O1651" t="s">
        <v>16473</v>
      </c>
      <c r="P1651" t="s">
        <v>346</v>
      </c>
      <c r="T1651" t="s">
        <v>7653</v>
      </c>
      <c r="V1651" t="s">
        <v>17346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17213</v>
      </c>
      <c r="V1652" t="s">
        <v>16060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17200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16304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17200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15870</v>
      </c>
      <c r="B1657">
        <v>1</v>
      </c>
      <c r="C1657" t="s">
        <v>15871</v>
      </c>
      <c r="D1657" t="s">
        <v>447</v>
      </c>
      <c r="F1657" t="s">
        <v>293</v>
      </c>
      <c r="G1657">
        <v>34</v>
      </c>
      <c r="H1657" t="s">
        <v>959</v>
      </c>
      <c r="I1657" t="s">
        <v>15871</v>
      </c>
      <c r="K1657">
        <v>3</v>
      </c>
      <c r="L1657" t="s">
        <v>1255</v>
      </c>
      <c r="M1657" t="s">
        <v>1534</v>
      </c>
      <c r="N1657">
        <v>25</v>
      </c>
      <c r="O1657" t="s">
        <v>15872</v>
      </c>
      <c r="P1657" t="s">
        <v>447</v>
      </c>
      <c r="Q1657" t="s">
        <v>23048</v>
      </c>
      <c r="T1657" t="s">
        <v>7653</v>
      </c>
      <c r="U1657" t="s">
        <v>312</v>
      </c>
      <c r="V1657" t="s">
        <v>16411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18026</v>
      </c>
      <c r="B1659">
        <v>1</v>
      </c>
      <c r="C1659" t="s">
        <v>18027</v>
      </c>
      <c r="D1659" t="s">
        <v>319</v>
      </c>
      <c r="F1659" t="s">
        <v>297</v>
      </c>
      <c r="G1659">
        <v>47</v>
      </c>
      <c r="H1659" t="s">
        <v>519</v>
      </c>
      <c r="I1659" t="s">
        <v>18027</v>
      </c>
      <c r="K1659">
        <v>2</v>
      </c>
      <c r="L1659" t="s">
        <v>1403</v>
      </c>
      <c r="M1659" t="s">
        <v>973</v>
      </c>
      <c r="N1659">
        <v>25</v>
      </c>
      <c r="O1659" t="s">
        <v>18028</v>
      </c>
      <c r="P1659" t="s">
        <v>319</v>
      </c>
      <c r="T1659" t="s">
        <v>17219</v>
      </c>
      <c r="V1659" t="s">
        <v>19187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21883</v>
      </c>
      <c r="B1661">
        <v>1</v>
      </c>
      <c r="C1661" t="s">
        <v>21884</v>
      </c>
      <c r="D1661" t="s">
        <v>346</v>
      </c>
      <c r="F1661" t="s">
        <v>297</v>
      </c>
      <c r="G1661">
        <v>89</v>
      </c>
      <c r="H1661" t="s">
        <v>354</v>
      </c>
      <c r="I1661" t="s">
        <v>21884</v>
      </c>
      <c r="K1661">
        <v>0</v>
      </c>
      <c r="L1661" t="s">
        <v>21885</v>
      </c>
      <c r="M1661" t="s">
        <v>21886</v>
      </c>
      <c r="O1661" t="s">
        <v>21887</v>
      </c>
      <c r="P1661" t="s">
        <v>346</v>
      </c>
      <c r="T1661" t="s">
        <v>17200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17206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17206</v>
      </c>
      <c r="V1664" t="s">
        <v>3921</v>
      </c>
    </row>
    <row r="1665" spans="1:23" hidden="1" x14ac:dyDescent="0.25">
      <c r="A1665" t="s">
        <v>18713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18739</v>
      </c>
      <c r="P1665" t="s">
        <v>346</v>
      </c>
      <c r="Q1665" t="s">
        <v>406</v>
      </c>
      <c r="R1665">
        <v>4243537</v>
      </c>
      <c r="T1665" t="s">
        <v>17201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16038</v>
      </c>
      <c r="B1667">
        <v>1</v>
      </c>
      <c r="C1667" t="s">
        <v>16039</v>
      </c>
      <c r="D1667" t="s">
        <v>346</v>
      </c>
      <c r="F1667" t="s">
        <v>297</v>
      </c>
      <c r="G1667">
        <v>83</v>
      </c>
      <c r="H1667" t="s">
        <v>756</v>
      </c>
      <c r="I1667" t="s">
        <v>16039</v>
      </c>
      <c r="K1667">
        <v>1</v>
      </c>
      <c r="L1667" t="s">
        <v>14020</v>
      </c>
      <c r="M1667" t="s">
        <v>1534</v>
      </c>
      <c r="N1667">
        <v>23</v>
      </c>
      <c r="O1667" t="s">
        <v>16040</v>
      </c>
      <c r="P1667" t="s">
        <v>346</v>
      </c>
      <c r="Q1667" t="s">
        <v>406</v>
      </c>
      <c r="T1667" t="s">
        <v>1514</v>
      </c>
      <c r="V1667" t="s">
        <v>16286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17352</v>
      </c>
      <c r="B1669">
        <v>1</v>
      </c>
      <c r="C1669" t="s">
        <v>17353</v>
      </c>
      <c r="D1669" t="s">
        <v>319</v>
      </c>
      <c r="F1669" t="s">
        <v>297</v>
      </c>
      <c r="G1669">
        <v>0</v>
      </c>
      <c r="H1669" t="s">
        <v>816</v>
      </c>
      <c r="I1669" t="s">
        <v>17353</v>
      </c>
      <c r="K1669">
        <v>1</v>
      </c>
      <c r="L1669" t="s">
        <v>17354</v>
      </c>
      <c r="M1669" t="s">
        <v>17355</v>
      </c>
      <c r="O1669" t="s">
        <v>17356</v>
      </c>
      <c r="P1669" t="s">
        <v>319</v>
      </c>
      <c r="T1669" t="s">
        <v>17199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17200</v>
      </c>
      <c r="V1670" t="s">
        <v>7618</v>
      </c>
      <c r="W1670">
        <v>29440</v>
      </c>
    </row>
    <row r="1671" spans="1:23" hidden="1" x14ac:dyDescent="0.25">
      <c r="A1671" t="s">
        <v>16501</v>
      </c>
      <c r="B1671">
        <v>1</v>
      </c>
      <c r="C1671" t="s">
        <v>16502</v>
      </c>
      <c r="D1671" t="s">
        <v>319</v>
      </c>
      <c r="F1671" t="s">
        <v>297</v>
      </c>
      <c r="G1671">
        <v>47</v>
      </c>
      <c r="H1671" t="s">
        <v>453</v>
      </c>
      <c r="I1671" t="s">
        <v>16502</v>
      </c>
      <c r="K1671">
        <v>2</v>
      </c>
      <c r="L1671" t="s">
        <v>708</v>
      </c>
      <c r="M1671" t="s">
        <v>16503</v>
      </c>
      <c r="N1671">
        <v>26</v>
      </c>
      <c r="O1671" t="s">
        <v>16504</v>
      </c>
      <c r="P1671" t="s">
        <v>319</v>
      </c>
      <c r="T1671" t="s">
        <v>17199</v>
      </c>
      <c r="V1671" t="s">
        <v>16128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17684</v>
      </c>
      <c r="B1674">
        <v>1</v>
      </c>
      <c r="C1674" t="s">
        <v>17685</v>
      </c>
      <c r="D1674" t="s">
        <v>319</v>
      </c>
      <c r="F1674" t="s">
        <v>297</v>
      </c>
      <c r="G1674">
        <v>46</v>
      </c>
      <c r="H1674" t="s">
        <v>576</v>
      </c>
      <c r="I1674" t="s">
        <v>17685</v>
      </c>
      <c r="K1674">
        <v>2</v>
      </c>
      <c r="L1674" t="s">
        <v>17686</v>
      </c>
      <c r="M1674" t="s">
        <v>17687</v>
      </c>
      <c r="N1674">
        <v>26</v>
      </c>
      <c r="O1674" t="s">
        <v>17688</v>
      </c>
      <c r="P1674" t="s">
        <v>319</v>
      </c>
      <c r="T1674" t="s">
        <v>17199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17213</v>
      </c>
      <c r="V1675" t="s">
        <v>17486</v>
      </c>
      <c r="W1675">
        <v>30873</v>
      </c>
    </row>
    <row r="1676" spans="1:23" hidden="1" x14ac:dyDescent="0.25">
      <c r="A1676" t="s">
        <v>19825</v>
      </c>
      <c r="B1676">
        <v>1</v>
      </c>
      <c r="C1676" t="s">
        <v>19826</v>
      </c>
      <c r="D1676" t="s">
        <v>346</v>
      </c>
      <c r="F1676" t="s">
        <v>297</v>
      </c>
      <c r="G1676">
        <v>18</v>
      </c>
      <c r="H1676" t="s">
        <v>773</v>
      </c>
      <c r="I1676" t="s">
        <v>19826</v>
      </c>
      <c r="K1676">
        <v>1</v>
      </c>
      <c r="L1676" t="s">
        <v>410</v>
      </c>
      <c r="M1676" t="s">
        <v>2263</v>
      </c>
      <c r="N1676">
        <v>24</v>
      </c>
      <c r="O1676" t="s">
        <v>19827</v>
      </c>
      <c r="P1676" t="s">
        <v>346</v>
      </c>
      <c r="S1676">
        <v>4</v>
      </c>
      <c r="T1676" t="s">
        <v>17201</v>
      </c>
      <c r="U1676" t="s">
        <v>363</v>
      </c>
      <c r="V1676" t="s">
        <v>19493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17219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15562</v>
      </c>
      <c r="B1679">
        <v>1</v>
      </c>
      <c r="C1679" t="s">
        <v>15563</v>
      </c>
      <c r="D1679" t="s">
        <v>15385</v>
      </c>
      <c r="E1679" t="s">
        <v>15565</v>
      </c>
      <c r="F1679" t="s">
        <v>297</v>
      </c>
      <c r="G1679">
        <v>8</v>
      </c>
      <c r="H1679" t="s">
        <v>718</v>
      </c>
      <c r="I1679" t="s">
        <v>15563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15566</v>
      </c>
      <c r="P1679" t="s">
        <v>15385</v>
      </c>
      <c r="R1679">
        <v>15928</v>
      </c>
      <c r="T1679" t="s">
        <v>17200</v>
      </c>
      <c r="U1679" t="s">
        <v>701</v>
      </c>
      <c r="V1679" t="s">
        <v>15564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17199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17207</v>
      </c>
      <c r="B1682">
        <v>1</v>
      </c>
      <c r="C1682" t="s">
        <v>17208</v>
      </c>
      <c r="D1682" t="s">
        <v>346</v>
      </c>
      <c r="F1682" t="s">
        <v>297</v>
      </c>
      <c r="G1682">
        <v>83</v>
      </c>
      <c r="H1682" t="s">
        <v>339</v>
      </c>
      <c r="I1682" t="s">
        <v>17208</v>
      </c>
      <c r="K1682">
        <v>1</v>
      </c>
      <c r="L1682" t="s">
        <v>17209</v>
      </c>
      <c r="M1682" t="s">
        <v>9126</v>
      </c>
      <c r="N1682">
        <v>22</v>
      </c>
      <c r="O1682" t="s">
        <v>17210</v>
      </c>
      <c r="P1682" t="s">
        <v>346</v>
      </c>
      <c r="T1682" t="s">
        <v>17206</v>
      </c>
      <c r="V1682" t="s">
        <v>17211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19828</v>
      </c>
      <c r="B1684">
        <v>1</v>
      </c>
      <c r="C1684" t="s">
        <v>19829</v>
      </c>
      <c r="D1684" t="s">
        <v>433</v>
      </c>
      <c r="F1684" t="s">
        <v>297</v>
      </c>
      <c r="G1684">
        <v>19</v>
      </c>
      <c r="H1684" t="s">
        <v>19830</v>
      </c>
      <c r="I1684" t="s">
        <v>19829</v>
      </c>
      <c r="K1684">
        <v>1</v>
      </c>
      <c r="L1684" t="s">
        <v>1224</v>
      </c>
      <c r="M1684" t="s">
        <v>19831</v>
      </c>
      <c r="N1684">
        <v>25</v>
      </c>
      <c r="O1684" t="s">
        <v>19832</v>
      </c>
      <c r="P1684" t="s">
        <v>433</v>
      </c>
      <c r="S1684">
        <v>1</v>
      </c>
      <c r="T1684" t="s">
        <v>17314</v>
      </c>
      <c r="U1684" t="s">
        <v>369</v>
      </c>
      <c r="V1684" t="s">
        <v>19833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17213</v>
      </c>
      <c r="V1685" t="s">
        <v>2005</v>
      </c>
      <c r="W1685">
        <v>32186</v>
      </c>
    </row>
    <row r="1686" spans="1:23" hidden="1" x14ac:dyDescent="0.25">
      <c r="A1686" t="s">
        <v>15622</v>
      </c>
      <c r="B1686">
        <v>1</v>
      </c>
      <c r="C1686" t="s">
        <v>1766</v>
      </c>
      <c r="D1686" t="s">
        <v>15385</v>
      </c>
      <c r="E1686" t="s">
        <v>15623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15624</v>
      </c>
      <c r="P1686" t="s">
        <v>15385</v>
      </c>
      <c r="R1686">
        <v>8513</v>
      </c>
      <c r="T1686" t="s">
        <v>17206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16460</v>
      </c>
      <c r="B1688">
        <v>1</v>
      </c>
      <c r="C1688" t="s">
        <v>16461</v>
      </c>
      <c r="D1688" t="s">
        <v>319</v>
      </c>
      <c r="F1688" t="s">
        <v>297</v>
      </c>
      <c r="G1688">
        <v>48</v>
      </c>
      <c r="H1688" t="s">
        <v>505</v>
      </c>
      <c r="I1688" t="s">
        <v>16461</v>
      </c>
      <c r="K1688">
        <v>3</v>
      </c>
      <c r="L1688" t="s">
        <v>16462</v>
      </c>
      <c r="M1688" t="s">
        <v>16463</v>
      </c>
      <c r="N1688">
        <v>28</v>
      </c>
      <c r="O1688" t="s">
        <v>16464</v>
      </c>
      <c r="P1688" t="s">
        <v>319</v>
      </c>
      <c r="T1688" t="s">
        <v>17199</v>
      </c>
      <c r="U1688" t="s">
        <v>638</v>
      </c>
      <c r="V1688" t="s">
        <v>16465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17679</v>
      </c>
      <c r="B1690">
        <v>1</v>
      </c>
      <c r="C1690" t="s">
        <v>17680</v>
      </c>
      <c r="D1690" t="s">
        <v>309</v>
      </c>
      <c r="F1690" t="s">
        <v>297</v>
      </c>
      <c r="G1690">
        <v>0</v>
      </c>
      <c r="H1690" t="s">
        <v>509</v>
      </c>
      <c r="I1690" t="s">
        <v>17680</v>
      </c>
      <c r="K1690">
        <v>1</v>
      </c>
      <c r="L1690" t="s">
        <v>939</v>
      </c>
      <c r="M1690" t="s">
        <v>2946</v>
      </c>
      <c r="N1690">
        <v>25</v>
      </c>
      <c r="O1690" t="s">
        <v>17681</v>
      </c>
      <c r="P1690" t="s">
        <v>309</v>
      </c>
      <c r="T1690" t="s">
        <v>17284</v>
      </c>
      <c r="V1690" t="s">
        <v>17682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17200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17199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16143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17201</v>
      </c>
      <c r="V1696" t="s">
        <v>2160</v>
      </c>
      <c r="W1696">
        <v>31601</v>
      </c>
    </row>
    <row r="1697" spans="1:23" hidden="1" x14ac:dyDescent="0.25">
      <c r="A1697" t="s">
        <v>21888</v>
      </c>
      <c r="B1697">
        <v>1</v>
      </c>
      <c r="C1697" t="s">
        <v>21889</v>
      </c>
      <c r="D1697" t="s">
        <v>346</v>
      </c>
      <c r="F1697" t="s">
        <v>297</v>
      </c>
      <c r="H1697" t="s">
        <v>480</v>
      </c>
      <c r="I1697" t="s">
        <v>21889</v>
      </c>
      <c r="K1697">
        <v>0</v>
      </c>
      <c r="L1697" t="s">
        <v>675</v>
      </c>
      <c r="M1697" t="s">
        <v>21890</v>
      </c>
      <c r="N1697">
        <v>24</v>
      </c>
      <c r="O1697" t="s">
        <v>21891</v>
      </c>
      <c r="P1697" t="s">
        <v>346</v>
      </c>
      <c r="T1697" t="s">
        <v>7653</v>
      </c>
      <c r="U1697" t="s">
        <v>564</v>
      </c>
      <c r="V1697" t="s">
        <v>21892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17375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17376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16259</v>
      </c>
      <c r="B1703">
        <v>1</v>
      </c>
      <c r="C1703" t="s">
        <v>16260</v>
      </c>
      <c r="D1703" t="s">
        <v>319</v>
      </c>
      <c r="F1703" t="s">
        <v>297</v>
      </c>
      <c r="G1703">
        <v>88</v>
      </c>
      <c r="H1703" t="s">
        <v>509</v>
      </c>
      <c r="I1703" t="s">
        <v>16260</v>
      </c>
      <c r="K1703">
        <v>3</v>
      </c>
      <c r="L1703" t="s">
        <v>331</v>
      </c>
      <c r="M1703" t="s">
        <v>16261</v>
      </c>
      <c r="N1703">
        <v>25</v>
      </c>
      <c r="O1703" t="s">
        <v>16262</v>
      </c>
      <c r="P1703" t="s">
        <v>319</v>
      </c>
      <c r="S1703">
        <v>5</v>
      </c>
      <c r="T1703" t="s">
        <v>17206</v>
      </c>
      <c r="U1703" t="s">
        <v>350</v>
      </c>
      <c r="V1703" t="s">
        <v>16850</v>
      </c>
    </row>
    <row r="1704" spans="1:23" hidden="1" x14ac:dyDescent="0.25">
      <c r="A1704" t="s">
        <v>19188</v>
      </c>
      <c r="B1704">
        <v>1</v>
      </c>
      <c r="C1704" t="s">
        <v>19189</v>
      </c>
      <c r="D1704" t="s">
        <v>447</v>
      </c>
      <c r="F1704" t="s">
        <v>297</v>
      </c>
      <c r="G1704">
        <v>20</v>
      </c>
      <c r="H1704" t="s">
        <v>718</v>
      </c>
      <c r="I1704" t="s">
        <v>19189</v>
      </c>
      <c r="K1704">
        <v>1</v>
      </c>
      <c r="L1704" t="s">
        <v>1078</v>
      </c>
      <c r="M1704" t="s">
        <v>1524</v>
      </c>
      <c r="N1704">
        <v>24</v>
      </c>
      <c r="O1704" t="s">
        <v>19190</v>
      </c>
      <c r="P1704" t="s">
        <v>447</v>
      </c>
      <c r="S1704">
        <v>4</v>
      </c>
      <c r="T1704" t="s">
        <v>17213</v>
      </c>
      <c r="U1704" t="s">
        <v>312</v>
      </c>
      <c r="V1704" t="s">
        <v>19665</v>
      </c>
    </row>
    <row r="1705" spans="1:23" hidden="1" x14ac:dyDescent="0.25">
      <c r="A1705" t="s">
        <v>23049</v>
      </c>
      <c r="B1705">
        <v>1</v>
      </c>
      <c r="C1705" t="s">
        <v>23050</v>
      </c>
      <c r="D1705" t="s">
        <v>346</v>
      </c>
      <c r="F1705" t="s">
        <v>297</v>
      </c>
      <c r="H1705" t="s">
        <v>432</v>
      </c>
      <c r="I1705" t="s">
        <v>23050</v>
      </c>
      <c r="K1705">
        <v>0</v>
      </c>
      <c r="L1705" t="s">
        <v>3548</v>
      </c>
      <c r="M1705" t="s">
        <v>23051</v>
      </c>
      <c r="O1705" t="s">
        <v>23052</v>
      </c>
      <c r="P1705" t="s">
        <v>346</v>
      </c>
      <c r="T1705" t="s">
        <v>17219</v>
      </c>
      <c r="U1705" t="s">
        <v>484</v>
      </c>
    </row>
    <row r="1706" spans="1:23" hidden="1" x14ac:dyDescent="0.25">
      <c r="A1706" t="s">
        <v>15644</v>
      </c>
      <c r="B1706">
        <v>1</v>
      </c>
      <c r="C1706" t="s">
        <v>15645</v>
      </c>
      <c r="D1706" t="s">
        <v>15385</v>
      </c>
      <c r="F1706" t="s">
        <v>297</v>
      </c>
      <c r="G1706">
        <v>4</v>
      </c>
      <c r="H1706" t="s">
        <v>432</v>
      </c>
      <c r="I1706" t="s">
        <v>15645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15647</v>
      </c>
      <c r="P1706" t="s">
        <v>15385</v>
      </c>
      <c r="R1706">
        <v>3046424</v>
      </c>
      <c r="T1706" t="s">
        <v>17206</v>
      </c>
      <c r="V1706" t="s">
        <v>15646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17219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17899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17900</v>
      </c>
      <c r="P1709" t="s">
        <v>319</v>
      </c>
      <c r="R1709">
        <v>17392</v>
      </c>
      <c r="T1709" t="s">
        <v>17219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17200</v>
      </c>
      <c r="V1714" t="s">
        <v>17440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17206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17213</v>
      </c>
      <c r="V1718" t="s">
        <v>16715</v>
      </c>
      <c r="W1718">
        <v>31225</v>
      </c>
    </row>
    <row r="1719" spans="1:23" hidden="1" x14ac:dyDescent="0.25">
      <c r="A1719" t="s">
        <v>18373</v>
      </c>
      <c r="B1719">
        <v>1</v>
      </c>
      <c r="C1719" t="s">
        <v>18374</v>
      </c>
      <c r="D1719" t="s">
        <v>319</v>
      </c>
      <c r="F1719" t="s">
        <v>297</v>
      </c>
      <c r="G1719">
        <v>0</v>
      </c>
      <c r="H1719" t="s">
        <v>653</v>
      </c>
      <c r="I1719" t="s">
        <v>18374</v>
      </c>
      <c r="K1719">
        <v>1</v>
      </c>
      <c r="L1719" t="s">
        <v>963</v>
      </c>
      <c r="M1719" t="s">
        <v>18375</v>
      </c>
      <c r="N1719">
        <v>24</v>
      </c>
      <c r="O1719" t="s">
        <v>18376</v>
      </c>
      <c r="P1719" t="s">
        <v>319</v>
      </c>
      <c r="T1719" t="s">
        <v>17219</v>
      </c>
      <c r="V1719" t="s">
        <v>17257</v>
      </c>
    </row>
    <row r="1720" spans="1:23" hidden="1" x14ac:dyDescent="0.25">
      <c r="A1720" t="s">
        <v>18356</v>
      </c>
      <c r="B1720">
        <v>1</v>
      </c>
      <c r="C1720" t="s">
        <v>18357</v>
      </c>
      <c r="D1720" t="s">
        <v>346</v>
      </c>
      <c r="F1720" t="s">
        <v>297</v>
      </c>
      <c r="G1720">
        <v>15</v>
      </c>
      <c r="H1720" t="s">
        <v>315</v>
      </c>
      <c r="I1720" t="s">
        <v>18357</v>
      </c>
      <c r="K1720">
        <v>2</v>
      </c>
      <c r="L1720" t="s">
        <v>592</v>
      </c>
      <c r="M1720" t="s">
        <v>7650</v>
      </c>
      <c r="N1720">
        <v>25</v>
      </c>
      <c r="O1720" t="s">
        <v>18358</v>
      </c>
      <c r="P1720" t="s">
        <v>346</v>
      </c>
      <c r="S1720">
        <v>4</v>
      </c>
      <c r="T1720" t="s">
        <v>17200</v>
      </c>
      <c r="U1720" t="s">
        <v>1359</v>
      </c>
      <c r="V1720" t="s">
        <v>16012</v>
      </c>
    </row>
    <row r="1721" spans="1:23" hidden="1" x14ac:dyDescent="0.25">
      <c r="A1721" t="s">
        <v>21893</v>
      </c>
      <c r="B1721">
        <v>1</v>
      </c>
      <c r="C1721" t="s">
        <v>21894</v>
      </c>
      <c r="D1721" t="s">
        <v>346</v>
      </c>
      <c r="F1721" t="s">
        <v>297</v>
      </c>
      <c r="G1721">
        <v>40</v>
      </c>
      <c r="H1721" t="s">
        <v>562</v>
      </c>
      <c r="I1721" t="s">
        <v>21894</v>
      </c>
      <c r="K1721">
        <v>0</v>
      </c>
      <c r="L1721" t="s">
        <v>7440</v>
      </c>
      <c r="M1721" t="s">
        <v>18303</v>
      </c>
      <c r="O1721" t="s">
        <v>21895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19835</v>
      </c>
      <c r="B1722">
        <v>1</v>
      </c>
      <c r="C1722" t="s">
        <v>19836</v>
      </c>
      <c r="D1722" t="s">
        <v>556</v>
      </c>
      <c r="F1722" t="s">
        <v>297</v>
      </c>
      <c r="G1722">
        <v>44</v>
      </c>
      <c r="H1722" t="s">
        <v>984</v>
      </c>
      <c r="I1722" t="s">
        <v>19836</v>
      </c>
      <c r="K1722">
        <v>1</v>
      </c>
      <c r="L1722" t="s">
        <v>1682</v>
      </c>
      <c r="M1722" t="s">
        <v>1874</v>
      </c>
      <c r="N1722">
        <v>24</v>
      </c>
      <c r="O1722" t="s">
        <v>19837</v>
      </c>
      <c r="P1722" t="s">
        <v>447</v>
      </c>
      <c r="T1722" t="s">
        <v>17201</v>
      </c>
      <c r="U1722" t="s">
        <v>363</v>
      </c>
      <c r="V1722" t="s">
        <v>19838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16399</v>
      </c>
      <c r="B1724">
        <v>1</v>
      </c>
      <c r="C1724" t="s">
        <v>16400</v>
      </c>
      <c r="D1724" t="s">
        <v>447</v>
      </c>
      <c r="F1724" t="s">
        <v>297</v>
      </c>
      <c r="G1724">
        <v>26</v>
      </c>
      <c r="H1724" t="s">
        <v>315</v>
      </c>
      <c r="I1724" t="s">
        <v>16400</v>
      </c>
      <c r="K1724">
        <v>3</v>
      </c>
      <c r="L1724" t="s">
        <v>16909</v>
      </c>
      <c r="M1724" t="s">
        <v>16910</v>
      </c>
      <c r="N1724">
        <v>26</v>
      </c>
      <c r="O1724" t="s">
        <v>16911</v>
      </c>
      <c r="P1724" t="s">
        <v>447</v>
      </c>
      <c r="S1724">
        <v>5</v>
      </c>
      <c r="T1724" t="s">
        <v>17200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15667</v>
      </c>
      <c r="B1726">
        <v>1</v>
      </c>
      <c r="C1726" t="s">
        <v>15668</v>
      </c>
      <c r="D1726" t="s">
        <v>15385</v>
      </c>
      <c r="E1726" t="s">
        <v>15670</v>
      </c>
      <c r="F1726" t="s">
        <v>297</v>
      </c>
      <c r="G1726">
        <v>6</v>
      </c>
      <c r="H1726" t="s">
        <v>915</v>
      </c>
      <c r="I1726" t="s">
        <v>15668</v>
      </c>
      <c r="J1726">
        <v>21279</v>
      </c>
      <c r="K1726">
        <v>5</v>
      </c>
      <c r="L1726" t="s">
        <v>5279</v>
      </c>
      <c r="M1726" t="s">
        <v>15671</v>
      </c>
      <c r="N1726">
        <v>26</v>
      </c>
      <c r="O1726" t="s">
        <v>15672</v>
      </c>
      <c r="P1726" t="s">
        <v>15385</v>
      </c>
      <c r="R1726">
        <v>3936185</v>
      </c>
      <c r="T1726" t="s">
        <v>17200</v>
      </c>
      <c r="U1726" t="s">
        <v>312</v>
      </c>
      <c r="V1726" t="s">
        <v>15669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19839</v>
      </c>
      <c r="B1728">
        <v>1</v>
      </c>
      <c r="C1728" t="s">
        <v>19840</v>
      </c>
      <c r="D1728" t="s">
        <v>346</v>
      </c>
      <c r="F1728" t="s">
        <v>297</v>
      </c>
      <c r="G1728">
        <v>82</v>
      </c>
      <c r="H1728" t="s">
        <v>531</v>
      </c>
      <c r="I1728" t="s">
        <v>19840</v>
      </c>
      <c r="K1728">
        <v>1</v>
      </c>
      <c r="L1728" t="s">
        <v>1055</v>
      </c>
      <c r="M1728" t="s">
        <v>19841</v>
      </c>
      <c r="N1728">
        <v>24</v>
      </c>
      <c r="O1728" t="s">
        <v>19842</v>
      </c>
      <c r="P1728" t="s">
        <v>346</v>
      </c>
      <c r="S1728">
        <v>10</v>
      </c>
      <c r="T1728" t="s">
        <v>2291</v>
      </c>
      <c r="U1728" t="s">
        <v>484</v>
      </c>
      <c r="V1728" t="s">
        <v>18056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17219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17199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17213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17213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17213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17201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17219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17481</v>
      </c>
      <c r="B1740">
        <v>1</v>
      </c>
      <c r="C1740" t="s">
        <v>17482</v>
      </c>
      <c r="D1740" t="s">
        <v>309</v>
      </c>
      <c r="F1740" t="s">
        <v>297</v>
      </c>
      <c r="G1740">
        <v>0</v>
      </c>
      <c r="H1740" t="s">
        <v>213</v>
      </c>
      <c r="I1740" t="s">
        <v>17482</v>
      </c>
      <c r="K1740">
        <v>1</v>
      </c>
      <c r="L1740" t="s">
        <v>1285</v>
      </c>
      <c r="M1740" t="s">
        <v>17483</v>
      </c>
      <c r="N1740">
        <v>24</v>
      </c>
      <c r="O1740" t="s">
        <v>17484</v>
      </c>
      <c r="P1740" t="s">
        <v>309</v>
      </c>
      <c r="T1740" t="s">
        <v>17206</v>
      </c>
      <c r="V1740" t="s">
        <v>17485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17219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15381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17206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21468</v>
      </c>
      <c r="B1745">
        <v>1</v>
      </c>
      <c r="C1745" t="s">
        <v>21469</v>
      </c>
      <c r="D1745" t="s">
        <v>447</v>
      </c>
      <c r="F1745" t="s">
        <v>297</v>
      </c>
      <c r="G1745">
        <v>32</v>
      </c>
      <c r="H1745" t="s">
        <v>680</v>
      </c>
      <c r="I1745" t="s">
        <v>21469</v>
      </c>
      <c r="K1745">
        <v>0</v>
      </c>
      <c r="L1745" t="s">
        <v>21896</v>
      </c>
      <c r="M1745" t="s">
        <v>1310</v>
      </c>
      <c r="N1745">
        <v>23</v>
      </c>
      <c r="O1745" t="s">
        <v>21897</v>
      </c>
      <c r="P1745" t="s">
        <v>447</v>
      </c>
      <c r="T1745" t="s">
        <v>6906</v>
      </c>
      <c r="U1745" t="s">
        <v>363</v>
      </c>
      <c r="V1745" t="s">
        <v>17907</v>
      </c>
    </row>
    <row r="1746" spans="1:23" hidden="1" x14ac:dyDescent="0.25">
      <c r="A1746" t="s">
        <v>18230</v>
      </c>
      <c r="B1746">
        <v>1</v>
      </c>
      <c r="C1746" t="s">
        <v>18231</v>
      </c>
      <c r="D1746" t="s">
        <v>447</v>
      </c>
      <c r="F1746" t="s">
        <v>297</v>
      </c>
      <c r="G1746">
        <v>0</v>
      </c>
      <c r="H1746" t="s">
        <v>526</v>
      </c>
      <c r="I1746" t="s">
        <v>18231</v>
      </c>
      <c r="K1746">
        <v>1</v>
      </c>
      <c r="L1746" t="s">
        <v>2482</v>
      </c>
      <c r="M1746" t="s">
        <v>5657</v>
      </c>
      <c r="N1746">
        <v>24</v>
      </c>
      <c r="O1746" t="s">
        <v>18232</v>
      </c>
      <c r="P1746" t="s">
        <v>447</v>
      </c>
      <c r="T1746" t="s">
        <v>17314</v>
      </c>
      <c r="V1746" t="s">
        <v>19191</v>
      </c>
    </row>
    <row r="1747" spans="1:23" hidden="1" x14ac:dyDescent="0.25">
      <c r="A1747" t="s">
        <v>18482</v>
      </c>
      <c r="B1747">
        <v>1</v>
      </c>
      <c r="C1747" t="s">
        <v>18483</v>
      </c>
      <c r="D1747" t="s">
        <v>447</v>
      </c>
      <c r="F1747" t="s">
        <v>297</v>
      </c>
      <c r="G1747">
        <v>0</v>
      </c>
      <c r="H1747" t="s">
        <v>432</v>
      </c>
      <c r="I1747" t="s">
        <v>18483</v>
      </c>
      <c r="K1747">
        <v>1</v>
      </c>
      <c r="L1747" t="s">
        <v>18484</v>
      </c>
      <c r="M1747" t="s">
        <v>491</v>
      </c>
      <c r="N1747">
        <v>24</v>
      </c>
      <c r="O1747" t="s">
        <v>18485</v>
      </c>
      <c r="P1747" t="s">
        <v>447</v>
      </c>
      <c r="T1747" t="s">
        <v>17200</v>
      </c>
      <c r="V1747" t="s">
        <v>18486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17200</v>
      </c>
      <c r="V1748" t="s">
        <v>1938</v>
      </c>
      <c r="W1748">
        <v>32581</v>
      </c>
    </row>
    <row r="1749" spans="1:23" hidden="1" x14ac:dyDescent="0.25">
      <c r="A1749" t="s">
        <v>17936</v>
      </c>
      <c r="B1749">
        <v>1</v>
      </c>
      <c r="C1749" t="s">
        <v>17937</v>
      </c>
      <c r="D1749" t="s">
        <v>346</v>
      </c>
      <c r="F1749" t="s">
        <v>297</v>
      </c>
      <c r="G1749">
        <v>89</v>
      </c>
      <c r="H1749" t="s">
        <v>315</v>
      </c>
      <c r="I1749" t="s">
        <v>17937</v>
      </c>
      <c r="K1749">
        <v>1</v>
      </c>
      <c r="L1749" t="s">
        <v>367</v>
      </c>
      <c r="M1749" t="s">
        <v>17938</v>
      </c>
      <c r="N1749">
        <v>24</v>
      </c>
      <c r="O1749" t="s">
        <v>17939</v>
      </c>
      <c r="P1749" t="s">
        <v>346</v>
      </c>
      <c r="T1749" t="s">
        <v>17200</v>
      </c>
      <c r="V1749" t="s">
        <v>16826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18262</v>
      </c>
      <c r="B1751">
        <v>1</v>
      </c>
      <c r="C1751" t="s">
        <v>18263</v>
      </c>
      <c r="D1751" t="s">
        <v>319</v>
      </c>
      <c r="F1751" t="s">
        <v>297</v>
      </c>
      <c r="G1751">
        <v>0</v>
      </c>
      <c r="H1751" t="s">
        <v>938</v>
      </c>
      <c r="I1751" t="s">
        <v>18263</v>
      </c>
      <c r="K1751">
        <v>1</v>
      </c>
      <c r="L1751" t="s">
        <v>502</v>
      </c>
      <c r="M1751" t="s">
        <v>2984</v>
      </c>
      <c r="N1751">
        <v>24</v>
      </c>
      <c r="O1751" t="s">
        <v>18264</v>
      </c>
      <c r="P1751" t="s">
        <v>319</v>
      </c>
      <c r="T1751" t="s">
        <v>17219</v>
      </c>
      <c r="V1751" t="s">
        <v>18265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15541</v>
      </c>
      <c r="B1758">
        <v>1</v>
      </c>
      <c r="C1758" t="s">
        <v>15542</v>
      </c>
      <c r="D1758" t="s">
        <v>15385</v>
      </c>
      <c r="E1758" t="s">
        <v>15544</v>
      </c>
      <c r="F1758" t="s">
        <v>297</v>
      </c>
      <c r="G1758">
        <v>0</v>
      </c>
      <c r="H1758" t="s">
        <v>315</v>
      </c>
      <c r="I1758" t="s">
        <v>15542</v>
      </c>
      <c r="J1758">
        <v>8679</v>
      </c>
      <c r="K1758">
        <v>13</v>
      </c>
      <c r="L1758" t="s">
        <v>15546</v>
      </c>
      <c r="M1758" t="s">
        <v>4962</v>
      </c>
      <c r="N1758">
        <v>36</v>
      </c>
      <c r="O1758" t="s">
        <v>15545</v>
      </c>
      <c r="P1758" t="s">
        <v>15385</v>
      </c>
      <c r="R1758">
        <v>12773</v>
      </c>
      <c r="T1758" t="s">
        <v>17206</v>
      </c>
      <c r="V1758" t="s">
        <v>15543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17410</v>
      </c>
      <c r="B1760">
        <v>1</v>
      </c>
      <c r="C1760" t="s">
        <v>17411</v>
      </c>
      <c r="D1760" t="s">
        <v>447</v>
      </c>
      <c r="F1760" t="s">
        <v>297</v>
      </c>
      <c r="G1760">
        <v>31</v>
      </c>
      <c r="H1760" t="s">
        <v>959</v>
      </c>
      <c r="I1760" t="s">
        <v>17411</v>
      </c>
      <c r="K1760">
        <v>2</v>
      </c>
      <c r="L1760" t="s">
        <v>17412</v>
      </c>
      <c r="M1760" t="s">
        <v>4192</v>
      </c>
      <c r="N1760">
        <v>24</v>
      </c>
      <c r="O1760" t="s">
        <v>17413</v>
      </c>
      <c r="P1760" t="s">
        <v>447</v>
      </c>
      <c r="S1760">
        <v>1</v>
      </c>
      <c r="T1760" t="s">
        <v>17213</v>
      </c>
      <c r="U1760" t="s">
        <v>688</v>
      </c>
      <c r="V1760" t="s">
        <v>17414</v>
      </c>
    </row>
    <row r="1761" spans="1:23" hidden="1" x14ac:dyDescent="0.25">
      <c r="A1761" t="s">
        <v>21898</v>
      </c>
      <c r="B1761">
        <v>1</v>
      </c>
      <c r="C1761" t="s">
        <v>21899</v>
      </c>
      <c r="D1761" t="s">
        <v>447</v>
      </c>
      <c r="F1761" t="s">
        <v>297</v>
      </c>
      <c r="G1761">
        <v>35</v>
      </c>
      <c r="H1761" t="s">
        <v>409</v>
      </c>
      <c r="I1761" t="s">
        <v>21899</v>
      </c>
      <c r="K1761">
        <v>0</v>
      </c>
      <c r="L1761" t="s">
        <v>3593</v>
      </c>
      <c r="M1761" t="s">
        <v>21900</v>
      </c>
      <c r="O1761" t="s">
        <v>21901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17219</v>
      </c>
      <c r="V1765" t="s">
        <v>8741</v>
      </c>
      <c r="W1765">
        <v>30526</v>
      </c>
    </row>
    <row r="1766" spans="1:23" hidden="1" x14ac:dyDescent="0.25">
      <c r="A1766" t="s">
        <v>21372</v>
      </c>
      <c r="B1766">
        <v>1</v>
      </c>
      <c r="C1766" t="s">
        <v>21373</v>
      </c>
      <c r="D1766" t="s">
        <v>447</v>
      </c>
      <c r="F1766" t="s">
        <v>297</v>
      </c>
      <c r="G1766">
        <v>46</v>
      </c>
      <c r="H1766" t="s">
        <v>360</v>
      </c>
      <c r="I1766" t="s">
        <v>21373</v>
      </c>
      <c r="K1766">
        <v>1</v>
      </c>
      <c r="L1766" t="s">
        <v>654</v>
      </c>
      <c r="M1766" t="s">
        <v>21374</v>
      </c>
      <c r="O1766" t="s">
        <v>21375</v>
      </c>
      <c r="P1766" t="s">
        <v>447</v>
      </c>
      <c r="T1766" t="s">
        <v>2291</v>
      </c>
    </row>
    <row r="1767" spans="1:23" hidden="1" x14ac:dyDescent="0.25">
      <c r="A1767" t="s">
        <v>15618</v>
      </c>
      <c r="B1767">
        <v>1</v>
      </c>
      <c r="C1767" t="s">
        <v>15619</v>
      </c>
      <c r="D1767" t="s">
        <v>15385</v>
      </c>
      <c r="E1767" t="s">
        <v>15620</v>
      </c>
      <c r="F1767" t="s">
        <v>297</v>
      </c>
      <c r="G1767">
        <v>7</v>
      </c>
      <c r="H1767" t="s">
        <v>680</v>
      </c>
      <c r="I1767" t="s">
        <v>15619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15621</v>
      </c>
      <c r="P1767" t="s">
        <v>15385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18001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18002</v>
      </c>
      <c r="P1770" t="s">
        <v>346</v>
      </c>
      <c r="R1770">
        <v>3045194</v>
      </c>
      <c r="T1770" t="s">
        <v>17200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17219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19843</v>
      </c>
      <c r="B1773">
        <v>1</v>
      </c>
      <c r="C1773" t="s">
        <v>19844</v>
      </c>
      <c r="D1773" t="s">
        <v>319</v>
      </c>
      <c r="F1773" t="s">
        <v>297</v>
      </c>
      <c r="G1773">
        <v>45</v>
      </c>
      <c r="H1773" t="s">
        <v>1148</v>
      </c>
      <c r="I1773" t="s">
        <v>19844</v>
      </c>
      <c r="K1773">
        <v>1</v>
      </c>
      <c r="L1773" t="s">
        <v>19845</v>
      </c>
      <c r="M1773" t="s">
        <v>1932</v>
      </c>
      <c r="N1773">
        <v>24</v>
      </c>
      <c r="O1773" t="s">
        <v>19846</v>
      </c>
      <c r="P1773" t="s">
        <v>319</v>
      </c>
      <c r="T1773" t="s">
        <v>17219</v>
      </c>
      <c r="V1773" t="s">
        <v>19847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19192</v>
      </c>
      <c r="B1775">
        <v>1</v>
      </c>
      <c r="C1775" t="s">
        <v>19193</v>
      </c>
      <c r="D1775" t="s">
        <v>319</v>
      </c>
      <c r="F1775" t="s">
        <v>297</v>
      </c>
      <c r="G1775">
        <v>88</v>
      </c>
      <c r="H1775" t="s">
        <v>400</v>
      </c>
      <c r="I1775" t="s">
        <v>19193</v>
      </c>
      <c r="K1775">
        <v>1</v>
      </c>
      <c r="L1775" t="s">
        <v>1453</v>
      </c>
      <c r="M1775" t="s">
        <v>7405</v>
      </c>
      <c r="N1775">
        <v>23</v>
      </c>
      <c r="O1775" t="s">
        <v>19194</v>
      </c>
      <c r="P1775" t="s">
        <v>319</v>
      </c>
      <c r="S1775">
        <v>1</v>
      </c>
      <c r="T1775" t="s">
        <v>1514</v>
      </c>
      <c r="U1775" t="s">
        <v>363</v>
      </c>
      <c r="V1775" t="s">
        <v>19848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17213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17199</v>
      </c>
      <c r="V1782" t="s">
        <v>17279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17945</v>
      </c>
      <c r="B1784">
        <v>1</v>
      </c>
      <c r="C1784" t="s">
        <v>17946</v>
      </c>
      <c r="D1784" t="s">
        <v>346</v>
      </c>
      <c r="F1784" t="s">
        <v>297</v>
      </c>
      <c r="G1784">
        <v>0</v>
      </c>
      <c r="H1784" t="s">
        <v>426</v>
      </c>
      <c r="I1784" t="s">
        <v>17946</v>
      </c>
      <c r="K1784">
        <v>2</v>
      </c>
      <c r="L1784" t="s">
        <v>366</v>
      </c>
      <c r="M1784" t="s">
        <v>332</v>
      </c>
      <c r="N1784">
        <v>23</v>
      </c>
      <c r="O1784" t="s">
        <v>17947</v>
      </c>
      <c r="P1784" t="s">
        <v>346</v>
      </c>
      <c r="T1784" t="s">
        <v>17213</v>
      </c>
      <c r="V1784" t="s">
        <v>19195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17201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17219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17200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17201</v>
      </c>
      <c r="V1794" t="s">
        <v>5295</v>
      </c>
      <c r="W1794">
        <v>31747</v>
      </c>
    </row>
    <row r="1795" spans="1:23" hidden="1" x14ac:dyDescent="0.25">
      <c r="A1795" t="s">
        <v>17532</v>
      </c>
      <c r="B1795">
        <v>1</v>
      </c>
      <c r="C1795" t="s">
        <v>17533</v>
      </c>
      <c r="D1795" t="s">
        <v>319</v>
      </c>
      <c r="F1795" t="s">
        <v>297</v>
      </c>
      <c r="G1795">
        <v>81</v>
      </c>
      <c r="H1795" t="s">
        <v>680</v>
      </c>
      <c r="I1795" t="s">
        <v>17533</v>
      </c>
      <c r="K1795">
        <v>1</v>
      </c>
      <c r="L1795" t="s">
        <v>17534</v>
      </c>
      <c r="M1795" t="s">
        <v>17535</v>
      </c>
      <c r="N1795">
        <v>25</v>
      </c>
      <c r="O1795" t="s">
        <v>17536</v>
      </c>
      <c r="P1795" t="s">
        <v>319</v>
      </c>
      <c r="T1795" t="s">
        <v>17199</v>
      </c>
      <c r="V1795" t="s">
        <v>17537</v>
      </c>
    </row>
    <row r="1796" spans="1:23" hidden="1" x14ac:dyDescent="0.25">
      <c r="A1796" t="s">
        <v>18716</v>
      </c>
      <c r="B1796">
        <v>1</v>
      </c>
      <c r="C1796" t="s">
        <v>18717</v>
      </c>
      <c r="D1796" t="s">
        <v>346</v>
      </c>
      <c r="F1796" t="s">
        <v>297</v>
      </c>
      <c r="G1796">
        <v>85</v>
      </c>
      <c r="H1796" t="s">
        <v>365</v>
      </c>
      <c r="I1796" t="s">
        <v>18717</v>
      </c>
      <c r="K1796">
        <v>2</v>
      </c>
      <c r="L1796" t="s">
        <v>18718</v>
      </c>
      <c r="M1796" t="s">
        <v>2799</v>
      </c>
      <c r="N1796">
        <v>24</v>
      </c>
      <c r="O1796" t="s">
        <v>18719</v>
      </c>
      <c r="P1796" t="s">
        <v>346</v>
      </c>
      <c r="T1796" t="s">
        <v>17201</v>
      </c>
      <c r="V1796" t="s">
        <v>19196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17219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17199</v>
      </c>
      <c r="V1798" t="s">
        <v>2234</v>
      </c>
      <c r="W1798">
        <v>29877</v>
      </c>
    </row>
    <row r="1799" spans="1:23" hidden="1" x14ac:dyDescent="0.25">
      <c r="A1799" t="s">
        <v>19849</v>
      </c>
      <c r="B1799">
        <v>1</v>
      </c>
      <c r="C1799" t="s">
        <v>19850</v>
      </c>
      <c r="D1799" t="s">
        <v>346</v>
      </c>
      <c r="F1799" t="s">
        <v>297</v>
      </c>
      <c r="G1799">
        <v>15</v>
      </c>
      <c r="H1799" t="s">
        <v>637</v>
      </c>
      <c r="I1799" t="s">
        <v>19850</v>
      </c>
      <c r="K1799">
        <v>1</v>
      </c>
      <c r="L1799" t="s">
        <v>439</v>
      </c>
      <c r="M1799" t="s">
        <v>18473</v>
      </c>
      <c r="N1799">
        <v>24</v>
      </c>
      <c r="O1799" t="s">
        <v>19851</v>
      </c>
      <c r="P1799" t="s">
        <v>346</v>
      </c>
      <c r="T1799" t="s">
        <v>7653</v>
      </c>
      <c r="U1799" t="s">
        <v>474</v>
      </c>
      <c r="V1799" t="s">
        <v>20672</v>
      </c>
    </row>
    <row r="1800" spans="1:23" hidden="1" x14ac:dyDescent="0.25">
      <c r="A1800" t="s">
        <v>18435</v>
      </c>
      <c r="B1800">
        <v>1</v>
      </c>
      <c r="C1800" t="s">
        <v>18436</v>
      </c>
      <c r="D1800" t="s">
        <v>309</v>
      </c>
      <c r="F1800" t="s">
        <v>297</v>
      </c>
      <c r="G1800">
        <v>13</v>
      </c>
      <c r="H1800" t="s">
        <v>773</v>
      </c>
      <c r="I1800" t="s">
        <v>18436</v>
      </c>
      <c r="K1800">
        <v>2</v>
      </c>
      <c r="L1800" t="s">
        <v>320</v>
      </c>
      <c r="M1800" t="s">
        <v>18437</v>
      </c>
      <c r="N1800">
        <v>26</v>
      </c>
      <c r="O1800" t="s">
        <v>18438</v>
      </c>
      <c r="P1800" t="s">
        <v>309</v>
      </c>
      <c r="T1800" t="s">
        <v>17200</v>
      </c>
      <c r="U1800" t="s">
        <v>304</v>
      </c>
      <c r="V1800" t="s">
        <v>10134</v>
      </c>
    </row>
    <row r="1801" spans="1:23" hidden="1" x14ac:dyDescent="0.25">
      <c r="A1801" t="s">
        <v>21902</v>
      </c>
      <c r="B1801">
        <v>1</v>
      </c>
      <c r="C1801" t="s">
        <v>21903</v>
      </c>
      <c r="D1801" t="s">
        <v>447</v>
      </c>
      <c r="F1801" t="s">
        <v>297</v>
      </c>
      <c r="G1801">
        <v>35</v>
      </c>
      <c r="H1801" t="s">
        <v>569</v>
      </c>
      <c r="I1801" t="s">
        <v>21903</v>
      </c>
      <c r="K1801">
        <v>0</v>
      </c>
      <c r="L1801" t="s">
        <v>501</v>
      </c>
      <c r="M1801" t="s">
        <v>21904</v>
      </c>
      <c r="O1801" t="s">
        <v>21905</v>
      </c>
      <c r="P1801" t="s">
        <v>447</v>
      </c>
      <c r="T1801" t="s">
        <v>17200</v>
      </c>
      <c r="U1801" t="s">
        <v>369</v>
      </c>
    </row>
    <row r="1802" spans="1:23" hidden="1" x14ac:dyDescent="0.25">
      <c r="A1802" t="s">
        <v>15946</v>
      </c>
      <c r="B1802">
        <v>1</v>
      </c>
      <c r="C1802" t="s">
        <v>15947</v>
      </c>
      <c r="D1802" t="s">
        <v>346</v>
      </c>
      <c r="F1802" t="s">
        <v>297</v>
      </c>
      <c r="G1802">
        <v>14</v>
      </c>
      <c r="H1802" t="s">
        <v>360</v>
      </c>
      <c r="I1802" t="s">
        <v>15947</v>
      </c>
      <c r="K1802">
        <v>3</v>
      </c>
      <c r="L1802" t="s">
        <v>15948</v>
      </c>
      <c r="M1802" t="s">
        <v>4672</v>
      </c>
      <c r="N1802">
        <v>24</v>
      </c>
      <c r="O1802" t="s">
        <v>15949</v>
      </c>
      <c r="P1802" t="s">
        <v>346</v>
      </c>
      <c r="S1802">
        <v>1</v>
      </c>
      <c r="T1802" t="s">
        <v>7653</v>
      </c>
      <c r="U1802" t="s">
        <v>715</v>
      </c>
      <c r="V1802" t="s">
        <v>16527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17219</v>
      </c>
      <c r="V1803" t="s">
        <v>1024</v>
      </c>
      <c r="W1803">
        <v>32543</v>
      </c>
    </row>
    <row r="1804" spans="1:23" hidden="1" x14ac:dyDescent="0.25">
      <c r="A1804" t="s">
        <v>16856</v>
      </c>
      <c r="B1804">
        <v>1</v>
      </c>
      <c r="C1804" t="s">
        <v>16857</v>
      </c>
      <c r="D1804" t="s">
        <v>319</v>
      </c>
      <c r="F1804" t="s">
        <v>293</v>
      </c>
      <c r="G1804">
        <v>0</v>
      </c>
      <c r="H1804" t="s">
        <v>509</v>
      </c>
      <c r="I1804" t="s">
        <v>16857</v>
      </c>
      <c r="K1804">
        <v>1</v>
      </c>
      <c r="L1804" t="s">
        <v>16858</v>
      </c>
      <c r="M1804" t="s">
        <v>1780</v>
      </c>
      <c r="N1804">
        <v>24</v>
      </c>
      <c r="O1804" t="s">
        <v>16859</v>
      </c>
      <c r="P1804" t="s">
        <v>319</v>
      </c>
      <c r="T1804" t="s">
        <v>17199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17206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17200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17199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17599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17600</v>
      </c>
      <c r="M1811" t="s">
        <v>2685</v>
      </c>
      <c r="N1811">
        <v>29</v>
      </c>
      <c r="O1811" t="s">
        <v>17601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19852</v>
      </c>
      <c r="B1812">
        <v>1</v>
      </c>
      <c r="C1812" t="s">
        <v>19853</v>
      </c>
      <c r="D1812" t="s">
        <v>346</v>
      </c>
      <c r="F1812" t="s">
        <v>297</v>
      </c>
      <c r="G1812">
        <v>14</v>
      </c>
      <c r="H1812" t="s">
        <v>591</v>
      </c>
      <c r="I1812" t="s">
        <v>19853</v>
      </c>
      <c r="K1812">
        <v>1</v>
      </c>
      <c r="L1812" t="s">
        <v>16210</v>
      </c>
      <c r="M1812" t="s">
        <v>19854</v>
      </c>
      <c r="N1812">
        <v>24</v>
      </c>
      <c r="O1812" t="s">
        <v>19855</v>
      </c>
      <c r="P1812" t="s">
        <v>346</v>
      </c>
      <c r="T1812" t="s">
        <v>2291</v>
      </c>
      <c r="V1812" t="s">
        <v>19833</v>
      </c>
    </row>
    <row r="1813" spans="1:23" hidden="1" x14ac:dyDescent="0.25">
      <c r="A1813" t="s">
        <v>21906</v>
      </c>
      <c r="B1813">
        <v>1</v>
      </c>
      <c r="C1813" t="s">
        <v>21907</v>
      </c>
      <c r="D1813" t="s">
        <v>319</v>
      </c>
      <c r="F1813" t="s">
        <v>297</v>
      </c>
      <c r="G1813">
        <v>85</v>
      </c>
      <c r="H1813" t="s">
        <v>400</v>
      </c>
      <c r="I1813" t="s">
        <v>21907</v>
      </c>
      <c r="K1813">
        <v>0</v>
      </c>
      <c r="L1813" t="s">
        <v>1067</v>
      </c>
      <c r="M1813" t="s">
        <v>21908</v>
      </c>
      <c r="O1813" t="s">
        <v>21909</v>
      </c>
      <c r="P1813" t="s">
        <v>319</v>
      </c>
      <c r="T1813" t="s">
        <v>17199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17200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23053</v>
      </c>
      <c r="B1816">
        <v>1</v>
      </c>
      <c r="C1816" t="s">
        <v>23054</v>
      </c>
      <c r="D1816" t="s">
        <v>309</v>
      </c>
      <c r="F1816" t="s">
        <v>297</v>
      </c>
      <c r="H1816" t="s">
        <v>569</v>
      </c>
      <c r="I1816" t="s">
        <v>23054</v>
      </c>
      <c r="K1816">
        <v>0</v>
      </c>
      <c r="L1816" t="s">
        <v>1173</v>
      </c>
      <c r="M1816" t="s">
        <v>23055</v>
      </c>
      <c r="O1816" t="s">
        <v>23056</v>
      </c>
      <c r="P1816" t="s">
        <v>309</v>
      </c>
      <c r="T1816" t="s">
        <v>17206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23057</v>
      </c>
      <c r="B1818">
        <v>1</v>
      </c>
      <c r="C1818" t="s">
        <v>23058</v>
      </c>
      <c r="D1818" t="s">
        <v>346</v>
      </c>
      <c r="F1818" t="s">
        <v>297</v>
      </c>
      <c r="G1818">
        <v>0</v>
      </c>
      <c r="H1818" t="s">
        <v>409</v>
      </c>
      <c r="I1818" t="s">
        <v>23058</v>
      </c>
      <c r="K1818">
        <v>0</v>
      </c>
      <c r="L1818" t="s">
        <v>502</v>
      </c>
      <c r="M1818" t="s">
        <v>23059</v>
      </c>
      <c r="O1818" t="s">
        <v>23060</v>
      </c>
      <c r="P1818" t="s">
        <v>346</v>
      </c>
      <c r="T1818" t="s">
        <v>17206</v>
      </c>
      <c r="U1818" t="s">
        <v>312</v>
      </c>
    </row>
    <row r="1819" spans="1:23" hidden="1" x14ac:dyDescent="0.25">
      <c r="A1819" t="s">
        <v>21910</v>
      </c>
      <c r="B1819">
        <v>1</v>
      </c>
      <c r="C1819" t="s">
        <v>21911</v>
      </c>
      <c r="D1819" t="s">
        <v>309</v>
      </c>
      <c r="F1819" t="s">
        <v>297</v>
      </c>
      <c r="H1819" t="s">
        <v>315</v>
      </c>
      <c r="I1819" t="s">
        <v>21911</v>
      </c>
      <c r="K1819">
        <v>0</v>
      </c>
      <c r="L1819" t="s">
        <v>21912</v>
      </c>
      <c r="M1819" t="s">
        <v>3447</v>
      </c>
      <c r="N1819">
        <v>24</v>
      </c>
      <c r="O1819" t="s">
        <v>21913</v>
      </c>
      <c r="P1819" t="s">
        <v>309</v>
      </c>
      <c r="T1819" t="s">
        <v>17206</v>
      </c>
      <c r="U1819" t="s">
        <v>701</v>
      </c>
      <c r="V1819" t="s">
        <v>20225</v>
      </c>
    </row>
    <row r="1820" spans="1:23" hidden="1" x14ac:dyDescent="0.25">
      <c r="A1820" t="s">
        <v>15747</v>
      </c>
      <c r="B1820">
        <v>1</v>
      </c>
      <c r="C1820" t="s">
        <v>15748</v>
      </c>
      <c r="D1820" t="s">
        <v>15385</v>
      </c>
      <c r="F1820" t="s">
        <v>297</v>
      </c>
      <c r="G1820">
        <v>37</v>
      </c>
      <c r="H1820" t="s">
        <v>315</v>
      </c>
      <c r="I1820" t="s">
        <v>15748</v>
      </c>
      <c r="J1820">
        <v>22218</v>
      </c>
      <c r="K1820">
        <v>4</v>
      </c>
      <c r="L1820" t="s">
        <v>15751</v>
      </c>
      <c r="M1820" t="s">
        <v>15749</v>
      </c>
      <c r="N1820">
        <v>28</v>
      </c>
      <c r="O1820" t="s">
        <v>15750</v>
      </c>
      <c r="P1820" t="s">
        <v>15385</v>
      </c>
      <c r="R1820">
        <v>3125280</v>
      </c>
      <c r="T1820" t="s">
        <v>17201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15994</v>
      </c>
      <c r="N1821">
        <v>31</v>
      </c>
      <c r="O1821" t="s">
        <v>15995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19197</v>
      </c>
      <c r="B1822">
        <v>1</v>
      </c>
      <c r="C1822" t="s">
        <v>19198</v>
      </c>
      <c r="D1822" t="s">
        <v>319</v>
      </c>
      <c r="F1822" t="s">
        <v>297</v>
      </c>
      <c r="G1822">
        <v>86</v>
      </c>
      <c r="H1822" t="s">
        <v>519</v>
      </c>
      <c r="I1822" t="s">
        <v>19198</v>
      </c>
      <c r="K1822">
        <v>1</v>
      </c>
      <c r="L1822" t="s">
        <v>1291</v>
      </c>
      <c r="M1822" t="s">
        <v>19199</v>
      </c>
      <c r="N1822">
        <v>24</v>
      </c>
      <c r="O1822" t="s">
        <v>19200</v>
      </c>
      <c r="P1822" t="s">
        <v>319</v>
      </c>
      <c r="S1822">
        <v>1</v>
      </c>
      <c r="T1822" t="s">
        <v>17219</v>
      </c>
      <c r="U1822" t="s">
        <v>701</v>
      </c>
      <c r="V1822" t="s">
        <v>19460</v>
      </c>
    </row>
    <row r="1823" spans="1:23" hidden="1" x14ac:dyDescent="0.25">
      <c r="A1823" t="s">
        <v>16421</v>
      </c>
      <c r="B1823">
        <v>1</v>
      </c>
      <c r="C1823" t="s">
        <v>16422</v>
      </c>
      <c r="D1823" t="s">
        <v>556</v>
      </c>
      <c r="E1823" t="s">
        <v>16423</v>
      </c>
      <c r="F1823" t="s">
        <v>297</v>
      </c>
      <c r="G1823">
        <v>41</v>
      </c>
      <c r="H1823" t="s">
        <v>938</v>
      </c>
      <c r="I1823" t="s">
        <v>16422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16424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17557</v>
      </c>
      <c r="D1824" t="s">
        <v>447</v>
      </c>
      <c r="F1824" t="s">
        <v>297</v>
      </c>
      <c r="G1824">
        <v>9</v>
      </c>
      <c r="H1824" t="s">
        <v>718</v>
      </c>
      <c r="I1824" t="s">
        <v>17557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17558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17213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17206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17206</v>
      </c>
      <c r="V1827" t="s">
        <v>5019</v>
      </c>
      <c r="W1827">
        <v>28938</v>
      </c>
    </row>
    <row r="1828" spans="1:23" hidden="1" x14ac:dyDescent="0.25">
      <c r="A1828" t="s">
        <v>19856</v>
      </c>
      <c r="B1828">
        <v>1</v>
      </c>
      <c r="C1828" t="s">
        <v>19857</v>
      </c>
      <c r="D1828" t="s">
        <v>447</v>
      </c>
      <c r="F1828" t="s">
        <v>293</v>
      </c>
      <c r="G1828">
        <v>29</v>
      </c>
      <c r="H1828" t="s">
        <v>390</v>
      </c>
      <c r="I1828" t="s">
        <v>19857</v>
      </c>
      <c r="K1828">
        <v>1</v>
      </c>
      <c r="L1828" t="s">
        <v>19858</v>
      </c>
      <c r="M1828" t="s">
        <v>1902</v>
      </c>
      <c r="N1828">
        <v>23</v>
      </c>
      <c r="O1828" t="s">
        <v>19859</v>
      </c>
      <c r="P1828" t="s">
        <v>447</v>
      </c>
      <c r="T1828" t="s">
        <v>6906</v>
      </c>
      <c r="V1828" t="s">
        <v>19860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17213</v>
      </c>
      <c r="V1829" t="s">
        <v>2354</v>
      </c>
      <c r="W1829">
        <v>30643</v>
      </c>
    </row>
    <row r="1830" spans="1:23" hidden="1" x14ac:dyDescent="0.25">
      <c r="A1830" t="s">
        <v>19201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19202</v>
      </c>
      <c r="M1830" t="s">
        <v>2311</v>
      </c>
      <c r="N1830">
        <v>29</v>
      </c>
      <c r="O1830" t="s">
        <v>17997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19203</v>
      </c>
      <c r="B1832">
        <v>1</v>
      </c>
      <c r="C1832" t="s">
        <v>19204</v>
      </c>
      <c r="D1832" t="s">
        <v>346</v>
      </c>
      <c r="F1832" t="s">
        <v>297</v>
      </c>
      <c r="G1832">
        <v>31</v>
      </c>
      <c r="H1832" t="s">
        <v>915</v>
      </c>
      <c r="I1832" t="s">
        <v>19204</v>
      </c>
      <c r="K1832">
        <v>1</v>
      </c>
      <c r="L1832" t="s">
        <v>592</v>
      </c>
      <c r="M1832" t="s">
        <v>2611</v>
      </c>
      <c r="N1832">
        <v>24</v>
      </c>
      <c r="O1832" t="s">
        <v>19205</v>
      </c>
      <c r="P1832" t="s">
        <v>346</v>
      </c>
      <c r="T1832" t="s">
        <v>17201</v>
      </c>
      <c r="V1832" t="s">
        <v>16816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19861</v>
      </c>
      <c r="B1834">
        <v>1</v>
      </c>
      <c r="C1834" t="s">
        <v>19862</v>
      </c>
      <c r="D1834" t="s">
        <v>319</v>
      </c>
      <c r="F1834" t="s">
        <v>297</v>
      </c>
      <c r="G1834">
        <v>84</v>
      </c>
      <c r="H1834" t="s">
        <v>454</v>
      </c>
      <c r="I1834" t="s">
        <v>19862</v>
      </c>
      <c r="K1834">
        <v>1</v>
      </c>
      <c r="L1834" t="s">
        <v>550</v>
      </c>
      <c r="M1834" t="s">
        <v>2311</v>
      </c>
      <c r="N1834">
        <v>24</v>
      </c>
      <c r="O1834" t="s">
        <v>19863</v>
      </c>
      <c r="P1834" t="s">
        <v>319</v>
      </c>
      <c r="T1834" t="s">
        <v>17219</v>
      </c>
      <c r="V1834" t="s">
        <v>19864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17487</v>
      </c>
      <c r="B1836">
        <v>1</v>
      </c>
      <c r="C1836" t="s">
        <v>17488</v>
      </c>
      <c r="D1836" t="s">
        <v>319</v>
      </c>
      <c r="F1836" t="s">
        <v>297</v>
      </c>
      <c r="G1836">
        <v>83</v>
      </c>
      <c r="H1836" t="s">
        <v>690</v>
      </c>
      <c r="I1836" t="s">
        <v>17488</v>
      </c>
      <c r="K1836">
        <v>2</v>
      </c>
      <c r="L1836" t="s">
        <v>806</v>
      </c>
      <c r="M1836" t="s">
        <v>17489</v>
      </c>
      <c r="N1836">
        <v>25</v>
      </c>
      <c r="O1836" t="s">
        <v>17490</v>
      </c>
      <c r="P1836" t="s">
        <v>319</v>
      </c>
      <c r="S1836">
        <v>3</v>
      </c>
      <c r="T1836" t="s">
        <v>7653</v>
      </c>
      <c r="U1836" t="s">
        <v>906</v>
      </c>
      <c r="V1836" t="s">
        <v>17491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17201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17206</v>
      </c>
      <c r="V1842" t="s">
        <v>5088</v>
      </c>
      <c r="W1842">
        <v>28103</v>
      </c>
    </row>
    <row r="1843" spans="1:23" hidden="1" x14ac:dyDescent="0.25">
      <c r="A1843" t="s">
        <v>17646</v>
      </c>
      <c r="B1843">
        <v>1</v>
      </c>
      <c r="C1843" t="s">
        <v>17647</v>
      </c>
      <c r="D1843" t="s">
        <v>346</v>
      </c>
      <c r="F1843" t="s">
        <v>297</v>
      </c>
      <c r="G1843">
        <v>83</v>
      </c>
      <c r="H1843" t="s">
        <v>426</v>
      </c>
      <c r="I1843" t="s">
        <v>17647</v>
      </c>
      <c r="K1843">
        <v>1</v>
      </c>
      <c r="L1843" t="s">
        <v>751</v>
      </c>
      <c r="M1843" t="s">
        <v>17648</v>
      </c>
      <c r="N1843">
        <v>24</v>
      </c>
      <c r="O1843" t="s">
        <v>17649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18581</v>
      </c>
      <c r="B1847">
        <v>1</v>
      </c>
      <c r="C1847" t="s">
        <v>18582</v>
      </c>
      <c r="D1847" t="s">
        <v>319</v>
      </c>
      <c r="F1847" t="s">
        <v>297</v>
      </c>
      <c r="G1847">
        <v>0</v>
      </c>
      <c r="H1847" t="s">
        <v>405</v>
      </c>
      <c r="I1847" t="s">
        <v>18582</v>
      </c>
      <c r="K1847">
        <v>1</v>
      </c>
      <c r="L1847" t="s">
        <v>610</v>
      </c>
      <c r="M1847" t="s">
        <v>18583</v>
      </c>
      <c r="N1847">
        <v>25</v>
      </c>
      <c r="O1847" t="s">
        <v>18584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19865</v>
      </c>
      <c r="B1850">
        <v>1</v>
      </c>
      <c r="C1850" t="s">
        <v>19866</v>
      </c>
      <c r="D1850" t="s">
        <v>346</v>
      </c>
      <c r="F1850" t="s">
        <v>297</v>
      </c>
      <c r="G1850">
        <v>12</v>
      </c>
      <c r="H1850" t="s">
        <v>531</v>
      </c>
      <c r="I1850" t="s">
        <v>19866</v>
      </c>
      <c r="K1850">
        <v>1</v>
      </c>
      <c r="L1850" t="s">
        <v>19867</v>
      </c>
      <c r="M1850" t="s">
        <v>1534</v>
      </c>
      <c r="N1850">
        <v>24</v>
      </c>
      <c r="O1850" t="s">
        <v>19868</v>
      </c>
      <c r="P1850" t="s">
        <v>346</v>
      </c>
      <c r="T1850" t="s">
        <v>17200</v>
      </c>
      <c r="U1850" t="s">
        <v>407</v>
      </c>
      <c r="V1850" t="s">
        <v>19869</v>
      </c>
    </row>
    <row r="1851" spans="1:23" hidden="1" x14ac:dyDescent="0.25">
      <c r="A1851" t="s">
        <v>19870</v>
      </c>
      <c r="B1851">
        <v>1</v>
      </c>
      <c r="C1851" t="s">
        <v>19871</v>
      </c>
      <c r="D1851" t="s">
        <v>309</v>
      </c>
      <c r="F1851" t="s">
        <v>297</v>
      </c>
      <c r="G1851">
        <v>16</v>
      </c>
      <c r="H1851" t="s">
        <v>562</v>
      </c>
      <c r="I1851" t="s">
        <v>19871</v>
      </c>
      <c r="K1851">
        <v>1</v>
      </c>
      <c r="L1851" t="s">
        <v>929</v>
      </c>
      <c r="M1851" t="s">
        <v>19872</v>
      </c>
      <c r="N1851">
        <v>24</v>
      </c>
      <c r="O1851" t="s">
        <v>19873</v>
      </c>
      <c r="P1851" t="s">
        <v>309</v>
      </c>
      <c r="T1851" t="s">
        <v>1514</v>
      </c>
      <c r="V1851" t="s">
        <v>16827</v>
      </c>
    </row>
    <row r="1852" spans="1:23" hidden="1" x14ac:dyDescent="0.25">
      <c r="A1852" t="s">
        <v>15952</v>
      </c>
      <c r="B1852">
        <v>1</v>
      </c>
      <c r="C1852" t="s">
        <v>15953</v>
      </c>
      <c r="D1852" t="s">
        <v>346</v>
      </c>
      <c r="F1852" t="s">
        <v>297</v>
      </c>
      <c r="G1852">
        <v>88</v>
      </c>
      <c r="H1852" t="s">
        <v>354</v>
      </c>
      <c r="I1852" t="s">
        <v>15953</v>
      </c>
      <c r="K1852">
        <v>3</v>
      </c>
      <c r="L1852" t="s">
        <v>15954</v>
      </c>
      <c r="M1852" t="s">
        <v>2369</v>
      </c>
      <c r="N1852">
        <v>23</v>
      </c>
      <c r="O1852" t="s">
        <v>15955</v>
      </c>
      <c r="P1852" t="s">
        <v>346</v>
      </c>
      <c r="S1852">
        <v>4</v>
      </c>
      <c r="T1852" t="s">
        <v>17201</v>
      </c>
      <c r="U1852" t="s">
        <v>868</v>
      </c>
      <c r="V1852" t="s">
        <v>16536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17213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17200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21914</v>
      </c>
      <c r="B1860">
        <v>1</v>
      </c>
      <c r="C1860" t="s">
        <v>21915</v>
      </c>
      <c r="D1860" t="s">
        <v>319</v>
      </c>
      <c r="F1860" t="s">
        <v>297</v>
      </c>
      <c r="G1860">
        <v>84</v>
      </c>
      <c r="H1860" t="s">
        <v>519</v>
      </c>
      <c r="I1860" t="s">
        <v>21915</v>
      </c>
      <c r="K1860">
        <v>0</v>
      </c>
      <c r="L1860" t="s">
        <v>439</v>
      </c>
      <c r="M1860" t="s">
        <v>687</v>
      </c>
      <c r="O1860" t="s">
        <v>21916</v>
      </c>
      <c r="P1860" t="s">
        <v>319</v>
      </c>
      <c r="T1860" t="s">
        <v>17199</v>
      </c>
      <c r="U1860" t="s">
        <v>1359</v>
      </c>
    </row>
    <row r="1861" spans="1:23" hidden="1" x14ac:dyDescent="0.25">
      <c r="A1861" t="s">
        <v>18031</v>
      </c>
      <c r="B1861">
        <v>1</v>
      </c>
      <c r="C1861" t="s">
        <v>18032</v>
      </c>
      <c r="D1861" t="s">
        <v>319</v>
      </c>
      <c r="F1861" t="s">
        <v>297</v>
      </c>
      <c r="G1861">
        <v>0</v>
      </c>
      <c r="H1861" t="s">
        <v>947</v>
      </c>
      <c r="I1861" t="s">
        <v>18032</v>
      </c>
      <c r="K1861">
        <v>2</v>
      </c>
      <c r="L1861" t="s">
        <v>3731</v>
      </c>
      <c r="M1861" t="s">
        <v>18033</v>
      </c>
      <c r="N1861">
        <v>25</v>
      </c>
      <c r="O1861" t="s">
        <v>18034</v>
      </c>
      <c r="P1861" t="s">
        <v>319</v>
      </c>
      <c r="T1861" t="s">
        <v>1514</v>
      </c>
      <c r="V1861" t="s">
        <v>17547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17213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17201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17206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15381</v>
      </c>
      <c r="R1867">
        <v>11461</v>
      </c>
      <c r="T1867" t="s">
        <v>17201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21917</v>
      </c>
      <c r="B1869">
        <v>1</v>
      </c>
      <c r="C1869" t="s">
        <v>21918</v>
      </c>
      <c r="D1869" t="s">
        <v>319</v>
      </c>
      <c r="F1869" t="s">
        <v>297</v>
      </c>
      <c r="G1869">
        <v>47</v>
      </c>
      <c r="H1869" t="s">
        <v>797</v>
      </c>
      <c r="I1869" t="s">
        <v>21918</v>
      </c>
      <c r="K1869">
        <v>0</v>
      </c>
      <c r="L1869" t="s">
        <v>21919</v>
      </c>
      <c r="M1869" t="s">
        <v>21920</v>
      </c>
      <c r="O1869" t="s">
        <v>21921</v>
      </c>
      <c r="P1869" t="s">
        <v>319</v>
      </c>
      <c r="T1869" t="s">
        <v>17284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17200</v>
      </c>
      <c r="V1870" t="s">
        <v>7754</v>
      </c>
      <c r="W1870">
        <v>30269</v>
      </c>
    </row>
    <row r="1871" spans="1:23" hidden="1" x14ac:dyDescent="0.25">
      <c r="A1871" t="s">
        <v>18108</v>
      </c>
      <c r="B1871">
        <v>1</v>
      </c>
      <c r="C1871" t="s">
        <v>18109</v>
      </c>
      <c r="D1871" t="s">
        <v>319</v>
      </c>
      <c r="F1871" t="s">
        <v>297</v>
      </c>
      <c r="G1871">
        <v>48</v>
      </c>
      <c r="H1871" t="s">
        <v>938</v>
      </c>
      <c r="I1871" t="s">
        <v>18109</v>
      </c>
      <c r="K1871">
        <v>2</v>
      </c>
      <c r="L1871" t="s">
        <v>320</v>
      </c>
      <c r="M1871" t="s">
        <v>4192</v>
      </c>
      <c r="N1871">
        <v>25</v>
      </c>
      <c r="O1871" t="s">
        <v>18110</v>
      </c>
      <c r="P1871" t="s">
        <v>319</v>
      </c>
      <c r="T1871" t="s">
        <v>17219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17201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16840</v>
      </c>
      <c r="B1875">
        <v>1</v>
      </c>
      <c r="C1875" t="s">
        <v>16841</v>
      </c>
      <c r="D1875" t="s">
        <v>346</v>
      </c>
      <c r="F1875" t="s">
        <v>293</v>
      </c>
      <c r="G1875">
        <v>16</v>
      </c>
      <c r="H1875" t="s">
        <v>383</v>
      </c>
      <c r="I1875" t="s">
        <v>16841</v>
      </c>
      <c r="K1875">
        <v>2</v>
      </c>
      <c r="L1875" t="s">
        <v>762</v>
      </c>
      <c r="M1875" t="s">
        <v>16842</v>
      </c>
      <c r="N1875">
        <v>25</v>
      </c>
      <c r="O1875" t="s">
        <v>16843</v>
      </c>
      <c r="P1875" t="s">
        <v>346</v>
      </c>
      <c r="T1875" t="s">
        <v>7653</v>
      </c>
      <c r="V1875" t="s">
        <v>16844</v>
      </c>
    </row>
    <row r="1876" spans="1:23" hidden="1" x14ac:dyDescent="0.25">
      <c r="A1876" t="s">
        <v>16616</v>
      </c>
      <c r="B1876">
        <v>1</v>
      </c>
      <c r="C1876" t="s">
        <v>16617</v>
      </c>
      <c r="D1876" t="s">
        <v>319</v>
      </c>
      <c r="F1876" t="s">
        <v>297</v>
      </c>
      <c r="G1876">
        <v>89</v>
      </c>
      <c r="H1876" t="s">
        <v>509</v>
      </c>
      <c r="I1876" t="s">
        <v>16617</v>
      </c>
      <c r="K1876">
        <v>3</v>
      </c>
      <c r="L1876" t="s">
        <v>1313</v>
      </c>
      <c r="M1876" t="s">
        <v>754</v>
      </c>
      <c r="N1876">
        <v>25</v>
      </c>
      <c r="O1876" t="s">
        <v>16618</v>
      </c>
      <c r="P1876" t="s">
        <v>319</v>
      </c>
      <c r="T1876" t="s">
        <v>17199</v>
      </c>
      <c r="U1876" t="s">
        <v>715</v>
      </c>
      <c r="V1876" t="s">
        <v>17715</v>
      </c>
    </row>
    <row r="1877" spans="1:23" hidden="1" x14ac:dyDescent="0.25">
      <c r="A1877" t="s">
        <v>23061</v>
      </c>
      <c r="B1877">
        <v>1</v>
      </c>
      <c r="C1877" t="s">
        <v>23062</v>
      </c>
      <c r="D1877" t="s">
        <v>346</v>
      </c>
      <c r="F1877" t="s">
        <v>297</v>
      </c>
      <c r="H1877" t="s">
        <v>625</v>
      </c>
      <c r="I1877" t="s">
        <v>23062</v>
      </c>
      <c r="K1877">
        <v>0</v>
      </c>
      <c r="L1877" t="s">
        <v>17502</v>
      </c>
      <c r="M1877" t="s">
        <v>423</v>
      </c>
      <c r="O1877" t="s">
        <v>23063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19874</v>
      </c>
      <c r="B1878">
        <v>1</v>
      </c>
      <c r="C1878" t="s">
        <v>19875</v>
      </c>
      <c r="D1878" t="s">
        <v>309</v>
      </c>
      <c r="F1878" t="s">
        <v>297</v>
      </c>
      <c r="G1878">
        <v>14</v>
      </c>
      <c r="H1878" t="s">
        <v>308</v>
      </c>
      <c r="I1878" t="s">
        <v>19875</v>
      </c>
      <c r="K1878">
        <v>1</v>
      </c>
      <c r="L1878" t="s">
        <v>571</v>
      </c>
      <c r="M1878" t="s">
        <v>19876</v>
      </c>
      <c r="N1878">
        <v>29</v>
      </c>
      <c r="O1878" t="s">
        <v>19877</v>
      </c>
      <c r="P1878" t="s">
        <v>309</v>
      </c>
      <c r="T1878" t="s">
        <v>17201</v>
      </c>
      <c r="V1878" t="s">
        <v>19878</v>
      </c>
    </row>
    <row r="1879" spans="1:23" hidden="1" x14ac:dyDescent="0.25">
      <c r="A1879" t="s">
        <v>23064</v>
      </c>
      <c r="B1879">
        <v>1</v>
      </c>
      <c r="C1879" t="s">
        <v>23065</v>
      </c>
      <c r="D1879" t="s">
        <v>447</v>
      </c>
      <c r="F1879" t="s">
        <v>297</v>
      </c>
      <c r="H1879" t="s">
        <v>315</v>
      </c>
      <c r="I1879" t="s">
        <v>23065</v>
      </c>
      <c r="K1879">
        <v>0</v>
      </c>
      <c r="L1879" t="s">
        <v>23066</v>
      </c>
      <c r="M1879" t="s">
        <v>2820</v>
      </c>
      <c r="O1879" t="s">
        <v>23067</v>
      </c>
      <c r="P1879" t="s">
        <v>447</v>
      </c>
      <c r="T1879" t="s">
        <v>17314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16670</v>
      </c>
      <c r="B1886">
        <v>1</v>
      </c>
      <c r="C1886" t="s">
        <v>16671</v>
      </c>
      <c r="D1886" t="s">
        <v>433</v>
      </c>
      <c r="F1886" t="s">
        <v>297</v>
      </c>
      <c r="G1886">
        <v>16</v>
      </c>
      <c r="H1886" t="s">
        <v>562</v>
      </c>
      <c r="I1886" t="s">
        <v>16671</v>
      </c>
      <c r="K1886">
        <v>1</v>
      </c>
      <c r="L1886" t="s">
        <v>550</v>
      </c>
      <c r="M1886" t="s">
        <v>1107</v>
      </c>
      <c r="N1886">
        <v>23</v>
      </c>
      <c r="O1886" t="s">
        <v>16672</v>
      </c>
      <c r="P1886" t="s">
        <v>433</v>
      </c>
      <c r="T1886" t="s">
        <v>17200</v>
      </c>
      <c r="V1886" t="s">
        <v>16845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17213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19879</v>
      </c>
      <c r="B1889">
        <v>1</v>
      </c>
      <c r="C1889" t="s">
        <v>19880</v>
      </c>
      <c r="D1889" t="s">
        <v>346</v>
      </c>
      <c r="F1889" t="s">
        <v>297</v>
      </c>
      <c r="G1889">
        <v>87</v>
      </c>
      <c r="H1889" t="s">
        <v>808</v>
      </c>
      <c r="I1889" t="s">
        <v>19880</v>
      </c>
      <c r="K1889">
        <v>1</v>
      </c>
      <c r="L1889" t="s">
        <v>19881</v>
      </c>
      <c r="M1889" t="s">
        <v>697</v>
      </c>
      <c r="N1889">
        <v>23</v>
      </c>
      <c r="O1889" t="s">
        <v>19882</v>
      </c>
      <c r="P1889" t="s">
        <v>346</v>
      </c>
      <c r="Q1889" t="s">
        <v>406</v>
      </c>
      <c r="T1889" t="s">
        <v>17201</v>
      </c>
      <c r="V1889" t="s">
        <v>19883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21922</v>
      </c>
      <c r="B1891">
        <v>1</v>
      </c>
      <c r="C1891" t="s">
        <v>21923</v>
      </c>
      <c r="D1891" t="s">
        <v>447</v>
      </c>
      <c r="F1891" t="s">
        <v>297</v>
      </c>
      <c r="G1891">
        <v>36</v>
      </c>
      <c r="H1891" t="s">
        <v>808</v>
      </c>
      <c r="I1891" t="s">
        <v>21923</v>
      </c>
      <c r="K1891">
        <v>0</v>
      </c>
      <c r="L1891" t="s">
        <v>5131</v>
      </c>
      <c r="M1891" t="s">
        <v>21924</v>
      </c>
      <c r="O1891" t="s">
        <v>21925</v>
      </c>
      <c r="P1891" t="s">
        <v>447</v>
      </c>
      <c r="T1891" t="s">
        <v>17213</v>
      </c>
      <c r="U1891" t="s">
        <v>739</v>
      </c>
    </row>
    <row r="1892" spans="1:23" hidden="1" x14ac:dyDescent="0.25">
      <c r="A1892" t="s">
        <v>21926</v>
      </c>
      <c r="B1892">
        <v>1</v>
      </c>
      <c r="C1892" t="s">
        <v>21927</v>
      </c>
      <c r="D1892" t="s">
        <v>447</v>
      </c>
      <c r="F1892" t="s">
        <v>297</v>
      </c>
      <c r="G1892">
        <v>49</v>
      </c>
      <c r="H1892" t="s">
        <v>519</v>
      </c>
      <c r="I1892" t="s">
        <v>21927</v>
      </c>
      <c r="K1892">
        <v>0</v>
      </c>
      <c r="L1892" t="s">
        <v>19234</v>
      </c>
      <c r="M1892" t="s">
        <v>19582</v>
      </c>
      <c r="O1892" t="s">
        <v>21928</v>
      </c>
      <c r="P1892" t="s">
        <v>447</v>
      </c>
      <c r="T1892" t="s">
        <v>17206</v>
      </c>
      <c r="U1892" t="s">
        <v>663</v>
      </c>
    </row>
    <row r="1893" spans="1:23" hidden="1" x14ac:dyDescent="0.25">
      <c r="A1893" t="s">
        <v>18126</v>
      </c>
      <c r="B1893">
        <v>1</v>
      </c>
      <c r="C1893" t="s">
        <v>18127</v>
      </c>
      <c r="D1893" t="s">
        <v>309</v>
      </c>
      <c r="F1893" t="s">
        <v>297</v>
      </c>
      <c r="G1893">
        <v>13</v>
      </c>
      <c r="H1893" t="s">
        <v>680</v>
      </c>
      <c r="I1893" t="s">
        <v>18127</v>
      </c>
      <c r="K1893">
        <v>2</v>
      </c>
      <c r="L1893" t="s">
        <v>1313</v>
      </c>
      <c r="M1893" t="s">
        <v>18128</v>
      </c>
      <c r="N1893">
        <v>24</v>
      </c>
      <c r="O1893" t="s">
        <v>18129</v>
      </c>
      <c r="P1893" t="s">
        <v>309</v>
      </c>
      <c r="S1893">
        <v>1</v>
      </c>
      <c r="T1893" t="s">
        <v>17200</v>
      </c>
      <c r="U1893" t="s">
        <v>530</v>
      </c>
      <c r="V1893" t="s">
        <v>18130</v>
      </c>
    </row>
    <row r="1894" spans="1:23" hidden="1" x14ac:dyDescent="0.25">
      <c r="A1894" t="s">
        <v>21929</v>
      </c>
      <c r="B1894">
        <v>1</v>
      </c>
      <c r="C1894" t="s">
        <v>21930</v>
      </c>
      <c r="D1894" t="s">
        <v>433</v>
      </c>
      <c r="F1894" t="s">
        <v>297</v>
      </c>
      <c r="G1894">
        <v>39</v>
      </c>
      <c r="H1894" t="s">
        <v>315</v>
      </c>
      <c r="I1894" t="s">
        <v>21930</v>
      </c>
      <c r="K1894">
        <v>0</v>
      </c>
      <c r="L1894" t="s">
        <v>926</v>
      </c>
      <c r="M1894" t="s">
        <v>21931</v>
      </c>
      <c r="O1894" t="s">
        <v>21932</v>
      </c>
      <c r="P1894" t="s">
        <v>433</v>
      </c>
      <c r="T1894" t="s">
        <v>17219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17219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17200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19206</v>
      </c>
      <c r="B1898">
        <v>1</v>
      </c>
      <c r="C1898" t="s">
        <v>19207</v>
      </c>
      <c r="D1898" t="s">
        <v>447</v>
      </c>
      <c r="F1898" t="s">
        <v>297</v>
      </c>
      <c r="G1898">
        <v>35</v>
      </c>
      <c r="H1898" t="s">
        <v>644</v>
      </c>
      <c r="I1898" t="s">
        <v>19207</v>
      </c>
      <c r="K1898">
        <v>1</v>
      </c>
      <c r="L1898" t="s">
        <v>725</v>
      </c>
      <c r="M1898" t="s">
        <v>6497</v>
      </c>
      <c r="N1898">
        <v>24</v>
      </c>
      <c r="O1898" t="s">
        <v>19208</v>
      </c>
      <c r="P1898" t="s">
        <v>447</v>
      </c>
      <c r="T1898" t="s">
        <v>17213</v>
      </c>
      <c r="V1898" t="s">
        <v>19884</v>
      </c>
    </row>
    <row r="1899" spans="1:23" hidden="1" x14ac:dyDescent="0.25">
      <c r="A1899" t="s">
        <v>17854</v>
      </c>
      <c r="B1899">
        <v>1</v>
      </c>
      <c r="C1899" t="s">
        <v>17855</v>
      </c>
      <c r="D1899" t="s">
        <v>447</v>
      </c>
      <c r="F1899" t="s">
        <v>297</v>
      </c>
      <c r="G1899">
        <v>38</v>
      </c>
      <c r="H1899" t="s">
        <v>409</v>
      </c>
      <c r="I1899" t="s">
        <v>17855</v>
      </c>
      <c r="K1899">
        <v>2</v>
      </c>
      <c r="L1899" t="s">
        <v>17856</v>
      </c>
      <c r="M1899" t="s">
        <v>775</v>
      </c>
      <c r="N1899">
        <v>26</v>
      </c>
      <c r="O1899" t="s">
        <v>17857</v>
      </c>
      <c r="P1899" t="s">
        <v>447</v>
      </c>
      <c r="S1899">
        <v>8</v>
      </c>
      <c r="T1899" t="s">
        <v>17200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18153</v>
      </c>
      <c r="B1901">
        <v>1</v>
      </c>
      <c r="C1901" t="s">
        <v>18154</v>
      </c>
      <c r="D1901" t="s">
        <v>447</v>
      </c>
      <c r="F1901" t="s">
        <v>297</v>
      </c>
      <c r="G1901">
        <v>32</v>
      </c>
      <c r="H1901" t="s">
        <v>390</v>
      </c>
      <c r="I1901" t="s">
        <v>18154</v>
      </c>
      <c r="K1901">
        <v>2</v>
      </c>
      <c r="L1901" t="s">
        <v>18155</v>
      </c>
      <c r="M1901" t="s">
        <v>18156</v>
      </c>
      <c r="N1901">
        <v>26</v>
      </c>
      <c r="O1901" t="s">
        <v>18157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17206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16902</v>
      </c>
      <c r="B1904">
        <v>1</v>
      </c>
      <c r="C1904" t="s">
        <v>16903</v>
      </c>
      <c r="D1904" t="s">
        <v>346</v>
      </c>
      <c r="F1904" t="s">
        <v>297</v>
      </c>
      <c r="G1904">
        <v>18</v>
      </c>
      <c r="H1904" t="s">
        <v>680</v>
      </c>
      <c r="I1904" t="s">
        <v>16903</v>
      </c>
      <c r="K1904">
        <v>3</v>
      </c>
      <c r="L1904" t="s">
        <v>592</v>
      </c>
      <c r="M1904" t="s">
        <v>16904</v>
      </c>
      <c r="N1904">
        <v>25</v>
      </c>
      <c r="O1904" t="s">
        <v>16905</v>
      </c>
      <c r="P1904" t="s">
        <v>346</v>
      </c>
      <c r="T1904" t="s">
        <v>17201</v>
      </c>
      <c r="U1904" t="s">
        <v>663</v>
      </c>
      <c r="V1904" t="s">
        <v>16906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17219</v>
      </c>
      <c r="U1905" t="s">
        <v>312</v>
      </c>
      <c r="V1905" t="s">
        <v>16908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17650</v>
      </c>
      <c r="P1907" t="s">
        <v>319</v>
      </c>
      <c r="R1907">
        <v>3123050</v>
      </c>
      <c r="T1907" t="s">
        <v>17219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17594</v>
      </c>
      <c r="B1910">
        <v>1</v>
      </c>
      <c r="C1910" t="s">
        <v>17595</v>
      </c>
      <c r="D1910" t="s">
        <v>319</v>
      </c>
      <c r="F1910" t="s">
        <v>297</v>
      </c>
      <c r="G1910">
        <v>0</v>
      </c>
      <c r="H1910" t="s">
        <v>947</v>
      </c>
      <c r="I1910" t="s">
        <v>17595</v>
      </c>
      <c r="K1910">
        <v>1</v>
      </c>
      <c r="L1910" t="s">
        <v>786</v>
      </c>
      <c r="M1910" t="s">
        <v>17596</v>
      </c>
      <c r="O1910" t="s">
        <v>17597</v>
      </c>
      <c r="P1910" t="s">
        <v>319</v>
      </c>
      <c r="T1910" t="s">
        <v>17199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17206</v>
      </c>
      <c r="V1911" t="s">
        <v>16403</v>
      </c>
      <c r="W1911">
        <v>33266</v>
      </c>
    </row>
    <row r="1912" spans="1:23" hidden="1" x14ac:dyDescent="0.25">
      <c r="A1912" t="s">
        <v>19885</v>
      </c>
      <c r="B1912">
        <v>1</v>
      </c>
      <c r="C1912" t="s">
        <v>19886</v>
      </c>
      <c r="D1912" t="s">
        <v>346</v>
      </c>
      <c r="F1912" t="s">
        <v>297</v>
      </c>
      <c r="G1912">
        <v>88</v>
      </c>
      <c r="H1912" t="s">
        <v>354</v>
      </c>
      <c r="I1912" t="s">
        <v>19886</v>
      </c>
      <c r="K1912">
        <v>1</v>
      </c>
      <c r="L1912" t="s">
        <v>449</v>
      </c>
      <c r="M1912" t="s">
        <v>1099</v>
      </c>
      <c r="N1912">
        <v>24</v>
      </c>
      <c r="O1912" t="s">
        <v>19887</v>
      </c>
      <c r="P1912" t="s">
        <v>346</v>
      </c>
      <c r="T1912" t="s">
        <v>17200</v>
      </c>
      <c r="V1912" t="s">
        <v>19888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17199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23068</v>
      </c>
      <c r="B1915">
        <v>1</v>
      </c>
      <c r="C1915" t="s">
        <v>23069</v>
      </c>
      <c r="D1915" t="s">
        <v>346</v>
      </c>
      <c r="F1915" t="s">
        <v>297</v>
      </c>
      <c r="G1915">
        <v>19</v>
      </c>
      <c r="H1915" t="s">
        <v>354</v>
      </c>
      <c r="I1915" t="s">
        <v>23069</v>
      </c>
      <c r="K1915">
        <v>0</v>
      </c>
      <c r="L1915" t="s">
        <v>8909</v>
      </c>
      <c r="M1915" t="s">
        <v>751</v>
      </c>
      <c r="O1915" t="s">
        <v>23070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17206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17206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17200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17213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21933</v>
      </c>
      <c r="B1922">
        <v>1</v>
      </c>
      <c r="C1922" t="s">
        <v>21934</v>
      </c>
      <c r="D1922" t="s">
        <v>346</v>
      </c>
      <c r="F1922" t="s">
        <v>297</v>
      </c>
      <c r="G1922">
        <v>19</v>
      </c>
      <c r="H1922" t="s">
        <v>395</v>
      </c>
      <c r="I1922" t="s">
        <v>21934</v>
      </c>
      <c r="K1922">
        <v>0</v>
      </c>
      <c r="L1922" t="s">
        <v>21935</v>
      </c>
      <c r="M1922" t="s">
        <v>1534</v>
      </c>
      <c r="N1922">
        <v>24</v>
      </c>
      <c r="O1922" t="s">
        <v>21936</v>
      </c>
      <c r="P1922" t="s">
        <v>346</v>
      </c>
      <c r="T1922" t="s">
        <v>6906</v>
      </c>
      <c r="U1922" t="s">
        <v>546</v>
      </c>
      <c r="V1922" t="s">
        <v>21937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17219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17284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17201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16674</v>
      </c>
      <c r="B1929">
        <v>1</v>
      </c>
      <c r="C1929" t="s">
        <v>16675</v>
      </c>
      <c r="D1929" t="s">
        <v>309</v>
      </c>
      <c r="F1929" t="s">
        <v>297</v>
      </c>
      <c r="G1929">
        <v>0</v>
      </c>
      <c r="H1929" t="s">
        <v>354</v>
      </c>
      <c r="I1929" t="s">
        <v>16675</v>
      </c>
      <c r="K1929">
        <v>1</v>
      </c>
      <c r="L1929" t="s">
        <v>16676</v>
      </c>
      <c r="M1929" t="s">
        <v>16677</v>
      </c>
      <c r="O1929" t="s">
        <v>16678</v>
      </c>
      <c r="P1929" t="s">
        <v>309</v>
      </c>
      <c r="T1929" t="s">
        <v>17206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17200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17213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17201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17199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17199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17199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17453</v>
      </c>
      <c r="B1940">
        <v>1</v>
      </c>
      <c r="C1940" t="s">
        <v>17454</v>
      </c>
      <c r="D1940" t="s">
        <v>346</v>
      </c>
      <c r="F1940" t="s">
        <v>297</v>
      </c>
      <c r="G1940">
        <v>0</v>
      </c>
      <c r="H1940" t="s">
        <v>339</v>
      </c>
      <c r="I1940" t="s">
        <v>17454</v>
      </c>
      <c r="K1940">
        <v>1</v>
      </c>
      <c r="L1940" t="s">
        <v>1285</v>
      </c>
      <c r="M1940" t="s">
        <v>17455</v>
      </c>
      <c r="N1940">
        <v>25</v>
      </c>
      <c r="O1940" t="s">
        <v>17456</v>
      </c>
      <c r="P1940" t="s">
        <v>346</v>
      </c>
      <c r="T1940" t="s">
        <v>7653</v>
      </c>
      <c r="V1940" t="s">
        <v>16591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17206</v>
      </c>
      <c r="V1941" t="s">
        <v>15293</v>
      </c>
      <c r="W1941">
        <v>33258</v>
      </c>
    </row>
    <row r="1942" spans="1:23" hidden="1" x14ac:dyDescent="0.25">
      <c r="A1942" t="s">
        <v>18225</v>
      </c>
      <c r="B1942">
        <v>1</v>
      </c>
      <c r="C1942" t="s">
        <v>18226</v>
      </c>
      <c r="D1942" t="s">
        <v>346</v>
      </c>
      <c r="F1942" t="s">
        <v>293</v>
      </c>
      <c r="G1942">
        <v>0</v>
      </c>
      <c r="H1942" t="s">
        <v>365</v>
      </c>
      <c r="I1942" t="s">
        <v>18226</v>
      </c>
      <c r="K1942">
        <v>1</v>
      </c>
      <c r="L1942" t="s">
        <v>18227</v>
      </c>
      <c r="M1942" t="s">
        <v>18228</v>
      </c>
      <c r="N1942">
        <v>23</v>
      </c>
      <c r="O1942" t="s">
        <v>18229</v>
      </c>
      <c r="P1942" t="s">
        <v>346</v>
      </c>
      <c r="T1942" t="s">
        <v>17206</v>
      </c>
      <c r="V1942" t="s">
        <v>18443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17200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21938</v>
      </c>
      <c r="B1945">
        <v>1</v>
      </c>
      <c r="C1945" t="s">
        <v>21939</v>
      </c>
      <c r="D1945" t="s">
        <v>346</v>
      </c>
      <c r="F1945" t="s">
        <v>297</v>
      </c>
      <c r="H1945" t="s">
        <v>562</v>
      </c>
      <c r="I1945" t="s">
        <v>21939</v>
      </c>
      <c r="K1945">
        <v>0</v>
      </c>
      <c r="L1945" t="s">
        <v>21940</v>
      </c>
      <c r="M1945" t="s">
        <v>930</v>
      </c>
      <c r="O1945" t="s">
        <v>21941</v>
      </c>
      <c r="P1945" t="s">
        <v>346</v>
      </c>
      <c r="T1945" t="s">
        <v>17200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21942</v>
      </c>
      <c r="B1947">
        <v>1</v>
      </c>
      <c r="C1947" t="s">
        <v>21943</v>
      </c>
      <c r="D1947" t="s">
        <v>15385</v>
      </c>
      <c r="F1947" t="s">
        <v>297</v>
      </c>
      <c r="G1947">
        <v>37</v>
      </c>
      <c r="H1947" t="s">
        <v>718</v>
      </c>
      <c r="I1947" t="s">
        <v>21943</v>
      </c>
      <c r="K1947">
        <v>0</v>
      </c>
      <c r="L1947" t="s">
        <v>466</v>
      </c>
      <c r="M1947" t="s">
        <v>21944</v>
      </c>
      <c r="O1947" t="s">
        <v>21945</v>
      </c>
      <c r="P1947" t="s">
        <v>15385</v>
      </c>
      <c r="T1947" t="s">
        <v>17206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17206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17201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17206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21470</v>
      </c>
      <c r="B1954">
        <v>1</v>
      </c>
      <c r="C1954" t="s">
        <v>21471</v>
      </c>
      <c r="D1954" t="s">
        <v>319</v>
      </c>
      <c r="F1954" t="s">
        <v>297</v>
      </c>
      <c r="G1954">
        <v>12</v>
      </c>
      <c r="H1954" t="s">
        <v>984</v>
      </c>
      <c r="I1954" t="s">
        <v>21471</v>
      </c>
      <c r="K1954">
        <v>0</v>
      </c>
      <c r="L1954" t="s">
        <v>4692</v>
      </c>
      <c r="M1954" t="s">
        <v>21729</v>
      </c>
      <c r="N1954">
        <v>23</v>
      </c>
      <c r="O1954" t="s">
        <v>21946</v>
      </c>
      <c r="P1954" t="s">
        <v>319</v>
      </c>
      <c r="T1954" t="s">
        <v>1514</v>
      </c>
      <c r="U1954" t="s">
        <v>304</v>
      </c>
      <c r="V1954" t="s">
        <v>21947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15381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18419</v>
      </c>
      <c r="B1957">
        <v>1</v>
      </c>
      <c r="C1957" t="s">
        <v>18420</v>
      </c>
      <c r="D1957" t="s">
        <v>319</v>
      </c>
      <c r="F1957" t="s">
        <v>297</v>
      </c>
      <c r="G1957">
        <v>0</v>
      </c>
      <c r="H1957" t="s">
        <v>1248</v>
      </c>
      <c r="I1957" t="s">
        <v>18420</v>
      </c>
      <c r="K1957">
        <v>1</v>
      </c>
      <c r="L1957" t="s">
        <v>1217</v>
      </c>
      <c r="M1957" t="s">
        <v>10049</v>
      </c>
      <c r="N1957">
        <v>24</v>
      </c>
      <c r="O1957" t="s">
        <v>18421</v>
      </c>
      <c r="P1957" t="s">
        <v>319</v>
      </c>
      <c r="T1957" t="s">
        <v>17284</v>
      </c>
      <c r="V1957" t="s">
        <v>17345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17201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17219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17219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17213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17199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16746</v>
      </c>
      <c r="B1967">
        <v>1</v>
      </c>
      <c r="C1967" t="s">
        <v>16747</v>
      </c>
      <c r="D1967" t="s">
        <v>346</v>
      </c>
      <c r="F1967" t="s">
        <v>297</v>
      </c>
      <c r="G1967">
        <v>0</v>
      </c>
      <c r="H1967" t="s">
        <v>724</v>
      </c>
      <c r="I1967" t="s">
        <v>16747</v>
      </c>
      <c r="K1967">
        <v>1</v>
      </c>
      <c r="L1967" t="s">
        <v>838</v>
      </c>
      <c r="M1967" t="s">
        <v>16748</v>
      </c>
      <c r="O1967" t="s">
        <v>16749</v>
      </c>
      <c r="P1967" t="s">
        <v>346</v>
      </c>
      <c r="T1967" t="s">
        <v>17206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17201</v>
      </c>
      <c r="V1968" t="s">
        <v>18606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21948</v>
      </c>
      <c r="R1969">
        <v>2468609</v>
      </c>
      <c r="S1969">
        <v>2</v>
      </c>
      <c r="T1969" t="s">
        <v>17201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17213</v>
      </c>
      <c r="V1970" t="s">
        <v>3304</v>
      </c>
      <c r="W1970">
        <v>24923</v>
      </c>
    </row>
    <row r="1971" spans="1:23" hidden="1" x14ac:dyDescent="0.25">
      <c r="A1971" t="s">
        <v>21949</v>
      </c>
      <c r="B1971">
        <v>1</v>
      </c>
      <c r="C1971" t="s">
        <v>21950</v>
      </c>
      <c r="D1971" t="s">
        <v>447</v>
      </c>
      <c r="F1971" t="s">
        <v>297</v>
      </c>
      <c r="H1971" t="s">
        <v>409</v>
      </c>
      <c r="I1971" t="s">
        <v>21950</v>
      </c>
      <c r="K1971">
        <v>0</v>
      </c>
      <c r="L1971" t="s">
        <v>459</v>
      </c>
      <c r="M1971" t="s">
        <v>7441</v>
      </c>
      <c r="O1971" t="s">
        <v>21951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21952</v>
      </c>
      <c r="B1972">
        <v>1</v>
      </c>
      <c r="C1972" t="s">
        <v>21953</v>
      </c>
      <c r="D1972" t="s">
        <v>309</v>
      </c>
      <c r="F1972" t="s">
        <v>297</v>
      </c>
      <c r="G1972">
        <v>13</v>
      </c>
      <c r="H1972" t="s">
        <v>586</v>
      </c>
      <c r="I1972" t="s">
        <v>21953</v>
      </c>
      <c r="K1972">
        <v>0</v>
      </c>
      <c r="L1972" t="s">
        <v>2517</v>
      </c>
      <c r="M1972" t="s">
        <v>21954</v>
      </c>
      <c r="N1972">
        <v>24</v>
      </c>
      <c r="O1972" t="s">
        <v>21955</v>
      </c>
      <c r="P1972" t="s">
        <v>309</v>
      </c>
      <c r="T1972" t="s">
        <v>17200</v>
      </c>
      <c r="U1972" t="s">
        <v>333</v>
      </c>
      <c r="V1972" t="s">
        <v>21956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17200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17201</v>
      </c>
      <c r="V1976" t="s">
        <v>17716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17206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17219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17201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17200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17199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17199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15766</v>
      </c>
      <c r="B1989">
        <v>1</v>
      </c>
      <c r="C1989" t="s">
        <v>15767</v>
      </c>
      <c r="D1989" t="s">
        <v>15385</v>
      </c>
      <c r="F1989" t="s">
        <v>297</v>
      </c>
      <c r="G1989">
        <v>6</v>
      </c>
      <c r="H1989" t="s">
        <v>390</v>
      </c>
      <c r="I1989" t="s">
        <v>15767</v>
      </c>
      <c r="J1989">
        <v>21533</v>
      </c>
      <c r="K1989">
        <v>3</v>
      </c>
      <c r="L1989" t="s">
        <v>15769</v>
      </c>
      <c r="M1989" t="s">
        <v>514</v>
      </c>
      <c r="O1989" t="s">
        <v>15768</v>
      </c>
      <c r="P1989" t="s">
        <v>15385</v>
      </c>
      <c r="R1989">
        <v>3921630</v>
      </c>
      <c r="T1989" t="s">
        <v>17213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18590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17201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19889</v>
      </c>
      <c r="B1992">
        <v>1</v>
      </c>
      <c r="C1992" t="s">
        <v>19890</v>
      </c>
      <c r="D1992" t="s">
        <v>556</v>
      </c>
      <c r="F1992" t="s">
        <v>297</v>
      </c>
      <c r="G1992">
        <v>40</v>
      </c>
      <c r="H1992" t="s">
        <v>318</v>
      </c>
      <c r="I1992" t="s">
        <v>19890</v>
      </c>
      <c r="K1992">
        <v>1</v>
      </c>
      <c r="L1992" t="s">
        <v>19891</v>
      </c>
      <c r="M1992" t="s">
        <v>19892</v>
      </c>
      <c r="N1992">
        <v>23</v>
      </c>
      <c r="O1992" t="s">
        <v>19893</v>
      </c>
      <c r="P1992" t="s">
        <v>447</v>
      </c>
      <c r="Q1992" t="s">
        <v>15381</v>
      </c>
      <c r="T1992" t="s">
        <v>17200</v>
      </c>
      <c r="V1992" t="s">
        <v>19562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17219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19209</v>
      </c>
      <c r="B1995">
        <v>1</v>
      </c>
      <c r="C1995" t="s">
        <v>19210</v>
      </c>
      <c r="D1995" t="s">
        <v>319</v>
      </c>
      <c r="F1995" t="s">
        <v>297</v>
      </c>
      <c r="G1995">
        <v>81</v>
      </c>
      <c r="H1995" t="s">
        <v>318</v>
      </c>
      <c r="I1995" t="s">
        <v>19210</v>
      </c>
      <c r="K1995">
        <v>1</v>
      </c>
      <c r="L1995" t="s">
        <v>1016</v>
      </c>
      <c r="M1995" t="s">
        <v>19211</v>
      </c>
      <c r="N1995">
        <v>24</v>
      </c>
      <c r="O1995" t="s">
        <v>19212</v>
      </c>
      <c r="P1995" t="s">
        <v>319</v>
      </c>
      <c r="Q1995" t="s">
        <v>406</v>
      </c>
      <c r="S1995">
        <v>5</v>
      </c>
      <c r="T1995" t="s">
        <v>17199</v>
      </c>
      <c r="U1995" t="s">
        <v>530</v>
      </c>
      <c r="V1995" t="s">
        <v>19129</v>
      </c>
    </row>
    <row r="1996" spans="1:23" hidden="1" x14ac:dyDescent="0.25">
      <c r="A1996" t="s">
        <v>16705</v>
      </c>
      <c r="B1996">
        <v>1</v>
      </c>
      <c r="C1996" t="s">
        <v>16706</v>
      </c>
      <c r="D1996" t="s">
        <v>319</v>
      </c>
      <c r="F1996" t="s">
        <v>297</v>
      </c>
      <c r="G1996">
        <v>46</v>
      </c>
      <c r="H1996" t="s">
        <v>653</v>
      </c>
      <c r="I1996" t="s">
        <v>16706</v>
      </c>
      <c r="K1996">
        <v>1</v>
      </c>
      <c r="L1996" t="s">
        <v>621</v>
      </c>
      <c r="M1996" t="s">
        <v>16707</v>
      </c>
      <c r="N1996">
        <v>25</v>
      </c>
      <c r="O1996" t="s">
        <v>16708</v>
      </c>
      <c r="P1996" t="s">
        <v>319</v>
      </c>
      <c r="T1996" t="s">
        <v>17219</v>
      </c>
      <c r="V1996" t="s">
        <v>17976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19213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17206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21472</v>
      </c>
      <c r="B1999">
        <v>1</v>
      </c>
      <c r="C1999" t="s">
        <v>21473</v>
      </c>
      <c r="D1999" t="s">
        <v>346</v>
      </c>
      <c r="F1999" t="s">
        <v>297</v>
      </c>
      <c r="G1999">
        <v>18</v>
      </c>
      <c r="H1999" t="s">
        <v>409</v>
      </c>
      <c r="I1999" t="s">
        <v>21473</v>
      </c>
      <c r="K1999">
        <v>0</v>
      </c>
      <c r="L1999" t="s">
        <v>2941</v>
      </c>
      <c r="M1999" t="s">
        <v>3177</v>
      </c>
      <c r="N1999">
        <v>21</v>
      </c>
      <c r="O1999" t="s">
        <v>21957</v>
      </c>
      <c r="P1999" t="s">
        <v>346</v>
      </c>
      <c r="T1999" t="s">
        <v>17219</v>
      </c>
      <c r="U1999" t="s">
        <v>338</v>
      </c>
      <c r="V1999" t="s">
        <v>21958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16245</v>
      </c>
      <c r="B2003">
        <v>1</v>
      </c>
      <c r="C2003" t="s">
        <v>16246</v>
      </c>
      <c r="D2003" t="s">
        <v>447</v>
      </c>
      <c r="F2003" t="s">
        <v>297</v>
      </c>
      <c r="G2003">
        <v>23</v>
      </c>
      <c r="H2003" t="s">
        <v>680</v>
      </c>
      <c r="I2003" t="s">
        <v>16246</v>
      </c>
      <c r="K2003">
        <v>3</v>
      </c>
      <c r="L2003" t="s">
        <v>2233</v>
      </c>
      <c r="M2003" t="s">
        <v>16247</v>
      </c>
      <c r="N2003">
        <v>25</v>
      </c>
      <c r="O2003" t="s">
        <v>16248</v>
      </c>
      <c r="P2003" t="s">
        <v>447</v>
      </c>
      <c r="Q2003" t="s">
        <v>406</v>
      </c>
      <c r="S2003">
        <v>5</v>
      </c>
      <c r="T2003" t="s">
        <v>17200</v>
      </c>
      <c r="U2003" t="s">
        <v>312</v>
      </c>
      <c r="V2003" t="s">
        <v>18355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17314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17200</v>
      </c>
      <c r="V2007" t="s">
        <v>4724</v>
      </c>
      <c r="W2007">
        <v>29397</v>
      </c>
    </row>
    <row r="2008" spans="1:23" hidden="1" x14ac:dyDescent="0.25">
      <c r="A2008" t="s">
        <v>21959</v>
      </c>
      <c r="B2008">
        <v>1</v>
      </c>
      <c r="C2008" t="s">
        <v>21960</v>
      </c>
      <c r="D2008" t="s">
        <v>346</v>
      </c>
      <c r="F2008" t="s">
        <v>297</v>
      </c>
      <c r="H2008" t="s">
        <v>409</v>
      </c>
      <c r="I2008" t="s">
        <v>21960</v>
      </c>
      <c r="K2008">
        <v>0</v>
      </c>
      <c r="L2008" t="s">
        <v>320</v>
      </c>
      <c r="M2008" t="s">
        <v>21961</v>
      </c>
      <c r="O2008" t="s">
        <v>21962</v>
      </c>
      <c r="P2008" t="s">
        <v>346</v>
      </c>
      <c r="T2008" t="s">
        <v>17200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17219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16926</v>
      </c>
      <c r="B2010">
        <v>1</v>
      </c>
      <c r="C2010" t="s">
        <v>16927</v>
      </c>
      <c r="D2010" t="s">
        <v>433</v>
      </c>
      <c r="F2010" t="s">
        <v>297</v>
      </c>
      <c r="G2010">
        <v>13</v>
      </c>
      <c r="H2010" t="s">
        <v>470</v>
      </c>
      <c r="I2010" t="s">
        <v>16927</v>
      </c>
      <c r="K2010">
        <v>2</v>
      </c>
      <c r="L2010" t="s">
        <v>2766</v>
      </c>
      <c r="M2010" t="s">
        <v>16928</v>
      </c>
      <c r="N2010">
        <v>24</v>
      </c>
      <c r="O2010" t="s">
        <v>16929</v>
      </c>
      <c r="P2010" t="s">
        <v>433</v>
      </c>
      <c r="Q2010" t="s">
        <v>406</v>
      </c>
      <c r="T2010" t="s">
        <v>17200</v>
      </c>
      <c r="V2010" t="s">
        <v>15178</v>
      </c>
    </row>
    <row r="2011" spans="1:23" hidden="1" x14ac:dyDescent="0.25">
      <c r="A2011" t="s">
        <v>17181</v>
      </c>
      <c r="B2011">
        <v>1</v>
      </c>
      <c r="C2011" t="s">
        <v>16234</v>
      </c>
      <c r="D2011" t="s">
        <v>346</v>
      </c>
      <c r="F2011" t="s">
        <v>297</v>
      </c>
      <c r="G2011">
        <v>1</v>
      </c>
      <c r="H2011" t="s">
        <v>426</v>
      </c>
      <c r="I2011" t="s">
        <v>16234</v>
      </c>
      <c r="K2011">
        <v>3</v>
      </c>
      <c r="L2011" t="s">
        <v>18339</v>
      </c>
      <c r="M2011" t="s">
        <v>16235</v>
      </c>
      <c r="N2011">
        <v>27</v>
      </c>
      <c r="O2011" t="s">
        <v>18340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16007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15381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17200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17206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17200</v>
      </c>
      <c r="V2016" t="s">
        <v>17326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17314</v>
      </c>
      <c r="V2019" t="s">
        <v>17505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17213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19214</v>
      </c>
      <c r="B2026">
        <v>1</v>
      </c>
      <c r="C2026" t="s">
        <v>19215</v>
      </c>
      <c r="D2026" t="s">
        <v>346</v>
      </c>
      <c r="F2026" t="s">
        <v>297</v>
      </c>
      <c r="G2026">
        <v>19</v>
      </c>
      <c r="H2026" t="s">
        <v>432</v>
      </c>
      <c r="I2026" t="s">
        <v>19215</v>
      </c>
      <c r="K2026">
        <v>1</v>
      </c>
      <c r="L2026" t="s">
        <v>1318</v>
      </c>
      <c r="M2026" t="s">
        <v>19216</v>
      </c>
      <c r="N2026">
        <v>24</v>
      </c>
      <c r="O2026" t="s">
        <v>19217</v>
      </c>
      <c r="P2026" t="s">
        <v>346</v>
      </c>
      <c r="S2026">
        <v>3</v>
      </c>
      <c r="T2026" t="s">
        <v>17206</v>
      </c>
      <c r="U2026" t="s">
        <v>663</v>
      </c>
      <c r="V2026" t="s">
        <v>19894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16754</v>
      </c>
      <c r="B2028">
        <v>1</v>
      </c>
      <c r="C2028" t="s">
        <v>16755</v>
      </c>
      <c r="D2028" t="s">
        <v>15385</v>
      </c>
      <c r="F2028" t="s">
        <v>293</v>
      </c>
      <c r="G2028">
        <v>15</v>
      </c>
      <c r="H2028" t="s">
        <v>743</v>
      </c>
      <c r="I2028" t="s">
        <v>16755</v>
      </c>
      <c r="K2028">
        <v>0</v>
      </c>
      <c r="L2028" t="s">
        <v>2130</v>
      </c>
      <c r="M2028" t="s">
        <v>16756</v>
      </c>
      <c r="N2028">
        <v>28</v>
      </c>
      <c r="O2028" t="s">
        <v>16757</v>
      </c>
      <c r="P2028" t="s">
        <v>15385</v>
      </c>
      <c r="T2028" t="s">
        <v>7653</v>
      </c>
      <c r="V2028" t="s">
        <v>16758</v>
      </c>
    </row>
    <row r="2029" spans="1:23" hidden="1" x14ac:dyDescent="0.25">
      <c r="A2029" t="s">
        <v>17445</v>
      </c>
      <c r="B2029">
        <v>1</v>
      </c>
      <c r="C2029" t="s">
        <v>17446</v>
      </c>
      <c r="D2029" t="s">
        <v>346</v>
      </c>
      <c r="F2029" t="s">
        <v>297</v>
      </c>
      <c r="G2029">
        <v>9</v>
      </c>
      <c r="H2029" t="s">
        <v>390</v>
      </c>
      <c r="I2029" t="s">
        <v>17446</v>
      </c>
      <c r="K2029">
        <v>2</v>
      </c>
      <c r="L2029" t="s">
        <v>17447</v>
      </c>
      <c r="M2029" t="s">
        <v>507</v>
      </c>
      <c r="N2029">
        <v>23</v>
      </c>
      <c r="O2029" t="s">
        <v>17448</v>
      </c>
      <c r="P2029" t="s">
        <v>346</v>
      </c>
      <c r="S2029">
        <v>3</v>
      </c>
      <c r="T2029" t="s">
        <v>17200</v>
      </c>
      <c r="U2029" t="s">
        <v>715</v>
      </c>
      <c r="V2029" t="s">
        <v>17449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17219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17213</v>
      </c>
      <c r="V2032" t="s">
        <v>6124</v>
      </c>
      <c r="W2032">
        <v>30439</v>
      </c>
    </row>
    <row r="2033" spans="1:23" hidden="1" x14ac:dyDescent="0.25">
      <c r="A2033" t="s">
        <v>15909</v>
      </c>
      <c r="B2033">
        <v>1</v>
      </c>
      <c r="C2033" t="s">
        <v>15910</v>
      </c>
      <c r="D2033" t="s">
        <v>346</v>
      </c>
      <c r="F2033" t="s">
        <v>297</v>
      </c>
      <c r="G2033">
        <v>14</v>
      </c>
      <c r="H2033" t="s">
        <v>387</v>
      </c>
      <c r="I2033" t="s">
        <v>15910</v>
      </c>
      <c r="K2033">
        <v>3</v>
      </c>
      <c r="L2033" t="s">
        <v>15911</v>
      </c>
      <c r="M2033" t="s">
        <v>1322</v>
      </c>
      <c r="N2033">
        <v>26</v>
      </c>
      <c r="O2033" t="s">
        <v>15912</v>
      </c>
      <c r="P2033" t="s">
        <v>346</v>
      </c>
      <c r="T2033" t="s">
        <v>7653</v>
      </c>
      <c r="U2033" t="s">
        <v>304</v>
      </c>
      <c r="V2033" t="s">
        <v>16496</v>
      </c>
    </row>
    <row r="2034" spans="1:23" hidden="1" x14ac:dyDescent="0.25">
      <c r="A2034" t="s">
        <v>18094</v>
      </c>
      <c r="B2034">
        <v>1</v>
      </c>
      <c r="C2034" t="s">
        <v>18095</v>
      </c>
      <c r="D2034" t="s">
        <v>319</v>
      </c>
      <c r="F2034" t="s">
        <v>297</v>
      </c>
      <c r="G2034">
        <v>82</v>
      </c>
      <c r="H2034" t="s">
        <v>438</v>
      </c>
      <c r="I2034" t="s">
        <v>18095</v>
      </c>
      <c r="K2034">
        <v>2</v>
      </c>
      <c r="L2034" t="s">
        <v>18096</v>
      </c>
      <c r="M2034" t="s">
        <v>1744</v>
      </c>
      <c r="N2034">
        <v>26</v>
      </c>
      <c r="O2034" t="s">
        <v>18097</v>
      </c>
      <c r="P2034" t="s">
        <v>319</v>
      </c>
      <c r="T2034" t="s">
        <v>17199</v>
      </c>
      <c r="U2034" t="s">
        <v>304</v>
      </c>
      <c r="V2034" t="s">
        <v>19218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17201</v>
      </c>
      <c r="V2035" t="s">
        <v>3261</v>
      </c>
      <c r="W2035">
        <v>23999</v>
      </c>
    </row>
    <row r="2036" spans="1:23" hidden="1" x14ac:dyDescent="0.25">
      <c r="A2036" t="s">
        <v>21963</v>
      </c>
      <c r="B2036">
        <v>1</v>
      </c>
      <c r="C2036" t="s">
        <v>21964</v>
      </c>
      <c r="D2036" t="s">
        <v>433</v>
      </c>
      <c r="F2036" t="s">
        <v>297</v>
      </c>
      <c r="H2036" t="s">
        <v>390</v>
      </c>
      <c r="I2036" t="s">
        <v>21964</v>
      </c>
      <c r="K2036">
        <v>0</v>
      </c>
      <c r="L2036" t="s">
        <v>1067</v>
      </c>
      <c r="M2036" t="s">
        <v>2521</v>
      </c>
      <c r="N2036">
        <v>20</v>
      </c>
      <c r="O2036" t="s">
        <v>21965</v>
      </c>
      <c r="P2036" t="s">
        <v>433</v>
      </c>
      <c r="T2036" t="s">
        <v>17201</v>
      </c>
      <c r="U2036" t="s">
        <v>901</v>
      </c>
      <c r="V2036" t="s">
        <v>21966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17206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16151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17199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16599</v>
      </c>
      <c r="B2041">
        <v>1</v>
      </c>
      <c r="C2041" t="s">
        <v>16600</v>
      </c>
      <c r="D2041" t="s">
        <v>346</v>
      </c>
      <c r="F2041" t="s">
        <v>293</v>
      </c>
      <c r="G2041">
        <v>0</v>
      </c>
      <c r="H2041" t="s">
        <v>390</v>
      </c>
      <c r="I2041" t="s">
        <v>16600</v>
      </c>
      <c r="K2041">
        <v>1</v>
      </c>
      <c r="L2041" t="s">
        <v>631</v>
      </c>
      <c r="M2041" t="s">
        <v>2311</v>
      </c>
      <c r="O2041" t="s">
        <v>16601</v>
      </c>
      <c r="P2041" t="s">
        <v>346</v>
      </c>
      <c r="T2041" t="s">
        <v>2291</v>
      </c>
    </row>
    <row r="2042" spans="1:23" hidden="1" x14ac:dyDescent="0.25">
      <c r="A2042" t="s">
        <v>16869</v>
      </c>
      <c r="B2042">
        <v>1</v>
      </c>
      <c r="C2042" t="s">
        <v>16870</v>
      </c>
      <c r="D2042" t="s">
        <v>346</v>
      </c>
      <c r="F2042" t="s">
        <v>293</v>
      </c>
      <c r="G2042">
        <v>47</v>
      </c>
      <c r="H2042" t="s">
        <v>959</v>
      </c>
      <c r="I2042" t="s">
        <v>16870</v>
      </c>
      <c r="K2042">
        <v>1</v>
      </c>
      <c r="L2042" t="s">
        <v>2588</v>
      </c>
      <c r="M2042" t="s">
        <v>646</v>
      </c>
      <c r="O2042" t="s">
        <v>16871</v>
      </c>
      <c r="P2042" t="s">
        <v>346</v>
      </c>
      <c r="Q2042" t="s">
        <v>406</v>
      </c>
      <c r="T2042" t="s">
        <v>17219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17199</v>
      </c>
      <c r="U2043" t="s">
        <v>333</v>
      </c>
      <c r="V2043" t="s">
        <v>16591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17213</v>
      </c>
      <c r="V2044" t="s">
        <v>5060</v>
      </c>
      <c r="W2044">
        <v>8826</v>
      </c>
    </row>
    <row r="2045" spans="1:23" hidden="1" x14ac:dyDescent="0.25">
      <c r="A2045" t="s">
        <v>21967</v>
      </c>
      <c r="B2045">
        <v>1</v>
      </c>
      <c r="C2045" t="s">
        <v>21968</v>
      </c>
      <c r="D2045" t="s">
        <v>447</v>
      </c>
      <c r="F2045" t="s">
        <v>297</v>
      </c>
      <c r="H2045" t="s">
        <v>315</v>
      </c>
      <c r="I2045" t="s">
        <v>21968</v>
      </c>
      <c r="K2045">
        <v>0</v>
      </c>
      <c r="L2045" t="s">
        <v>595</v>
      </c>
      <c r="M2045" t="s">
        <v>1470</v>
      </c>
      <c r="O2045" t="s">
        <v>21969</v>
      </c>
      <c r="P2045" t="s">
        <v>447</v>
      </c>
      <c r="T2045" t="s">
        <v>17213</v>
      </c>
      <c r="U2045" t="s">
        <v>546</v>
      </c>
    </row>
    <row r="2046" spans="1:23" hidden="1" x14ac:dyDescent="0.25">
      <c r="A2046" t="s">
        <v>19895</v>
      </c>
      <c r="B2046">
        <v>1</v>
      </c>
      <c r="C2046" t="s">
        <v>19896</v>
      </c>
      <c r="D2046" t="s">
        <v>346</v>
      </c>
      <c r="F2046" t="s">
        <v>297</v>
      </c>
      <c r="G2046">
        <v>85</v>
      </c>
      <c r="H2046" t="s">
        <v>750</v>
      </c>
      <c r="I2046" t="s">
        <v>19896</v>
      </c>
      <c r="K2046">
        <v>1</v>
      </c>
      <c r="L2046" t="s">
        <v>19897</v>
      </c>
      <c r="M2046" t="s">
        <v>2746</v>
      </c>
      <c r="N2046">
        <v>25</v>
      </c>
      <c r="O2046" t="s">
        <v>19898</v>
      </c>
      <c r="P2046" t="s">
        <v>346</v>
      </c>
      <c r="T2046" t="s">
        <v>17200</v>
      </c>
      <c r="U2046" t="s">
        <v>906</v>
      </c>
      <c r="V2046" t="s">
        <v>19191</v>
      </c>
    </row>
    <row r="2047" spans="1:23" hidden="1" x14ac:dyDescent="0.25">
      <c r="A2047" t="s">
        <v>16605</v>
      </c>
      <c r="B2047">
        <v>1</v>
      </c>
      <c r="C2047" t="s">
        <v>16004</v>
      </c>
      <c r="D2047" t="s">
        <v>319</v>
      </c>
      <c r="F2047" t="s">
        <v>297</v>
      </c>
      <c r="G2047">
        <v>47</v>
      </c>
      <c r="H2047" t="s">
        <v>940</v>
      </c>
      <c r="I2047" t="s">
        <v>16004</v>
      </c>
      <c r="K2047">
        <v>3</v>
      </c>
      <c r="L2047" t="s">
        <v>16606</v>
      </c>
      <c r="M2047" t="s">
        <v>1610</v>
      </c>
      <c r="N2047">
        <v>26</v>
      </c>
      <c r="O2047" t="s">
        <v>16005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17213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17213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19219</v>
      </c>
      <c r="B2051">
        <v>1</v>
      </c>
      <c r="C2051" t="s">
        <v>19220</v>
      </c>
      <c r="D2051" t="s">
        <v>346</v>
      </c>
      <c r="F2051" t="s">
        <v>297</v>
      </c>
      <c r="G2051">
        <v>12</v>
      </c>
      <c r="H2051" t="s">
        <v>1164</v>
      </c>
      <c r="I2051" t="s">
        <v>19220</v>
      </c>
      <c r="K2051">
        <v>1</v>
      </c>
      <c r="L2051" t="s">
        <v>19221</v>
      </c>
      <c r="M2051" t="s">
        <v>488</v>
      </c>
      <c r="N2051">
        <v>23</v>
      </c>
      <c r="O2051" t="s">
        <v>19222</v>
      </c>
      <c r="P2051" t="s">
        <v>346</v>
      </c>
      <c r="S2051">
        <v>6</v>
      </c>
      <c r="T2051" t="s">
        <v>5163</v>
      </c>
      <c r="U2051" t="s">
        <v>296</v>
      </c>
      <c r="V2051" t="s">
        <v>19709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17284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17200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17200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16634</v>
      </c>
      <c r="B2056">
        <v>1</v>
      </c>
      <c r="C2056" t="s">
        <v>16635</v>
      </c>
      <c r="D2056" t="s">
        <v>346</v>
      </c>
      <c r="F2056" t="s">
        <v>297</v>
      </c>
      <c r="G2056">
        <v>19</v>
      </c>
      <c r="H2056" t="s">
        <v>409</v>
      </c>
      <c r="I2056" t="s">
        <v>16635</v>
      </c>
      <c r="K2056">
        <v>3</v>
      </c>
      <c r="L2056" t="s">
        <v>1831</v>
      </c>
      <c r="M2056" t="s">
        <v>411</v>
      </c>
      <c r="N2056">
        <v>27</v>
      </c>
      <c r="O2056" t="s">
        <v>16636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17213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17675</v>
      </c>
      <c r="B2061">
        <v>1</v>
      </c>
      <c r="C2061" t="s">
        <v>17676</v>
      </c>
      <c r="D2061" t="s">
        <v>447</v>
      </c>
      <c r="F2061" t="s">
        <v>297</v>
      </c>
      <c r="G2061">
        <v>41</v>
      </c>
      <c r="H2061" t="s">
        <v>308</v>
      </c>
      <c r="I2061" t="s">
        <v>17676</v>
      </c>
      <c r="K2061">
        <v>1</v>
      </c>
      <c r="L2061" t="s">
        <v>17677</v>
      </c>
      <c r="M2061" t="s">
        <v>818</v>
      </c>
      <c r="N2061">
        <v>24</v>
      </c>
      <c r="O2061" t="s">
        <v>17678</v>
      </c>
      <c r="P2061" t="s">
        <v>447</v>
      </c>
      <c r="T2061" t="s">
        <v>2291</v>
      </c>
      <c r="V2061" t="s">
        <v>19223</v>
      </c>
    </row>
    <row r="2062" spans="1:23" hidden="1" x14ac:dyDescent="0.25">
      <c r="A2062" t="s">
        <v>16137</v>
      </c>
      <c r="B2062">
        <v>1</v>
      </c>
      <c r="C2062" t="s">
        <v>16138</v>
      </c>
      <c r="D2062" t="s">
        <v>319</v>
      </c>
      <c r="F2062" t="s">
        <v>297</v>
      </c>
      <c r="G2062">
        <v>0</v>
      </c>
      <c r="H2062" t="s">
        <v>1979</v>
      </c>
      <c r="I2062" t="s">
        <v>16138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16139</v>
      </c>
      <c r="P2062" t="s">
        <v>319</v>
      </c>
      <c r="T2062" t="s">
        <v>17730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17219</v>
      </c>
      <c r="V2064" t="s">
        <v>4392</v>
      </c>
      <c r="W2064">
        <v>30019</v>
      </c>
    </row>
    <row r="2065" spans="1:23" hidden="1" x14ac:dyDescent="0.25">
      <c r="A2065" t="s">
        <v>16166</v>
      </c>
      <c r="B2065">
        <v>1</v>
      </c>
      <c r="C2065" t="s">
        <v>16167</v>
      </c>
      <c r="D2065" t="s">
        <v>447</v>
      </c>
      <c r="F2065" t="s">
        <v>297</v>
      </c>
      <c r="G2065">
        <v>14</v>
      </c>
      <c r="H2065" t="s">
        <v>750</v>
      </c>
      <c r="I2065" t="s">
        <v>16167</v>
      </c>
      <c r="K2065">
        <v>1</v>
      </c>
      <c r="L2065" t="s">
        <v>16168</v>
      </c>
      <c r="M2065" t="s">
        <v>2339</v>
      </c>
      <c r="N2065">
        <v>22</v>
      </c>
      <c r="O2065" t="s">
        <v>16169</v>
      </c>
      <c r="P2065" t="s">
        <v>447</v>
      </c>
      <c r="T2065" t="s">
        <v>6906</v>
      </c>
      <c r="V2065" t="s">
        <v>18184</v>
      </c>
    </row>
    <row r="2066" spans="1:23" hidden="1" x14ac:dyDescent="0.25">
      <c r="A2066" t="s">
        <v>21970</v>
      </c>
      <c r="B2066">
        <v>1</v>
      </c>
      <c r="C2066" t="s">
        <v>21971</v>
      </c>
      <c r="D2066" t="s">
        <v>319</v>
      </c>
      <c r="F2066" t="s">
        <v>297</v>
      </c>
      <c r="G2066">
        <v>41</v>
      </c>
      <c r="H2066" t="s">
        <v>519</v>
      </c>
      <c r="I2066" t="s">
        <v>21971</v>
      </c>
      <c r="K2066">
        <v>0</v>
      </c>
      <c r="L2066" t="s">
        <v>1813</v>
      </c>
      <c r="M2066" t="s">
        <v>771</v>
      </c>
      <c r="O2066" t="s">
        <v>21972</v>
      </c>
      <c r="P2066" t="s">
        <v>319</v>
      </c>
      <c r="T2066" t="s">
        <v>17206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17201</v>
      </c>
      <c r="V2067" t="s">
        <v>1478</v>
      </c>
      <c r="W2067">
        <v>30562</v>
      </c>
    </row>
    <row r="2068" spans="1:23" hidden="1" x14ac:dyDescent="0.25">
      <c r="A2068" t="s">
        <v>15682</v>
      </c>
      <c r="B2068">
        <v>1</v>
      </c>
      <c r="C2068" t="s">
        <v>15683</v>
      </c>
      <c r="D2068" t="s">
        <v>15385</v>
      </c>
      <c r="F2068" t="s">
        <v>293</v>
      </c>
      <c r="G2068">
        <v>6</v>
      </c>
      <c r="H2068" t="s">
        <v>938</v>
      </c>
      <c r="I2068" t="s">
        <v>15683</v>
      </c>
      <c r="J2068">
        <v>17233</v>
      </c>
      <c r="K2068">
        <v>0</v>
      </c>
      <c r="L2068" t="s">
        <v>15686</v>
      </c>
      <c r="M2068" t="s">
        <v>818</v>
      </c>
      <c r="N2068">
        <v>25</v>
      </c>
      <c r="O2068" t="s">
        <v>15685</v>
      </c>
      <c r="P2068" t="s">
        <v>15385</v>
      </c>
      <c r="R2068">
        <v>2510870</v>
      </c>
      <c r="T2068" t="s">
        <v>327</v>
      </c>
      <c r="V2068" t="s">
        <v>15684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17200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17201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17199</v>
      </c>
      <c r="V2071" t="s">
        <v>3001</v>
      </c>
      <c r="W2071">
        <v>29418</v>
      </c>
    </row>
    <row r="2072" spans="1:23" hidden="1" x14ac:dyDescent="0.25">
      <c r="A2072" t="s">
        <v>19899</v>
      </c>
      <c r="B2072">
        <v>1</v>
      </c>
      <c r="C2072" t="s">
        <v>19900</v>
      </c>
      <c r="D2072" t="s">
        <v>346</v>
      </c>
      <c r="F2072" t="s">
        <v>297</v>
      </c>
      <c r="G2072">
        <v>18</v>
      </c>
      <c r="H2072" t="s">
        <v>354</v>
      </c>
      <c r="I2072" t="s">
        <v>19900</v>
      </c>
      <c r="K2072">
        <v>1</v>
      </c>
      <c r="L2072" t="s">
        <v>592</v>
      </c>
      <c r="M2072" t="s">
        <v>2845</v>
      </c>
      <c r="N2072">
        <v>24</v>
      </c>
      <c r="O2072" t="s">
        <v>19901</v>
      </c>
      <c r="P2072" t="s">
        <v>346</v>
      </c>
      <c r="T2072" t="s">
        <v>17219</v>
      </c>
      <c r="V2072" t="s">
        <v>16581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17219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17206</v>
      </c>
      <c r="V2076" t="s">
        <v>7306</v>
      </c>
      <c r="W2076">
        <v>24760</v>
      </c>
    </row>
    <row r="2077" spans="1:23" hidden="1" x14ac:dyDescent="0.25">
      <c r="A2077" t="s">
        <v>16225</v>
      </c>
      <c r="B2077">
        <v>1</v>
      </c>
      <c r="C2077" t="s">
        <v>16226</v>
      </c>
      <c r="D2077" t="s">
        <v>319</v>
      </c>
      <c r="F2077" t="s">
        <v>297</v>
      </c>
      <c r="G2077">
        <v>9</v>
      </c>
      <c r="H2077" t="s">
        <v>653</v>
      </c>
      <c r="I2077" t="s">
        <v>16226</v>
      </c>
      <c r="K2077">
        <v>3</v>
      </c>
      <c r="L2077" t="s">
        <v>16227</v>
      </c>
      <c r="M2077" t="s">
        <v>595</v>
      </c>
      <c r="N2077">
        <v>23</v>
      </c>
      <c r="O2077" t="s">
        <v>16228</v>
      </c>
      <c r="P2077" t="s">
        <v>319</v>
      </c>
      <c r="S2077">
        <v>3</v>
      </c>
      <c r="T2077" t="s">
        <v>17206</v>
      </c>
      <c r="U2077" t="s">
        <v>688</v>
      </c>
      <c r="V2077" t="s">
        <v>16834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17200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17219</v>
      </c>
      <c r="V2080" t="s">
        <v>3709</v>
      </c>
      <c r="W2080">
        <v>31936</v>
      </c>
    </row>
    <row r="2081" spans="1:23" hidden="1" x14ac:dyDescent="0.25">
      <c r="A2081" t="s">
        <v>21973</v>
      </c>
      <c r="B2081">
        <v>1</v>
      </c>
      <c r="C2081" t="s">
        <v>21974</v>
      </c>
      <c r="D2081" t="s">
        <v>447</v>
      </c>
      <c r="F2081" t="s">
        <v>297</v>
      </c>
      <c r="G2081">
        <v>37</v>
      </c>
      <c r="H2081" t="s">
        <v>531</v>
      </c>
      <c r="I2081" t="s">
        <v>21974</v>
      </c>
      <c r="K2081">
        <v>0</v>
      </c>
      <c r="L2081" t="s">
        <v>21975</v>
      </c>
      <c r="M2081" t="s">
        <v>21976</v>
      </c>
      <c r="N2081">
        <v>22</v>
      </c>
      <c r="O2081" t="s">
        <v>21977</v>
      </c>
      <c r="P2081" t="s">
        <v>447</v>
      </c>
      <c r="T2081" t="s">
        <v>6906</v>
      </c>
      <c r="U2081" t="s">
        <v>868</v>
      </c>
      <c r="V2081" t="s">
        <v>21978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17200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17201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18351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18352</v>
      </c>
      <c r="M2086" t="s">
        <v>3690</v>
      </c>
      <c r="N2086">
        <v>29</v>
      </c>
      <c r="O2086" t="s">
        <v>18353</v>
      </c>
      <c r="P2086" t="s">
        <v>447</v>
      </c>
      <c r="T2086" t="s">
        <v>2291</v>
      </c>
      <c r="V2086" t="s">
        <v>18354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15535</v>
      </c>
      <c r="D2087" t="s">
        <v>15385</v>
      </c>
      <c r="F2087" t="s">
        <v>293</v>
      </c>
      <c r="G2087">
        <v>0</v>
      </c>
      <c r="H2087" t="s">
        <v>345</v>
      </c>
      <c r="I2087" t="s">
        <v>15535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15385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17206</v>
      </c>
      <c r="V2090" t="s">
        <v>8997</v>
      </c>
      <c r="W2090">
        <v>25732</v>
      </c>
    </row>
    <row r="2091" spans="1:23" hidden="1" x14ac:dyDescent="0.25">
      <c r="A2091" t="s">
        <v>16124</v>
      </c>
      <c r="B2091">
        <v>1</v>
      </c>
      <c r="C2091" t="s">
        <v>16125</v>
      </c>
      <c r="D2091" t="s">
        <v>309</v>
      </c>
      <c r="F2091" t="s">
        <v>297</v>
      </c>
      <c r="G2091">
        <v>15</v>
      </c>
      <c r="H2091" t="s">
        <v>605</v>
      </c>
      <c r="I2091" t="s">
        <v>16125</v>
      </c>
      <c r="K2091">
        <v>3</v>
      </c>
      <c r="L2091" t="s">
        <v>1813</v>
      </c>
      <c r="M2091" t="s">
        <v>3080</v>
      </c>
      <c r="N2091">
        <v>24</v>
      </c>
      <c r="O2091" t="s">
        <v>16126</v>
      </c>
      <c r="P2091" t="s">
        <v>309</v>
      </c>
      <c r="S2091">
        <v>2</v>
      </c>
      <c r="T2091" t="s">
        <v>17219</v>
      </c>
      <c r="U2091" t="s">
        <v>739</v>
      </c>
      <c r="V2091" t="s">
        <v>18020</v>
      </c>
    </row>
    <row r="2092" spans="1:23" hidden="1" x14ac:dyDescent="0.25">
      <c r="A2092" t="s">
        <v>19902</v>
      </c>
      <c r="B2092">
        <v>1</v>
      </c>
      <c r="C2092" t="s">
        <v>19903</v>
      </c>
      <c r="D2092" t="s">
        <v>346</v>
      </c>
      <c r="F2092" t="s">
        <v>297</v>
      </c>
      <c r="G2092">
        <v>4</v>
      </c>
      <c r="H2092" t="s">
        <v>354</v>
      </c>
      <c r="I2092" t="s">
        <v>19903</v>
      </c>
      <c r="K2092">
        <v>1</v>
      </c>
      <c r="L2092" t="s">
        <v>1100</v>
      </c>
      <c r="M2092" t="s">
        <v>19904</v>
      </c>
      <c r="N2092">
        <v>24</v>
      </c>
      <c r="O2092" t="s">
        <v>19905</v>
      </c>
      <c r="P2092" t="s">
        <v>346</v>
      </c>
      <c r="T2092" t="s">
        <v>7653</v>
      </c>
      <c r="V2092" t="s">
        <v>19906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17219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17201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21979</v>
      </c>
      <c r="B2098">
        <v>1</v>
      </c>
      <c r="C2098" t="s">
        <v>21980</v>
      </c>
      <c r="D2098" t="s">
        <v>346</v>
      </c>
      <c r="F2098" t="s">
        <v>297</v>
      </c>
      <c r="G2098">
        <v>81</v>
      </c>
      <c r="H2098" t="s">
        <v>644</v>
      </c>
      <c r="I2098" t="s">
        <v>21980</v>
      </c>
      <c r="K2098">
        <v>0</v>
      </c>
      <c r="L2098" t="s">
        <v>922</v>
      </c>
      <c r="M2098" t="s">
        <v>3326</v>
      </c>
      <c r="O2098" t="s">
        <v>21981</v>
      </c>
      <c r="P2098" t="s">
        <v>346</v>
      </c>
      <c r="T2098" t="s">
        <v>17201</v>
      </c>
      <c r="U2098" t="s">
        <v>363</v>
      </c>
    </row>
    <row r="2099" spans="1:23" hidden="1" x14ac:dyDescent="0.25">
      <c r="A2099" t="s">
        <v>17598</v>
      </c>
      <c r="B2099">
        <v>1</v>
      </c>
      <c r="C2099" t="s">
        <v>16563</v>
      </c>
      <c r="D2099" t="s">
        <v>447</v>
      </c>
      <c r="F2099" t="s">
        <v>297</v>
      </c>
      <c r="G2099">
        <v>44</v>
      </c>
      <c r="H2099" t="s">
        <v>680</v>
      </c>
      <c r="I2099" t="s">
        <v>16563</v>
      </c>
      <c r="K2099">
        <v>1</v>
      </c>
      <c r="L2099" t="s">
        <v>14634</v>
      </c>
      <c r="M2099" t="s">
        <v>16565</v>
      </c>
      <c r="N2099">
        <v>25</v>
      </c>
      <c r="O2099" t="s">
        <v>16566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17908</v>
      </c>
      <c r="B2100">
        <v>1</v>
      </c>
      <c r="C2100" t="s">
        <v>17909</v>
      </c>
      <c r="D2100" t="s">
        <v>346</v>
      </c>
      <c r="F2100" t="s">
        <v>297</v>
      </c>
      <c r="G2100">
        <v>0</v>
      </c>
      <c r="H2100" t="s">
        <v>580</v>
      </c>
      <c r="I2100" t="s">
        <v>17909</v>
      </c>
      <c r="K2100">
        <v>1</v>
      </c>
      <c r="L2100" t="s">
        <v>17910</v>
      </c>
      <c r="M2100" t="s">
        <v>17677</v>
      </c>
      <c r="N2100">
        <v>23</v>
      </c>
      <c r="O2100" t="s">
        <v>17911</v>
      </c>
      <c r="P2100" t="s">
        <v>346</v>
      </c>
      <c r="T2100" t="s">
        <v>17201</v>
      </c>
      <c r="V2100" t="s">
        <v>17912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17219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19907</v>
      </c>
      <c r="B2102">
        <v>1</v>
      </c>
      <c r="C2102" t="s">
        <v>19908</v>
      </c>
      <c r="D2102" t="s">
        <v>319</v>
      </c>
      <c r="F2102" t="s">
        <v>297</v>
      </c>
      <c r="G2102">
        <v>86</v>
      </c>
      <c r="H2102" t="s">
        <v>4850</v>
      </c>
      <c r="I2102" t="s">
        <v>19908</v>
      </c>
      <c r="K2102">
        <v>1</v>
      </c>
      <c r="L2102" t="s">
        <v>324</v>
      </c>
      <c r="M2102" t="s">
        <v>19909</v>
      </c>
      <c r="N2102">
        <v>26</v>
      </c>
      <c r="O2102" t="s">
        <v>19910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17200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18508</v>
      </c>
      <c r="B2105">
        <v>1</v>
      </c>
      <c r="C2105" t="s">
        <v>18509</v>
      </c>
      <c r="D2105" t="s">
        <v>346</v>
      </c>
      <c r="F2105" t="s">
        <v>297</v>
      </c>
      <c r="G2105">
        <v>0</v>
      </c>
      <c r="H2105" t="s">
        <v>743</v>
      </c>
      <c r="I2105" t="s">
        <v>18509</v>
      </c>
      <c r="K2105">
        <v>1</v>
      </c>
      <c r="L2105" t="s">
        <v>621</v>
      </c>
      <c r="M2105" t="s">
        <v>18510</v>
      </c>
      <c r="O2105" t="s">
        <v>18511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17200</v>
      </c>
      <c r="V2106" t="s">
        <v>6988</v>
      </c>
      <c r="W2106">
        <v>9274</v>
      </c>
    </row>
    <row r="2107" spans="1:23" hidden="1" x14ac:dyDescent="0.25">
      <c r="A2107" t="s">
        <v>16922</v>
      </c>
      <c r="B2107">
        <v>1</v>
      </c>
      <c r="C2107" t="s">
        <v>16923</v>
      </c>
      <c r="D2107" t="s">
        <v>309</v>
      </c>
      <c r="F2107" t="s">
        <v>293</v>
      </c>
      <c r="G2107">
        <v>0</v>
      </c>
      <c r="H2107" t="s">
        <v>373</v>
      </c>
      <c r="I2107" t="s">
        <v>16923</v>
      </c>
      <c r="K2107">
        <v>1</v>
      </c>
      <c r="L2107" t="s">
        <v>6565</v>
      </c>
      <c r="M2107" t="s">
        <v>2014</v>
      </c>
      <c r="N2107">
        <v>24</v>
      </c>
      <c r="O2107" t="s">
        <v>16924</v>
      </c>
      <c r="P2107" t="s">
        <v>309</v>
      </c>
      <c r="T2107" t="s">
        <v>17219</v>
      </c>
      <c r="V2107" t="s">
        <v>16925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18637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17201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17200</v>
      </c>
      <c r="V2111" t="s">
        <v>1182</v>
      </c>
      <c r="W2111">
        <v>5046</v>
      </c>
    </row>
    <row r="2112" spans="1:23" hidden="1" x14ac:dyDescent="0.25">
      <c r="A2112" t="s">
        <v>18491</v>
      </c>
      <c r="B2112">
        <v>1</v>
      </c>
      <c r="C2112" t="s">
        <v>18492</v>
      </c>
      <c r="D2112" t="s">
        <v>319</v>
      </c>
      <c r="F2112" t="s">
        <v>297</v>
      </c>
      <c r="G2112">
        <v>49</v>
      </c>
      <c r="H2112" t="s">
        <v>509</v>
      </c>
      <c r="I2112" t="s">
        <v>18492</v>
      </c>
      <c r="K2112">
        <v>1</v>
      </c>
      <c r="L2112" t="s">
        <v>1368</v>
      </c>
      <c r="M2112" t="s">
        <v>882</v>
      </c>
      <c r="N2112">
        <v>23</v>
      </c>
      <c r="O2112" t="s">
        <v>18493</v>
      </c>
      <c r="P2112" t="s">
        <v>319</v>
      </c>
      <c r="T2112" t="s">
        <v>17201</v>
      </c>
      <c r="V2112" t="s">
        <v>18494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17206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17200</v>
      </c>
      <c r="V2114" t="s">
        <v>1535</v>
      </c>
      <c r="W2114">
        <v>29888</v>
      </c>
    </row>
    <row r="2115" spans="1:23" hidden="1" x14ac:dyDescent="0.25">
      <c r="A2115" t="s">
        <v>19224</v>
      </c>
      <c r="B2115">
        <v>1</v>
      </c>
      <c r="C2115" t="s">
        <v>19225</v>
      </c>
      <c r="D2115" t="s">
        <v>447</v>
      </c>
      <c r="F2115" t="s">
        <v>297</v>
      </c>
      <c r="G2115">
        <v>26</v>
      </c>
      <c r="H2115" t="s">
        <v>354</v>
      </c>
      <c r="I2115" t="s">
        <v>19225</v>
      </c>
      <c r="K2115">
        <v>1</v>
      </c>
      <c r="L2115" t="s">
        <v>19226</v>
      </c>
      <c r="M2115" t="s">
        <v>19227</v>
      </c>
      <c r="N2115">
        <v>22</v>
      </c>
      <c r="O2115" t="s">
        <v>19228</v>
      </c>
      <c r="P2115" t="s">
        <v>447</v>
      </c>
      <c r="S2115">
        <v>1</v>
      </c>
      <c r="T2115" t="s">
        <v>6906</v>
      </c>
      <c r="U2115" t="s">
        <v>715</v>
      </c>
      <c r="V2115" t="s">
        <v>19911</v>
      </c>
    </row>
    <row r="2116" spans="1:23" hidden="1" x14ac:dyDescent="0.25">
      <c r="A2116" t="s">
        <v>21982</v>
      </c>
      <c r="B2116">
        <v>1</v>
      </c>
      <c r="C2116" t="s">
        <v>21983</v>
      </c>
      <c r="D2116" t="s">
        <v>346</v>
      </c>
      <c r="F2116" t="s">
        <v>297</v>
      </c>
      <c r="G2116">
        <v>81</v>
      </c>
      <c r="H2116" t="s">
        <v>680</v>
      </c>
      <c r="I2116" t="s">
        <v>21983</v>
      </c>
      <c r="K2116">
        <v>0</v>
      </c>
      <c r="L2116" t="s">
        <v>681</v>
      </c>
      <c r="M2116" t="s">
        <v>21984</v>
      </c>
      <c r="O2116" t="s">
        <v>21985</v>
      </c>
      <c r="P2116" t="s">
        <v>346</v>
      </c>
      <c r="T2116" t="s">
        <v>17219</v>
      </c>
      <c r="U2116" t="s">
        <v>369</v>
      </c>
    </row>
    <row r="2117" spans="1:23" hidden="1" x14ac:dyDescent="0.25">
      <c r="A2117" t="s">
        <v>19912</v>
      </c>
      <c r="B2117">
        <v>1</v>
      </c>
      <c r="C2117" t="s">
        <v>19913</v>
      </c>
      <c r="D2117" t="s">
        <v>346</v>
      </c>
      <c r="F2117" t="s">
        <v>297</v>
      </c>
      <c r="G2117">
        <v>34</v>
      </c>
      <c r="H2117" t="s">
        <v>756</v>
      </c>
      <c r="I2117" t="s">
        <v>19913</v>
      </c>
      <c r="K2117">
        <v>1</v>
      </c>
      <c r="L2117" t="s">
        <v>19914</v>
      </c>
      <c r="M2117" t="s">
        <v>1360</v>
      </c>
      <c r="N2117">
        <v>24</v>
      </c>
      <c r="O2117" t="s">
        <v>19915</v>
      </c>
      <c r="P2117" t="s">
        <v>346</v>
      </c>
      <c r="T2117" t="s">
        <v>17200</v>
      </c>
      <c r="U2117" t="s">
        <v>301</v>
      </c>
      <c r="V2117" t="s">
        <v>19916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17213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16013</v>
      </c>
      <c r="P2120" t="s">
        <v>309</v>
      </c>
      <c r="R2120">
        <v>13484</v>
      </c>
      <c r="T2120" t="s">
        <v>17219</v>
      </c>
      <c r="V2120" t="s">
        <v>4307</v>
      </c>
      <c r="W2120">
        <v>24175</v>
      </c>
    </row>
    <row r="2121" spans="1:23" hidden="1" x14ac:dyDescent="0.25">
      <c r="A2121" t="s">
        <v>21986</v>
      </c>
      <c r="B2121">
        <v>1</v>
      </c>
      <c r="C2121" t="s">
        <v>21987</v>
      </c>
      <c r="D2121" t="s">
        <v>346</v>
      </c>
      <c r="F2121" t="s">
        <v>297</v>
      </c>
      <c r="G2121">
        <v>84</v>
      </c>
      <c r="H2121" t="s">
        <v>315</v>
      </c>
      <c r="I2121" t="s">
        <v>21987</v>
      </c>
      <c r="K2121">
        <v>0</v>
      </c>
      <c r="L2121" t="s">
        <v>1045</v>
      </c>
      <c r="M2121" t="s">
        <v>21988</v>
      </c>
      <c r="O2121" t="s">
        <v>21989</v>
      </c>
      <c r="P2121" t="s">
        <v>346</v>
      </c>
      <c r="T2121" t="s">
        <v>17201</v>
      </c>
      <c r="U2121" t="s">
        <v>901</v>
      </c>
    </row>
    <row r="2122" spans="1:23" hidden="1" x14ac:dyDescent="0.25">
      <c r="A2122" t="s">
        <v>19917</v>
      </c>
      <c r="B2122">
        <v>1</v>
      </c>
      <c r="C2122" t="s">
        <v>19918</v>
      </c>
      <c r="D2122" t="s">
        <v>319</v>
      </c>
      <c r="F2122" t="s">
        <v>297</v>
      </c>
      <c r="G2122">
        <v>89</v>
      </c>
      <c r="H2122" t="s">
        <v>1248</v>
      </c>
      <c r="I2122" t="s">
        <v>19918</v>
      </c>
      <c r="K2122">
        <v>1</v>
      </c>
      <c r="L2122" t="s">
        <v>1224</v>
      </c>
      <c r="M2122" t="s">
        <v>19919</v>
      </c>
      <c r="N2122">
        <v>24</v>
      </c>
      <c r="O2122" t="s">
        <v>19920</v>
      </c>
      <c r="P2122" t="s">
        <v>319</v>
      </c>
      <c r="S2122">
        <v>6</v>
      </c>
      <c r="T2122" t="s">
        <v>17219</v>
      </c>
      <c r="U2122" t="s">
        <v>338</v>
      </c>
      <c r="V2122" t="s">
        <v>18382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17201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17206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15677</v>
      </c>
      <c r="B2126">
        <v>1</v>
      </c>
      <c r="C2126" t="s">
        <v>15678</v>
      </c>
      <c r="D2126" t="s">
        <v>15385</v>
      </c>
      <c r="E2126" t="s">
        <v>15679</v>
      </c>
      <c r="F2126" t="s">
        <v>293</v>
      </c>
      <c r="G2126">
        <v>4</v>
      </c>
      <c r="H2126" t="s">
        <v>395</v>
      </c>
      <c r="I2126" t="s">
        <v>15678</v>
      </c>
      <c r="J2126">
        <v>14192</v>
      </c>
      <c r="K2126">
        <v>8</v>
      </c>
      <c r="L2126" t="s">
        <v>466</v>
      </c>
      <c r="M2126" t="s">
        <v>15680</v>
      </c>
      <c r="N2126">
        <v>30</v>
      </c>
      <c r="O2126" t="s">
        <v>15681</v>
      </c>
      <c r="P2126" t="s">
        <v>15385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17219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16633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19229</v>
      </c>
      <c r="B2130">
        <v>1</v>
      </c>
      <c r="C2130" t="s">
        <v>19230</v>
      </c>
      <c r="D2130" t="s">
        <v>346</v>
      </c>
      <c r="F2130" t="s">
        <v>297</v>
      </c>
      <c r="G2130">
        <v>0</v>
      </c>
      <c r="H2130" t="s">
        <v>360</v>
      </c>
      <c r="I2130" t="s">
        <v>19230</v>
      </c>
      <c r="K2130">
        <v>1</v>
      </c>
      <c r="L2130" t="s">
        <v>501</v>
      </c>
      <c r="M2130" t="s">
        <v>6852</v>
      </c>
      <c r="N2130">
        <v>24</v>
      </c>
      <c r="O2130" t="s">
        <v>19231</v>
      </c>
      <c r="P2130" t="s">
        <v>346</v>
      </c>
      <c r="T2130" t="s">
        <v>7653</v>
      </c>
      <c r="V2130" t="s">
        <v>19921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17206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17201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19232</v>
      </c>
      <c r="B2135">
        <v>1</v>
      </c>
      <c r="C2135" t="s">
        <v>19233</v>
      </c>
      <c r="D2135" t="s">
        <v>309</v>
      </c>
      <c r="F2135" t="s">
        <v>297</v>
      </c>
      <c r="G2135">
        <v>12</v>
      </c>
      <c r="H2135" t="s">
        <v>315</v>
      </c>
      <c r="I2135" t="s">
        <v>19233</v>
      </c>
      <c r="K2135">
        <v>1</v>
      </c>
      <c r="L2135" t="s">
        <v>19234</v>
      </c>
      <c r="M2135" t="s">
        <v>1560</v>
      </c>
      <c r="N2135">
        <v>25</v>
      </c>
      <c r="O2135" t="s">
        <v>19235</v>
      </c>
      <c r="P2135" t="s">
        <v>309</v>
      </c>
      <c r="S2135">
        <v>3</v>
      </c>
      <c r="T2135" t="s">
        <v>17206</v>
      </c>
      <c r="U2135" t="s">
        <v>14060</v>
      </c>
      <c r="V2135" t="s">
        <v>19922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17206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19923</v>
      </c>
      <c r="B2138">
        <v>1</v>
      </c>
      <c r="C2138" t="s">
        <v>19924</v>
      </c>
      <c r="D2138" t="s">
        <v>309</v>
      </c>
      <c r="F2138" t="s">
        <v>297</v>
      </c>
      <c r="G2138">
        <v>15</v>
      </c>
      <c r="H2138" t="s">
        <v>494</v>
      </c>
      <c r="I2138" t="s">
        <v>19924</v>
      </c>
      <c r="K2138">
        <v>1</v>
      </c>
      <c r="L2138" t="s">
        <v>5325</v>
      </c>
      <c r="M2138" t="s">
        <v>19925</v>
      </c>
      <c r="N2138">
        <v>23</v>
      </c>
      <c r="O2138" t="s">
        <v>19926</v>
      </c>
      <c r="P2138" t="s">
        <v>309</v>
      </c>
      <c r="T2138" t="s">
        <v>17206</v>
      </c>
      <c r="V2138" t="s">
        <v>19927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17206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15673</v>
      </c>
      <c r="B2141">
        <v>1</v>
      </c>
      <c r="C2141" t="s">
        <v>15674</v>
      </c>
      <c r="D2141" t="s">
        <v>15385</v>
      </c>
      <c r="F2141" t="s">
        <v>297</v>
      </c>
      <c r="G2141">
        <v>36</v>
      </c>
      <c r="H2141" t="s">
        <v>339</v>
      </c>
      <c r="I2141" t="s">
        <v>15674</v>
      </c>
      <c r="J2141">
        <v>22204</v>
      </c>
      <c r="K2141">
        <v>2</v>
      </c>
      <c r="L2141" t="s">
        <v>1755</v>
      </c>
      <c r="M2141" t="s">
        <v>15675</v>
      </c>
      <c r="N2141">
        <v>24</v>
      </c>
      <c r="O2141" t="s">
        <v>15676</v>
      </c>
      <c r="P2141" t="s">
        <v>15385</v>
      </c>
      <c r="T2141" t="s">
        <v>17200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17219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17766</v>
      </c>
      <c r="B2144">
        <v>1</v>
      </c>
      <c r="C2144" t="s">
        <v>17767</v>
      </c>
      <c r="D2144" t="s">
        <v>447</v>
      </c>
      <c r="F2144" t="s">
        <v>297</v>
      </c>
      <c r="G2144">
        <v>28</v>
      </c>
      <c r="H2144" t="s">
        <v>432</v>
      </c>
      <c r="I2144" t="s">
        <v>17767</v>
      </c>
      <c r="K2144">
        <v>2</v>
      </c>
      <c r="L2144" t="s">
        <v>838</v>
      </c>
      <c r="M2144" t="s">
        <v>9836</v>
      </c>
      <c r="N2144">
        <v>22</v>
      </c>
      <c r="O2144" t="s">
        <v>17768</v>
      </c>
      <c r="P2144" t="s">
        <v>447</v>
      </c>
      <c r="S2144">
        <v>3</v>
      </c>
      <c r="T2144" t="s">
        <v>17200</v>
      </c>
      <c r="U2144" t="s">
        <v>296</v>
      </c>
      <c r="V2144" t="s">
        <v>17769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19236</v>
      </c>
      <c r="B2146">
        <v>1</v>
      </c>
      <c r="C2146" t="s">
        <v>19237</v>
      </c>
      <c r="D2146" t="s">
        <v>319</v>
      </c>
      <c r="F2146" t="s">
        <v>297</v>
      </c>
      <c r="G2146">
        <v>87</v>
      </c>
      <c r="H2146" t="s">
        <v>653</v>
      </c>
      <c r="I2146" t="s">
        <v>19237</v>
      </c>
      <c r="K2146">
        <v>1</v>
      </c>
      <c r="L2146" t="s">
        <v>488</v>
      </c>
      <c r="M2146" t="s">
        <v>428</v>
      </c>
      <c r="N2146">
        <v>23</v>
      </c>
      <c r="O2146" t="s">
        <v>19238</v>
      </c>
      <c r="P2146" t="s">
        <v>319</v>
      </c>
      <c r="S2146">
        <v>4</v>
      </c>
      <c r="T2146" t="s">
        <v>1514</v>
      </c>
      <c r="U2146" t="s">
        <v>564</v>
      </c>
      <c r="V2146" t="s">
        <v>19928</v>
      </c>
    </row>
    <row r="2147" spans="1:23" hidden="1" x14ac:dyDescent="0.25">
      <c r="A2147" t="s">
        <v>19239</v>
      </c>
      <c r="B2147">
        <v>1</v>
      </c>
      <c r="C2147" t="s">
        <v>19240</v>
      </c>
      <c r="D2147" t="s">
        <v>319</v>
      </c>
      <c r="F2147" t="s">
        <v>297</v>
      </c>
      <c r="G2147">
        <v>87</v>
      </c>
      <c r="H2147" t="s">
        <v>947</v>
      </c>
      <c r="I2147" t="s">
        <v>19240</v>
      </c>
      <c r="K2147">
        <v>1</v>
      </c>
      <c r="L2147" t="s">
        <v>19241</v>
      </c>
      <c r="M2147" t="s">
        <v>4579</v>
      </c>
      <c r="N2147">
        <v>23</v>
      </c>
      <c r="O2147" t="s">
        <v>19242</v>
      </c>
      <c r="P2147" t="s">
        <v>319</v>
      </c>
      <c r="S2147">
        <v>3</v>
      </c>
      <c r="T2147" t="s">
        <v>17199</v>
      </c>
      <c r="U2147" t="s">
        <v>1185</v>
      </c>
      <c r="V2147" t="s">
        <v>19929</v>
      </c>
    </row>
    <row r="2148" spans="1:23" hidden="1" x14ac:dyDescent="0.25">
      <c r="A2148" t="s">
        <v>21343</v>
      </c>
      <c r="B2148">
        <v>1</v>
      </c>
      <c r="C2148" t="s">
        <v>21344</v>
      </c>
      <c r="D2148" t="s">
        <v>319</v>
      </c>
      <c r="F2148" t="s">
        <v>297</v>
      </c>
      <c r="G2148">
        <v>81</v>
      </c>
      <c r="H2148" t="s">
        <v>947</v>
      </c>
      <c r="I2148" t="s">
        <v>21344</v>
      </c>
      <c r="K2148">
        <v>1</v>
      </c>
      <c r="L2148" t="s">
        <v>15540</v>
      </c>
      <c r="M2148" t="s">
        <v>15875</v>
      </c>
      <c r="O2148" t="s">
        <v>21345</v>
      </c>
      <c r="P2148" t="s">
        <v>319</v>
      </c>
      <c r="T2148" t="s">
        <v>1514</v>
      </c>
    </row>
    <row r="2149" spans="1:23" hidden="1" x14ac:dyDescent="0.25">
      <c r="A2149" t="s">
        <v>16439</v>
      </c>
      <c r="B2149">
        <v>1</v>
      </c>
      <c r="C2149" t="s">
        <v>16440</v>
      </c>
      <c r="D2149" t="s">
        <v>346</v>
      </c>
      <c r="F2149" t="s">
        <v>297</v>
      </c>
      <c r="G2149">
        <v>84</v>
      </c>
      <c r="H2149" t="s">
        <v>700</v>
      </c>
      <c r="I2149" t="s">
        <v>16440</v>
      </c>
      <c r="K2149">
        <v>1</v>
      </c>
      <c r="L2149" t="s">
        <v>16441</v>
      </c>
      <c r="M2149" t="s">
        <v>14426</v>
      </c>
      <c r="N2149">
        <v>25</v>
      </c>
      <c r="O2149" t="s">
        <v>16442</v>
      </c>
      <c r="P2149" t="s">
        <v>346</v>
      </c>
      <c r="T2149" t="s">
        <v>7653</v>
      </c>
      <c r="V2149" t="s">
        <v>16443</v>
      </c>
    </row>
    <row r="2150" spans="1:23" hidden="1" x14ac:dyDescent="0.25">
      <c r="A2150" t="s">
        <v>18158</v>
      </c>
      <c r="B2150">
        <v>1</v>
      </c>
      <c r="C2150" t="s">
        <v>18159</v>
      </c>
      <c r="D2150" t="s">
        <v>346</v>
      </c>
      <c r="F2150" t="s">
        <v>297</v>
      </c>
      <c r="G2150">
        <v>0</v>
      </c>
      <c r="H2150" t="s">
        <v>354</v>
      </c>
      <c r="I2150" t="s">
        <v>18159</v>
      </c>
      <c r="K2150">
        <v>1</v>
      </c>
      <c r="L2150" t="s">
        <v>18160</v>
      </c>
      <c r="M2150" t="s">
        <v>4181</v>
      </c>
      <c r="N2150">
        <v>24</v>
      </c>
      <c r="O2150" t="s">
        <v>18161</v>
      </c>
      <c r="P2150" t="s">
        <v>346</v>
      </c>
      <c r="T2150" t="s">
        <v>17200</v>
      </c>
      <c r="V2150" t="s">
        <v>18162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17219</v>
      </c>
      <c r="V2151" t="s">
        <v>5983</v>
      </c>
      <c r="W2151">
        <v>25774</v>
      </c>
    </row>
    <row r="2152" spans="1:23" hidden="1" x14ac:dyDescent="0.25">
      <c r="A2152" t="s">
        <v>21990</v>
      </c>
      <c r="B2152">
        <v>1</v>
      </c>
      <c r="C2152" t="s">
        <v>21991</v>
      </c>
      <c r="D2152" t="s">
        <v>346</v>
      </c>
      <c r="F2152" t="s">
        <v>297</v>
      </c>
      <c r="G2152">
        <v>9</v>
      </c>
      <c r="H2152" t="s">
        <v>1085</v>
      </c>
      <c r="I2152" t="s">
        <v>21991</v>
      </c>
      <c r="K2152">
        <v>0</v>
      </c>
      <c r="L2152" t="s">
        <v>17829</v>
      </c>
      <c r="M2152" t="s">
        <v>1107</v>
      </c>
      <c r="O2152" t="s">
        <v>21992</v>
      </c>
      <c r="P2152" t="s">
        <v>346</v>
      </c>
      <c r="T2152" t="s">
        <v>17213</v>
      </c>
      <c r="U2152" t="s">
        <v>1185</v>
      </c>
    </row>
    <row r="2153" spans="1:23" hidden="1" x14ac:dyDescent="0.25">
      <c r="A2153" t="s">
        <v>21474</v>
      </c>
      <c r="B2153">
        <v>1</v>
      </c>
      <c r="C2153" t="s">
        <v>21475</v>
      </c>
      <c r="D2153" t="s">
        <v>346</v>
      </c>
      <c r="F2153" t="s">
        <v>297</v>
      </c>
      <c r="G2153">
        <v>1</v>
      </c>
      <c r="H2153" t="s">
        <v>1164</v>
      </c>
      <c r="I2153" t="s">
        <v>21475</v>
      </c>
      <c r="K2153">
        <v>0</v>
      </c>
      <c r="L2153" t="s">
        <v>2480</v>
      </c>
      <c r="M2153" t="s">
        <v>4475</v>
      </c>
      <c r="N2153">
        <v>21</v>
      </c>
      <c r="O2153" t="s">
        <v>21993</v>
      </c>
      <c r="P2153" t="s">
        <v>346</v>
      </c>
      <c r="T2153" t="s">
        <v>2291</v>
      </c>
      <c r="U2153" t="s">
        <v>304</v>
      </c>
      <c r="V2153" t="s">
        <v>21994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17219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19243</v>
      </c>
      <c r="B2156">
        <v>1</v>
      </c>
      <c r="C2156" t="s">
        <v>19244</v>
      </c>
      <c r="D2156" t="s">
        <v>309</v>
      </c>
      <c r="F2156" t="s">
        <v>297</v>
      </c>
      <c r="G2156">
        <v>5</v>
      </c>
      <c r="H2156" t="s">
        <v>318</v>
      </c>
      <c r="I2156" t="s">
        <v>19244</v>
      </c>
      <c r="K2156">
        <v>1</v>
      </c>
      <c r="L2156" t="s">
        <v>1108</v>
      </c>
      <c r="M2156" t="s">
        <v>1819</v>
      </c>
      <c r="N2156">
        <v>21</v>
      </c>
      <c r="O2156" t="s">
        <v>19245</v>
      </c>
      <c r="P2156" t="s">
        <v>309</v>
      </c>
      <c r="Q2156" t="s">
        <v>406</v>
      </c>
      <c r="S2156">
        <v>1</v>
      </c>
      <c r="T2156" t="s">
        <v>17219</v>
      </c>
      <c r="U2156" t="s">
        <v>301</v>
      </c>
      <c r="V2156" t="s">
        <v>19930</v>
      </c>
    </row>
    <row r="2157" spans="1:23" hidden="1" x14ac:dyDescent="0.25">
      <c r="A2157" t="s">
        <v>23071</v>
      </c>
      <c r="B2157">
        <v>1</v>
      </c>
      <c r="C2157" t="s">
        <v>23072</v>
      </c>
      <c r="D2157" t="s">
        <v>433</v>
      </c>
      <c r="F2157" t="s">
        <v>297</v>
      </c>
      <c r="H2157" t="s">
        <v>785</v>
      </c>
      <c r="I2157" t="s">
        <v>23072</v>
      </c>
      <c r="K2157">
        <v>0</v>
      </c>
      <c r="L2157" t="s">
        <v>2529</v>
      </c>
      <c r="M2157" t="s">
        <v>23073</v>
      </c>
      <c r="O2157" t="s">
        <v>23074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19246</v>
      </c>
      <c r="B2159">
        <v>1</v>
      </c>
      <c r="C2159" t="s">
        <v>19247</v>
      </c>
      <c r="D2159" t="s">
        <v>309</v>
      </c>
      <c r="F2159" t="s">
        <v>293</v>
      </c>
      <c r="G2159">
        <v>13</v>
      </c>
      <c r="H2159" t="s">
        <v>426</v>
      </c>
      <c r="I2159" t="s">
        <v>19247</v>
      </c>
      <c r="K2159">
        <v>1</v>
      </c>
      <c r="L2159" t="s">
        <v>19248</v>
      </c>
      <c r="M2159" t="s">
        <v>1009</v>
      </c>
      <c r="N2159">
        <v>26</v>
      </c>
      <c r="O2159" t="s">
        <v>19249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19931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17219</v>
      </c>
      <c r="V2160" t="s">
        <v>3535</v>
      </c>
      <c r="W2160">
        <v>30756</v>
      </c>
    </row>
    <row r="2161" spans="1:23" hidden="1" x14ac:dyDescent="0.25">
      <c r="A2161" t="s">
        <v>21995</v>
      </c>
      <c r="B2161">
        <v>1</v>
      </c>
      <c r="C2161" t="s">
        <v>21996</v>
      </c>
      <c r="D2161" t="s">
        <v>346</v>
      </c>
      <c r="F2161" t="s">
        <v>297</v>
      </c>
      <c r="G2161">
        <v>17</v>
      </c>
      <c r="H2161" t="s">
        <v>531</v>
      </c>
      <c r="I2161" t="s">
        <v>21996</v>
      </c>
      <c r="K2161">
        <v>0</v>
      </c>
      <c r="L2161" t="s">
        <v>336</v>
      </c>
      <c r="M2161" t="s">
        <v>21997</v>
      </c>
      <c r="O2161" t="s">
        <v>21998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17201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17512</v>
      </c>
      <c r="B2163">
        <v>1</v>
      </c>
      <c r="C2163" t="s">
        <v>17513</v>
      </c>
      <c r="D2163" t="s">
        <v>346</v>
      </c>
      <c r="F2163" t="s">
        <v>297</v>
      </c>
      <c r="G2163">
        <v>86</v>
      </c>
      <c r="H2163" t="s">
        <v>562</v>
      </c>
      <c r="I2163" t="s">
        <v>17513</v>
      </c>
      <c r="K2163">
        <v>2</v>
      </c>
      <c r="L2163" t="s">
        <v>17514</v>
      </c>
      <c r="M2163" t="s">
        <v>1099</v>
      </c>
      <c r="N2163">
        <v>26</v>
      </c>
      <c r="O2163" t="s">
        <v>17515</v>
      </c>
      <c r="P2163" t="s">
        <v>346</v>
      </c>
      <c r="T2163" t="s">
        <v>17206</v>
      </c>
      <c r="U2163" t="s">
        <v>530</v>
      </c>
      <c r="V2163" t="s">
        <v>7276</v>
      </c>
    </row>
    <row r="2164" spans="1:23" hidden="1" x14ac:dyDescent="0.25">
      <c r="A2164" t="s">
        <v>19932</v>
      </c>
      <c r="B2164">
        <v>1</v>
      </c>
      <c r="C2164" t="s">
        <v>19933</v>
      </c>
      <c r="D2164" t="s">
        <v>319</v>
      </c>
      <c r="F2164" t="s">
        <v>297</v>
      </c>
      <c r="G2164">
        <v>89</v>
      </c>
      <c r="H2164" t="s">
        <v>542</v>
      </c>
      <c r="I2164" t="s">
        <v>19933</v>
      </c>
      <c r="K2164">
        <v>1</v>
      </c>
      <c r="L2164" t="s">
        <v>922</v>
      </c>
      <c r="M2164" t="s">
        <v>2014</v>
      </c>
      <c r="N2164">
        <v>23</v>
      </c>
      <c r="O2164" t="s">
        <v>19934</v>
      </c>
      <c r="P2164" t="s">
        <v>319</v>
      </c>
      <c r="S2164">
        <v>3</v>
      </c>
      <c r="T2164" t="s">
        <v>17219</v>
      </c>
      <c r="U2164" t="s">
        <v>516</v>
      </c>
      <c r="V2164" t="s">
        <v>19935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18273</v>
      </c>
      <c r="B2166">
        <v>1</v>
      </c>
      <c r="C2166" t="s">
        <v>18274</v>
      </c>
      <c r="D2166" t="s">
        <v>447</v>
      </c>
      <c r="F2166" t="s">
        <v>293</v>
      </c>
      <c r="G2166">
        <v>40</v>
      </c>
      <c r="H2166" t="s">
        <v>315</v>
      </c>
      <c r="I2166" t="s">
        <v>18274</v>
      </c>
      <c r="K2166">
        <v>2</v>
      </c>
      <c r="L2166" t="s">
        <v>295</v>
      </c>
      <c r="M2166" t="s">
        <v>18275</v>
      </c>
      <c r="N2166">
        <v>26</v>
      </c>
      <c r="O2166" t="s">
        <v>18276</v>
      </c>
      <c r="P2166" t="s">
        <v>447</v>
      </c>
      <c r="T2166" t="s">
        <v>7653</v>
      </c>
      <c r="V2166" t="s">
        <v>18277</v>
      </c>
    </row>
    <row r="2167" spans="1:23" hidden="1" x14ac:dyDescent="0.25">
      <c r="A2167" t="s">
        <v>19936</v>
      </c>
      <c r="B2167">
        <v>1</v>
      </c>
      <c r="C2167" t="s">
        <v>19937</v>
      </c>
      <c r="D2167" t="s">
        <v>309</v>
      </c>
      <c r="F2167" t="s">
        <v>297</v>
      </c>
      <c r="G2167">
        <v>12</v>
      </c>
      <c r="H2167" t="s">
        <v>432</v>
      </c>
      <c r="I2167" t="s">
        <v>19937</v>
      </c>
      <c r="K2167">
        <v>1</v>
      </c>
      <c r="L2167" t="s">
        <v>19938</v>
      </c>
      <c r="M2167" t="s">
        <v>3379</v>
      </c>
      <c r="N2167">
        <v>25</v>
      </c>
      <c r="O2167" t="s">
        <v>19939</v>
      </c>
      <c r="P2167" t="s">
        <v>309</v>
      </c>
      <c r="T2167" t="s">
        <v>17201</v>
      </c>
      <c r="U2167" t="s">
        <v>564</v>
      </c>
      <c r="V2167" t="s">
        <v>19940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22964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23075</v>
      </c>
      <c r="M2169" t="s">
        <v>775</v>
      </c>
      <c r="N2169">
        <v>26</v>
      </c>
      <c r="O2169" t="s">
        <v>23076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16324</v>
      </c>
      <c r="W2170">
        <v>26684</v>
      </c>
    </row>
    <row r="2171" spans="1:23" hidden="1" x14ac:dyDescent="0.25">
      <c r="A2171" t="s">
        <v>16426</v>
      </c>
      <c r="B2171">
        <v>1</v>
      </c>
      <c r="C2171" t="s">
        <v>16427</v>
      </c>
      <c r="D2171" t="s">
        <v>556</v>
      </c>
      <c r="F2171" t="s">
        <v>297</v>
      </c>
      <c r="G2171">
        <v>41</v>
      </c>
      <c r="H2171" t="s">
        <v>690</v>
      </c>
      <c r="I2171" t="s">
        <v>16427</v>
      </c>
      <c r="K2171">
        <v>2</v>
      </c>
      <c r="L2171" t="s">
        <v>502</v>
      </c>
      <c r="M2171" t="s">
        <v>16428</v>
      </c>
      <c r="N2171">
        <v>25</v>
      </c>
      <c r="O2171" t="s">
        <v>16429</v>
      </c>
      <c r="P2171" t="s">
        <v>319</v>
      </c>
      <c r="T2171" t="s">
        <v>17200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17201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17200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17219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21476</v>
      </c>
      <c r="B2176">
        <v>1</v>
      </c>
      <c r="C2176" t="s">
        <v>21477</v>
      </c>
      <c r="D2176" t="s">
        <v>346</v>
      </c>
      <c r="F2176" t="s">
        <v>297</v>
      </c>
      <c r="G2176">
        <v>9</v>
      </c>
      <c r="H2176" t="s">
        <v>354</v>
      </c>
      <c r="I2176" t="s">
        <v>21477</v>
      </c>
      <c r="K2176">
        <v>0</v>
      </c>
      <c r="L2176" t="s">
        <v>410</v>
      </c>
      <c r="M2176" t="s">
        <v>15193</v>
      </c>
      <c r="N2176">
        <v>20</v>
      </c>
      <c r="O2176" t="s">
        <v>21999</v>
      </c>
      <c r="P2176" t="s">
        <v>346</v>
      </c>
      <c r="T2176" t="s">
        <v>7653</v>
      </c>
      <c r="U2176" t="s">
        <v>312</v>
      </c>
      <c r="V2176" t="s">
        <v>22000</v>
      </c>
    </row>
    <row r="2177" spans="1:23" hidden="1" x14ac:dyDescent="0.25">
      <c r="A2177" t="s">
        <v>17425</v>
      </c>
      <c r="B2177">
        <v>1</v>
      </c>
      <c r="C2177" t="s">
        <v>17426</v>
      </c>
      <c r="D2177" t="s">
        <v>346</v>
      </c>
      <c r="F2177" t="s">
        <v>297</v>
      </c>
      <c r="G2177">
        <v>5</v>
      </c>
      <c r="H2177" t="s">
        <v>773</v>
      </c>
      <c r="I2177" t="s">
        <v>17426</v>
      </c>
      <c r="K2177">
        <v>2</v>
      </c>
      <c r="L2177" t="s">
        <v>3155</v>
      </c>
      <c r="M2177" t="s">
        <v>17427</v>
      </c>
      <c r="N2177">
        <v>22</v>
      </c>
      <c r="O2177" t="s">
        <v>17428</v>
      </c>
      <c r="P2177" t="s">
        <v>346</v>
      </c>
      <c r="S2177">
        <v>1</v>
      </c>
      <c r="T2177" t="s">
        <v>17219</v>
      </c>
      <c r="U2177" t="s">
        <v>474</v>
      </c>
      <c r="V2177" t="s">
        <v>17429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16348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17395</v>
      </c>
      <c r="B2181">
        <v>1</v>
      </c>
      <c r="C2181" t="s">
        <v>17396</v>
      </c>
      <c r="D2181" t="s">
        <v>346</v>
      </c>
      <c r="F2181" t="s">
        <v>297</v>
      </c>
      <c r="G2181">
        <v>18</v>
      </c>
      <c r="H2181" t="s">
        <v>562</v>
      </c>
      <c r="I2181" t="s">
        <v>17396</v>
      </c>
      <c r="K2181">
        <v>2</v>
      </c>
      <c r="L2181" t="s">
        <v>17397</v>
      </c>
      <c r="M2181" t="s">
        <v>17398</v>
      </c>
      <c r="N2181">
        <v>26</v>
      </c>
      <c r="O2181" t="s">
        <v>17399</v>
      </c>
      <c r="P2181" t="s">
        <v>346</v>
      </c>
      <c r="T2181" t="s">
        <v>2291</v>
      </c>
      <c r="U2181" t="s">
        <v>407</v>
      </c>
      <c r="V2181" t="s">
        <v>15568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17213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16567</v>
      </c>
      <c r="B2185">
        <v>1</v>
      </c>
      <c r="C2185" t="s">
        <v>16568</v>
      </c>
      <c r="D2185" t="s">
        <v>15385</v>
      </c>
      <c r="F2185" t="s">
        <v>297</v>
      </c>
      <c r="G2185">
        <v>4</v>
      </c>
      <c r="H2185" t="s">
        <v>718</v>
      </c>
      <c r="I2185" t="s">
        <v>16568</v>
      </c>
      <c r="K2185">
        <v>2</v>
      </c>
      <c r="L2185" t="s">
        <v>16569</v>
      </c>
      <c r="M2185" t="s">
        <v>16570</v>
      </c>
      <c r="N2185">
        <v>26</v>
      </c>
      <c r="O2185" t="s">
        <v>16571</v>
      </c>
      <c r="P2185" t="s">
        <v>15385</v>
      </c>
      <c r="T2185" t="s">
        <v>17206</v>
      </c>
      <c r="V2185" t="s">
        <v>16443</v>
      </c>
    </row>
    <row r="2186" spans="1:23" hidden="1" x14ac:dyDescent="0.25">
      <c r="A2186" t="s">
        <v>19250</v>
      </c>
      <c r="B2186">
        <v>1</v>
      </c>
      <c r="C2186" t="s">
        <v>19251</v>
      </c>
      <c r="D2186" t="s">
        <v>447</v>
      </c>
      <c r="F2186" t="s">
        <v>297</v>
      </c>
      <c r="G2186">
        <v>27</v>
      </c>
      <c r="H2186" t="s">
        <v>345</v>
      </c>
      <c r="I2186" t="s">
        <v>19251</v>
      </c>
      <c r="K2186">
        <v>1</v>
      </c>
      <c r="L2186" t="s">
        <v>19252</v>
      </c>
      <c r="M2186" t="s">
        <v>4156</v>
      </c>
      <c r="N2186">
        <v>22</v>
      </c>
      <c r="O2186" t="s">
        <v>19253</v>
      </c>
      <c r="P2186" t="s">
        <v>447</v>
      </c>
      <c r="S2186">
        <v>6</v>
      </c>
      <c r="T2186" t="s">
        <v>17213</v>
      </c>
      <c r="U2186" t="s">
        <v>638</v>
      </c>
      <c r="V2186" t="s">
        <v>19941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18450</v>
      </c>
      <c r="B2188">
        <v>1</v>
      </c>
      <c r="C2188" t="s">
        <v>18451</v>
      </c>
      <c r="D2188" t="s">
        <v>346</v>
      </c>
      <c r="F2188" t="s">
        <v>504</v>
      </c>
      <c r="G2188">
        <v>0</v>
      </c>
      <c r="H2188" t="s">
        <v>409</v>
      </c>
      <c r="I2188" t="s">
        <v>18451</v>
      </c>
      <c r="K2188">
        <v>1</v>
      </c>
      <c r="L2188" t="s">
        <v>336</v>
      </c>
      <c r="M2188" t="s">
        <v>1031</v>
      </c>
      <c r="N2188">
        <v>25</v>
      </c>
      <c r="O2188" t="s">
        <v>18452</v>
      </c>
      <c r="P2188" t="s">
        <v>346</v>
      </c>
      <c r="T2188" t="s">
        <v>17206</v>
      </c>
      <c r="V2188" t="s">
        <v>16496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22001</v>
      </c>
      <c r="B2190">
        <v>1</v>
      </c>
      <c r="C2190" t="s">
        <v>22002</v>
      </c>
      <c r="D2190" t="s">
        <v>346</v>
      </c>
      <c r="F2190" t="s">
        <v>297</v>
      </c>
      <c r="G2190">
        <v>0</v>
      </c>
      <c r="H2190" t="s">
        <v>831</v>
      </c>
      <c r="I2190" t="s">
        <v>22002</v>
      </c>
      <c r="K2190">
        <v>0</v>
      </c>
      <c r="L2190" t="s">
        <v>850</v>
      </c>
      <c r="M2190" t="s">
        <v>22003</v>
      </c>
      <c r="O2190" t="s">
        <v>22004</v>
      </c>
      <c r="P2190" t="s">
        <v>346</v>
      </c>
      <c r="T2190" t="s">
        <v>17284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17206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16310</v>
      </c>
      <c r="P2193" t="s">
        <v>346</v>
      </c>
      <c r="R2193">
        <v>16799</v>
      </c>
      <c r="T2193" t="s">
        <v>17201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17219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17206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17895</v>
      </c>
      <c r="B2198">
        <v>1</v>
      </c>
      <c r="C2198" t="s">
        <v>17896</v>
      </c>
      <c r="D2198" t="s">
        <v>309</v>
      </c>
      <c r="F2198" t="s">
        <v>297</v>
      </c>
      <c r="G2198">
        <v>0</v>
      </c>
      <c r="H2198" t="s">
        <v>315</v>
      </c>
      <c r="I2198" t="s">
        <v>17896</v>
      </c>
      <c r="K2198">
        <v>1</v>
      </c>
      <c r="L2198" t="s">
        <v>989</v>
      </c>
      <c r="M2198" t="s">
        <v>13748</v>
      </c>
      <c r="N2198">
        <v>24</v>
      </c>
      <c r="O2198" t="s">
        <v>17897</v>
      </c>
      <c r="P2198" t="s">
        <v>309</v>
      </c>
      <c r="T2198" t="s">
        <v>17200</v>
      </c>
      <c r="V2198" t="s">
        <v>17898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17206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17206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15453</v>
      </c>
      <c r="B2203">
        <v>1</v>
      </c>
      <c r="C2203" t="s">
        <v>15454</v>
      </c>
      <c r="D2203" t="s">
        <v>15385</v>
      </c>
      <c r="E2203" t="s">
        <v>15456</v>
      </c>
      <c r="F2203" t="s">
        <v>297</v>
      </c>
      <c r="G2203">
        <v>10</v>
      </c>
      <c r="H2203" t="s">
        <v>680</v>
      </c>
      <c r="I2203" t="s">
        <v>15454</v>
      </c>
      <c r="J2203">
        <v>15112</v>
      </c>
      <c r="K2203">
        <v>11</v>
      </c>
      <c r="L2203" t="s">
        <v>15458</v>
      </c>
      <c r="M2203" t="s">
        <v>1969</v>
      </c>
      <c r="N2203">
        <v>34</v>
      </c>
      <c r="O2203" t="s">
        <v>15457</v>
      </c>
      <c r="P2203" t="s">
        <v>15385</v>
      </c>
      <c r="R2203">
        <v>16166</v>
      </c>
      <c r="T2203" t="s">
        <v>17200</v>
      </c>
      <c r="U2203" t="s">
        <v>440</v>
      </c>
      <c r="V2203" t="s">
        <v>15455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15890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15389</v>
      </c>
      <c r="B2207">
        <v>1</v>
      </c>
      <c r="C2207" t="s">
        <v>15390</v>
      </c>
      <c r="D2207" t="s">
        <v>15385</v>
      </c>
      <c r="F2207" t="s">
        <v>293</v>
      </c>
      <c r="G2207">
        <v>10</v>
      </c>
      <c r="H2207" t="s">
        <v>718</v>
      </c>
      <c r="I2207" t="s">
        <v>15390</v>
      </c>
      <c r="J2207">
        <v>14941</v>
      </c>
      <c r="K2207">
        <v>7</v>
      </c>
      <c r="L2207" t="s">
        <v>501</v>
      </c>
      <c r="M2207" t="s">
        <v>15392</v>
      </c>
      <c r="N2207">
        <v>31</v>
      </c>
      <c r="O2207" t="s">
        <v>15393</v>
      </c>
      <c r="P2207" t="s">
        <v>15385</v>
      </c>
      <c r="R2207">
        <v>15774</v>
      </c>
      <c r="T2207" t="s">
        <v>358</v>
      </c>
      <c r="V2207" t="s">
        <v>15391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16306</v>
      </c>
      <c r="B2210">
        <v>1</v>
      </c>
      <c r="C2210" t="s">
        <v>16307</v>
      </c>
      <c r="D2210" t="s">
        <v>346</v>
      </c>
      <c r="F2210" t="s">
        <v>297</v>
      </c>
      <c r="G2210">
        <v>80</v>
      </c>
      <c r="H2210" t="s">
        <v>64</v>
      </c>
      <c r="I2210" t="s">
        <v>16307</v>
      </c>
      <c r="K2210">
        <v>1</v>
      </c>
      <c r="L2210" t="s">
        <v>1066</v>
      </c>
      <c r="M2210" t="s">
        <v>16308</v>
      </c>
      <c r="N2210">
        <v>25</v>
      </c>
      <c r="O2210" t="s">
        <v>16309</v>
      </c>
      <c r="P2210" t="s">
        <v>346</v>
      </c>
      <c r="T2210" t="s">
        <v>17201</v>
      </c>
      <c r="V2210" t="s">
        <v>16907</v>
      </c>
    </row>
    <row r="2211" spans="1:23" hidden="1" x14ac:dyDescent="0.25">
      <c r="A2211" t="s">
        <v>16133</v>
      </c>
      <c r="B2211">
        <v>1</v>
      </c>
      <c r="C2211" t="s">
        <v>16134</v>
      </c>
      <c r="D2211" t="s">
        <v>346</v>
      </c>
      <c r="F2211" t="s">
        <v>297</v>
      </c>
      <c r="G2211">
        <v>87</v>
      </c>
      <c r="H2211" t="s">
        <v>562</v>
      </c>
      <c r="I2211" t="s">
        <v>16134</v>
      </c>
      <c r="K2211">
        <v>1</v>
      </c>
      <c r="L2211" t="s">
        <v>16135</v>
      </c>
      <c r="M2211" t="s">
        <v>2984</v>
      </c>
      <c r="N2211">
        <v>24</v>
      </c>
      <c r="O2211" t="s">
        <v>16136</v>
      </c>
      <c r="P2211" t="s">
        <v>346</v>
      </c>
      <c r="T2211" t="s">
        <v>17200</v>
      </c>
      <c r="V2211" t="s">
        <v>18063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17200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17201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19942</v>
      </c>
      <c r="B2216">
        <v>1</v>
      </c>
      <c r="C2216" t="s">
        <v>19943</v>
      </c>
      <c r="D2216" t="s">
        <v>447</v>
      </c>
      <c r="F2216" t="s">
        <v>297</v>
      </c>
      <c r="G2216">
        <v>44</v>
      </c>
      <c r="H2216" t="s">
        <v>1216</v>
      </c>
      <c r="I2216" t="s">
        <v>19943</v>
      </c>
      <c r="K2216">
        <v>1</v>
      </c>
      <c r="L2216" t="s">
        <v>1066</v>
      </c>
      <c r="M2216" t="s">
        <v>19944</v>
      </c>
      <c r="N2216">
        <v>24</v>
      </c>
      <c r="O2216" t="s">
        <v>19945</v>
      </c>
      <c r="P2216" t="s">
        <v>447</v>
      </c>
      <c r="T2216" t="s">
        <v>2291</v>
      </c>
      <c r="V2216" t="s">
        <v>16709</v>
      </c>
    </row>
    <row r="2217" spans="1:23" hidden="1" x14ac:dyDescent="0.25">
      <c r="A2217" t="s">
        <v>17954</v>
      </c>
      <c r="B2217">
        <v>1</v>
      </c>
      <c r="C2217" t="s">
        <v>17955</v>
      </c>
      <c r="D2217" t="s">
        <v>319</v>
      </c>
      <c r="F2217" t="s">
        <v>297</v>
      </c>
      <c r="G2217">
        <v>0</v>
      </c>
      <c r="H2217" t="s">
        <v>519</v>
      </c>
      <c r="I2217" t="s">
        <v>17955</v>
      </c>
      <c r="K2217">
        <v>1</v>
      </c>
      <c r="L2217" t="s">
        <v>443</v>
      </c>
      <c r="M2217" t="s">
        <v>17956</v>
      </c>
      <c r="O2217" t="s">
        <v>17957</v>
      </c>
      <c r="P2217" t="s">
        <v>319</v>
      </c>
      <c r="T2217" t="s">
        <v>17201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15908</v>
      </c>
      <c r="W2218">
        <v>8861</v>
      </c>
    </row>
    <row r="2219" spans="1:23" hidden="1" x14ac:dyDescent="0.25">
      <c r="A2219" t="s">
        <v>17606</v>
      </c>
      <c r="B2219">
        <v>1</v>
      </c>
      <c r="C2219" t="s">
        <v>17607</v>
      </c>
      <c r="D2219" t="s">
        <v>447</v>
      </c>
      <c r="F2219" t="s">
        <v>297</v>
      </c>
      <c r="G2219">
        <v>31</v>
      </c>
      <c r="H2219" t="s">
        <v>573</v>
      </c>
      <c r="I2219" t="s">
        <v>17607</v>
      </c>
      <c r="K2219">
        <v>2</v>
      </c>
      <c r="L2219" t="s">
        <v>1066</v>
      </c>
      <c r="M2219" t="s">
        <v>17608</v>
      </c>
      <c r="N2219">
        <v>23</v>
      </c>
      <c r="O2219" t="s">
        <v>17609</v>
      </c>
      <c r="P2219" t="s">
        <v>447</v>
      </c>
      <c r="S2219">
        <v>5</v>
      </c>
      <c r="T2219" t="s">
        <v>6906</v>
      </c>
      <c r="U2219" t="s">
        <v>301</v>
      </c>
      <c r="V2219" t="s">
        <v>17610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17219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15687</v>
      </c>
      <c r="B2225">
        <v>1</v>
      </c>
      <c r="C2225" t="s">
        <v>15688</v>
      </c>
      <c r="D2225" t="s">
        <v>15385</v>
      </c>
      <c r="F2225" t="s">
        <v>293</v>
      </c>
      <c r="G2225">
        <v>8</v>
      </c>
      <c r="H2225" t="s">
        <v>354</v>
      </c>
      <c r="I2225" t="s">
        <v>15688</v>
      </c>
      <c r="J2225">
        <v>11393</v>
      </c>
      <c r="K2225">
        <v>11</v>
      </c>
      <c r="L2225" t="s">
        <v>1006</v>
      </c>
      <c r="M2225" t="s">
        <v>15690</v>
      </c>
      <c r="N2225">
        <v>33</v>
      </c>
      <c r="O2225" t="s">
        <v>15691</v>
      </c>
      <c r="P2225" t="s">
        <v>15385</v>
      </c>
      <c r="R2225">
        <v>12998</v>
      </c>
      <c r="T2225" t="s">
        <v>327</v>
      </c>
      <c r="V2225" t="s">
        <v>15689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17730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17698</v>
      </c>
      <c r="B2229">
        <v>1</v>
      </c>
      <c r="C2229" t="s">
        <v>17699</v>
      </c>
      <c r="D2229" t="s">
        <v>346</v>
      </c>
      <c r="F2229" t="s">
        <v>297</v>
      </c>
      <c r="G2229">
        <v>18</v>
      </c>
      <c r="H2229" t="s">
        <v>365</v>
      </c>
      <c r="I2229" t="s">
        <v>17699</v>
      </c>
      <c r="K2229">
        <v>2</v>
      </c>
      <c r="L2229" t="s">
        <v>640</v>
      </c>
      <c r="M2229" t="s">
        <v>1925</v>
      </c>
      <c r="N2229">
        <v>23</v>
      </c>
      <c r="O2229" t="s">
        <v>17700</v>
      </c>
      <c r="P2229" t="s">
        <v>346</v>
      </c>
      <c r="S2229">
        <v>5</v>
      </c>
      <c r="T2229" t="s">
        <v>17200</v>
      </c>
      <c r="U2229" t="s">
        <v>663</v>
      </c>
      <c r="V2229" t="s">
        <v>17701</v>
      </c>
    </row>
    <row r="2230" spans="1:23" hidden="1" x14ac:dyDescent="0.25">
      <c r="A2230" t="s">
        <v>16090</v>
      </c>
      <c r="B2230">
        <v>1</v>
      </c>
      <c r="C2230" t="s">
        <v>16091</v>
      </c>
      <c r="D2230" t="s">
        <v>346</v>
      </c>
      <c r="F2230" t="s">
        <v>297</v>
      </c>
      <c r="G2230">
        <v>3</v>
      </c>
      <c r="H2230" t="s">
        <v>365</v>
      </c>
      <c r="I2230" t="s">
        <v>16091</v>
      </c>
      <c r="K2230">
        <v>2</v>
      </c>
      <c r="L2230" t="s">
        <v>4000</v>
      </c>
      <c r="M2230" t="s">
        <v>1739</v>
      </c>
      <c r="N2230">
        <v>24</v>
      </c>
      <c r="O2230" t="s">
        <v>16092</v>
      </c>
      <c r="P2230" t="s">
        <v>346</v>
      </c>
      <c r="T2230" t="s">
        <v>6906</v>
      </c>
      <c r="V2230" t="s">
        <v>16693</v>
      </c>
    </row>
    <row r="2231" spans="1:23" hidden="1" x14ac:dyDescent="0.25">
      <c r="A2231" t="s">
        <v>16689</v>
      </c>
      <c r="B2231">
        <v>1</v>
      </c>
      <c r="C2231" t="s">
        <v>16690</v>
      </c>
      <c r="D2231" t="s">
        <v>309</v>
      </c>
      <c r="F2231" t="s">
        <v>297</v>
      </c>
      <c r="G2231">
        <v>6</v>
      </c>
      <c r="H2231" t="s">
        <v>315</v>
      </c>
      <c r="I2231" t="s">
        <v>16690</v>
      </c>
      <c r="K2231">
        <v>3</v>
      </c>
      <c r="L2231" t="s">
        <v>1128</v>
      </c>
      <c r="M2231" t="s">
        <v>16691</v>
      </c>
      <c r="N2231">
        <v>26</v>
      </c>
      <c r="O2231" t="s">
        <v>16692</v>
      </c>
      <c r="P2231" t="s">
        <v>309</v>
      </c>
      <c r="S2231">
        <v>3</v>
      </c>
      <c r="T2231" t="s">
        <v>7653</v>
      </c>
      <c r="U2231" t="s">
        <v>701</v>
      </c>
      <c r="V2231" t="s">
        <v>17948</v>
      </c>
    </row>
    <row r="2232" spans="1:23" hidden="1" x14ac:dyDescent="0.25">
      <c r="A2232" t="s">
        <v>6841</v>
      </c>
      <c r="B2232">
        <v>1</v>
      </c>
      <c r="C2232" t="s">
        <v>15597</v>
      </c>
      <c r="D2232" t="s">
        <v>15385</v>
      </c>
      <c r="E2232" t="s">
        <v>15598</v>
      </c>
      <c r="F2232" t="s">
        <v>297</v>
      </c>
      <c r="G2232">
        <v>9</v>
      </c>
      <c r="H2232" t="s">
        <v>409</v>
      </c>
      <c r="I2232" t="s">
        <v>15597</v>
      </c>
      <c r="J2232">
        <v>17501</v>
      </c>
      <c r="K2232">
        <v>8</v>
      </c>
      <c r="L2232" t="s">
        <v>2469</v>
      </c>
      <c r="M2232" t="s">
        <v>15599</v>
      </c>
      <c r="N2232">
        <v>30</v>
      </c>
      <c r="O2232" t="s">
        <v>15600</v>
      </c>
      <c r="P2232" t="s">
        <v>15385</v>
      </c>
      <c r="R2232">
        <v>17495</v>
      </c>
      <c r="T2232" t="s">
        <v>17200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17219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17202</v>
      </c>
      <c r="B2235">
        <v>1</v>
      </c>
      <c r="C2235" t="s">
        <v>17203</v>
      </c>
      <c r="D2235" t="s">
        <v>346</v>
      </c>
      <c r="F2235" t="s">
        <v>293</v>
      </c>
      <c r="G2235">
        <v>83</v>
      </c>
      <c r="H2235" t="s">
        <v>785</v>
      </c>
      <c r="I2235" t="s">
        <v>17203</v>
      </c>
      <c r="K2235">
        <v>1</v>
      </c>
      <c r="L2235" t="s">
        <v>17204</v>
      </c>
      <c r="M2235" t="s">
        <v>4842</v>
      </c>
      <c r="N2235">
        <v>23</v>
      </c>
      <c r="O2235" t="s">
        <v>17205</v>
      </c>
      <c r="P2235" t="s">
        <v>346</v>
      </c>
      <c r="T2235" t="s">
        <v>2291</v>
      </c>
      <c r="V2235" t="s">
        <v>16863</v>
      </c>
    </row>
    <row r="2236" spans="1:23" hidden="1" x14ac:dyDescent="0.25">
      <c r="A2236" t="s">
        <v>17367</v>
      </c>
      <c r="B2236">
        <v>1</v>
      </c>
      <c r="C2236" t="s">
        <v>17368</v>
      </c>
      <c r="D2236" t="s">
        <v>319</v>
      </c>
      <c r="F2236" t="s">
        <v>297</v>
      </c>
      <c r="G2236">
        <v>0</v>
      </c>
      <c r="H2236" t="s">
        <v>821</v>
      </c>
      <c r="I2236" t="s">
        <v>17368</v>
      </c>
      <c r="K2236">
        <v>1</v>
      </c>
      <c r="L2236" t="s">
        <v>16884</v>
      </c>
      <c r="M2236" t="s">
        <v>17369</v>
      </c>
      <c r="N2236">
        <v>24</v>
      </c>
      <c r="O2236" t="s">
        <v>17370</v>
      </c>
      <c r="P2236" t="s">
        <v>319</v>
      </c>
      <c r="T2236" t="s">
        <v>17201</v>
      </c>
      <c r="V2236" t="s">
        <v>18049</v>
      </c>
    </row>
    <row r="2237" spans="1:23" hidden="1" x14ac:dyDescent="0.25">
      <c r="A2237" t="s">
        <v>19946</v>
      </c>
      <c r="B2237">
        <v>1</v>
      </c>
      <c r="C2237" t="s">
        <v>19947</v>
      </c>
      <c r="D2237" t="s">
        <v>309</v>
      </c>
      <c r="F2237" t="s">
        <v>297</v>
      </c>
      <c r="G2237">
        <v>15</v>
      </c>
      <c r="H2237" t="s">
        <v>315</v>
      </c>
      <c r="I2237" t="s">
        <v>19947</v>
      </c>
      <c r="K2237">
        <v>1</v>
      </c>
      <c r="L2237" t="s">
        <v>557</v>
      </c>
      <c r="M2237" t="s">
        <v>19948</v>
      </c>
      <c r="N2237">
        <v>25</v>
      </c>
      <c r="O2237" t="s">
        <v>19949</v>
      </c>
      <c r="P2237" t="s">
        <v>309</v>
      </c>
      <c r="S2237">
        <v>4</v>
      </c>
      <c r="T2237" t="s">
        <v>17201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15818</v>
      </c>
      <c r="B2241">
        <v>1</v>
      </c>
      <c r="C2241" t="s">
        <v>15819</v>
      </c>
      <c r="D2241" t="s">
        <v>15385</v>
      </c>
      <c r="F2241" t="s">
        <v>293</v>
      </c>
      <c r="G2241">
        <v>2</v>
      </c>
      <c r="H2241" t="s">
        <v>597</v>
      </c>
      <c r="I2241" t="s">
        <v>15819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15820</v>
      </c>
      <c r="P2241" t="s">
        <v>15385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16196</v>
      </c>
      <c r="B2242">
        <v>1</v>
      </c>
      <c r="C2242" t="s">
        <v>16197</v>
      </c>
      <c r="D2242" t="s">
        <v>346</v>
      </c>
      <c r="F2242" t="s">
        <v>297</v>
      </c>
      <c r="G2242">
        <v>6</v>
      </c>
      <c r="H2242" t="s">
        <v>1085</v>
      </c>
      <c r="I2242" t="s">
        <v>16197</v>
      </c>
      <c r="K2242">
        <v>3</v>
      </c>
      <c r="L2242" t="s">
        <v>16198</v>
      </c>
      <c r="M2242" t="s">
        <v>818</v>
      </c>
      <c r="N2242">
        <v>25</v>
      </c>
      <c r="O2242" t="s">
        <v>16199</v>
      </c>
      <c r="P2242" t="s">
        <v>346</v>
      </c>
      <c r="S2242">
        <v>2</v>
      </c>
      <c r="T2242" t="s">
        <v>7653</v>
      </c>
      <c r="U2242" t="s">
        <v>385</v>
      </c>
      <c r="V2242" t="s">
        <v>16827</v>
      </c>
    </row>
    <row r="2243" spans="1:23" hidden="1" x14ac:dyDescent="0.25">
      <c r="A2243" t="s">
        <v>19254</v>
      </c>
      <c r="B2243">
        <v>1</v>
      </c>
      <c r="C2243" t="s">
        <v>19255</v>
      </c>
      <c r="D2243" t="s">
        <v>447</v>
      </c>
      <c r="F2243" t="s">
        <v>297</v>
      </c>
      <c r="G2243">
        <v>7</v>
      </c>
      <c r="H2243" t="s">
        <v>432</v>
      </c>
      <c r="I2243" t="s">
        <v>19255</v>
      </c>
      <c r="K2243">
        <v>1</v>
      </c>
      <c r="L2243" t="s">
        <v>19256</v>
      </c>
      <c r="M2243" t="s">
        <v>1221</v>
      </c>
      <c r="N2243">
        <v>22</v>
      </c>
      <c r="O2243" t="s">
        <v>19257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19950</v>
      </c>
    </row>
    <row r="2244" spans="1:23" hidden="1" x14ac:dyDescent="0.25">
      <c r="A2244" t="s">
        <v>18671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18714</v>
      </c>
      <c r="N2244">
        <v>26</v>
      </c>
      <c r="O2244" t="s">
        <v>18715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17200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18243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18244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17199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17201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17200</v>
      </c>
      <c r="V2252" t="s">
        <v>3319</v>
      </c>
      <c r="W2252">
        <v>30254</v>
      </c>
    </row>
    <row r="2253" spans="1:23" hidden="1" x14ac:dyDescent="0.25">
      <c r="A2253" t="s">
        <v>22005</v>
      </c>
      <c r="B2253">
        <v>1</v>
      </c>
      <c r="C2253" t="s">
        <v>22006</v>
      </c>
      <c r="D2253" t="s">
        <v>447</v>
      </c>
      <c r="F2253" t="s">
        <v>297</v>
      </c>
      <c r="G2253">
        <v>25</v>
      </c>
      <c r="H2253" t="s">
        <v>354</v>
      </c>
      <c r="I2253" t="s">
        <v>22006</v>
      </c>
      <c r="K2253">
        <v>0</v>
      </c>
      <c r="L2253" t="s">
        <v>5083</v>
      </c>
      <c r="M2253" t="s">
        <v>927</v>
      </c>
      <c r="O2253" t="s">
        <v>22007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17213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17201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17200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17219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17200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17199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17284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17206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17219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17213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17206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15381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16544</v>
      </c>
      <c r="B2276">
        <v>1</v>
      </c>
      <c r="C2276" t="s">
        <v>16545</v>
      </c>
      <c r="D2276" t="s">
        <v>319</v>
      </c>
      <c r="F2276" t="s">
        <v>297</v>
      </c>
      <c r="G2276">
        <v>0</v>
      </c>
      <c r="H2276" t="s">
        <v>509</v>
      </c>
      <c r="I2276" t="s">
        <v>16545</v>
      </c>
      <c r="K2276">
        <v>1</v>
      </c>
      <c r="L2276" t="s">
        <v>16546</v>
      </c>
      <c r="M2276" t="s">
        <v>16547</v>
      </c>
      <c r="N2276">
        <v>24</v>
      </c>
      <c r="O2276" t="s">
        <v>16548</v>
      </c>
      <c r="P2276" t="s">
        <v>319</v>
      </c>
      <c r="T2276" t="s">
        <v>1514</v>
      </c>
      <c r="V2276" t="s">
        <v>17525</v>
      </c>
    </row>
    <row r="2277" spans="1:23" hidden="1" x14ac:dyDescent="0.25">
      <c r="A2277" t="s">
        <v>15610</v>
      </c>
      <c r="B2277">
        <v>1</v>
      </c>
      <c r="C2277" t="s">
        <v>15611</v>
      </c>
      <c r="D2277" t="s">
        <v>15385</v>
      </c>
      <c r="F2277" t="s">
        <v>297</v>
      </c>
      <c r="G2277">
        <v>16</v>
      </c>
      <c r="H2277" t="s">
        <v>426</v>
      </c>
      <c r="I2277" t="s">
        <v>15611</v>
      </c>
      <c r="J2277">
        <v>22093</v>
      </c>
      <c r="K2277">
        <v>3</v>
      </c>
      <c r="L2277" t="s">
        <v>1045</v>
      </c>
      <c r="M2277" t="s">
        <v>15613</v>
      </c>
      <c r="N2277">
        <v>26</v>
      </c>
      <c r="O2277" t="s">
        <v>15614</v>
      </c>
      <c r="P2277" t="s">
        <v>15385</v>
      </c>
      <c r="R2277">
        <v>3924357</v>
      </c>
      <c r="T2277" t="s">
        <v>17199</v>
      </c>
      <c r="V2277" t="s">
        <v>15612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21478</v>
      </c>
      <c r="B2280">
        <v>1</v>
      </c>
      <c r="C2280" t="s">
        <v>21479</v>
      </c>
      <c r="D2280" t="s">
        <v>346</v>
      </c>
      <c r="F2280" t="s">
        <v>297</v>
      </c>
      <c r="G2280">
        <v>16</v>
      </c>
      <c r="H2280" t="s">
        <v>390</v>
      </c>
      <c r="I2280" t="s">
        <v>21479</v>
      </c>
      <c r="K2280">
        <v>0</v>
      </c>
      <c r="L2280" t="s">
        <v>1003</v>
      </c>
      <c r="M2280" t="s">
        <v>930</v>
      </c>
      <c r="N2280">
        <v>21</v>
      </c>
      <c r="O2280" t="s">
        <v>22008</v>
      </c>
      <c r="P2280" t="s">
        <v>346</v>
      </c>
      <c r="T2280" t="s">
        <v>17206</v>
      </c>
      <c r="U2280" t="s">
        <v>1359</v>
      </c>
      <c r="V2280" t="s">
        <v>22009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17200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17213</v>
      </c>
      <c r="V2283" t="s">
        <v>1374</v>
      </c>
      <c r="W2283">
        <v>30790</v>
      </c>
    </row>
    <row r="2284" spans="1:23" hidden="1" x14ac:dyDescent="0.25">
      <c r="A2284" t="s">
        <v>22010</v>
      </c>
      <c r="B2284">
        <v>1</v>
      </c>
      <c r="C2284" t="s">
        <v>22011</v>
      </c>
      <c r="D2284" t="s">
        <v>319</v>
      </c>
      <c r="F2284" t="s">
        <v>297</v>
      </c>
      <c r="G2284">
        <v>86</v>
      </c>
      <c r="H2284" t="s">
        <v>542</v>
      </c>
      <c r="I2284" t="s">
        <v>22011</v>
      </c>
      <c r="K2284">
        <v>0</v>
      </c>
      <c r="L2284" t="s">
        <v>367</v>
      </c>
      <c r="M2284" t="s">
        <v>22012</v>
      </c>
      <c r="O2284" t="s">
        <v>22013</v>
      </c>
      <c r="P2284" t="s">
        <v>319</v>
      </c>
      <c r="T2284" t="s">
        <v>17199</v>
      </c>
      <c r="U2284" t="s">
        <v>1359</v>
      </c>
    </row>
    <row r="2285" spans="1:23" hidden="1" x14ac:dyDescent="0.25">
      <c r="A2285" t="s">
        <v>16716</v>
      </c>
      <c r="B2285">
        <v>1</v>
      </c>
      <c r="C2285" t="s">
        <v>16717</v>
      </c>
      <c r="D2285" t="s">
        <v>319</v>
      </c>
      <c r="F2285" t="s">
        <v>297</v>
      </c>
      <c r="G2285">
        <v>0</v>
      </c>
      <c r="H2285" t="s">
        <v>509</v>
      </c>
      <c r="I2285" t="s">
        <v>16717</v>
      </c>
      <c r="K2285">
        <v>1</v>
      </c>
      <c r="L2285" t="s">
        <v>16718</v>
      </c>
      <c r="M2285" t="s">
        <v>16719</v>
      </c>
      <c r="N2285">
        <v>24</v>
      </c>
      <c r="O2285" t="s">
        <v>16720</v>
      </c>
      <c r="P2285" t="s">
        <v>319</v>
      </c>
      <c r="T2285" t="s">
        <v>17199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17206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17213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17200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17213</v>
      </c>
      <c r="V2289" t="s">
        <v>9063</v>
      </c>
      <c r="W2289">
        <v>30809</v>
      </c>
    </row>
    <row r="2290" spans="1:23" hidden="1" x14ac:dyDescent="0.25">
      <c r="A2290" t="s">
        <v>22014</v>
      </c>
      <c r="B2290">
        <v>1</v>
      </c>
      <c r="C2290" t="s">
        <v>22015</v>
      </c>
      <c r="D2290" t="s">
        <v>319</v>
      </c>
      <c r="F2290" t="s">
        <v>297</v>
      </c>
      <c r="G2290">
        <v>43</v>
      </c>
      <c r="H2290" t="s">
        <v>509</v>
      </c>
      <c r="I2290" t="s">
        <v>22015</v>
      </c>
      <c r="K2290">
        <v>0</v>
      </c>
      <c r="L2290" t="s">
        <v>22016</v>
      </c>
      <c r="M2290" t="s">
        <v>22017</v>
      </c>
      <c r="N2290">
        <v>24</v>
      </c>
      <c r="O2290" t="s">
        <v>22018</v>
      </c>
      <c r="P2290" t="s">
        <v>319</v>
      </c>
      <c r="T2290" t="s">
        <v>17219</v>
      </c>
      <c r="U2290" t="s">
        <v>385</v>
      </c>
      <c r="V2290" t="s">
        <v>22019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17201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17200</v>
      </c>
      <c r="V2293" t="s">
        <v>3600</v>
      </c>
      <c r="W2293">
        <v>29293</v>
      </c>
    </row>
    <row r="2294" spans="1:23" hidden="1" x14ac:dyDescent="0.25">
      <c r="A2294" t="s">
        <v>18084</v>
      </c>
      <c r="B2294">
        <v>1</v>
      </c>
      <c r="C2294" t="s">
        <v>18085</v>
      </c>
      <c r="D2294" t="s">
        <v>447</v>
      </c>
      <c r="F2294" t="s">
        <v>293</v>
      </c>
      <c r="G2294">
        <v>27</v>
      </c>
      <c r="H2294" t="s">
        <v>315</v>
      </c>
      <c r="I2294" t="s">
        <v>18085</v>
      </c>
      <c r="K2294">
        <v>1</v>
      </c>
      <c r="L2294" t="s">
        <v>18086</v>
      </c>
      <c r="M2294" t="s">
        <v>4019</v>
      </c>
      <c r="N2294">
        <v>23</v>
      </c>
      <c r="O2294" t="s">
        <v>18087</v>
      </c>
      <c r="P2294" t="s">
        <v>447</v>
      </c>
      <c r="T2294" t="s">
        <v>17200</v>
      </c>
      <c r="V2294" t="s">
        <v>18088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16769</v>
      </c>
      <c r="B2296">
        <v>1</v>
      </c>
      <c r="C2296" t="s">
        <v>16770</v>
      </c>
      <c r="D2296" t="s">
        <v>447</v>
      </c>
      <c r="F2296" t="s">
        <v>297</v>
      </c>
      <c r="G2296">
        <v>25</v>
      </c>
      <c r="H2296" t="s">
        <v>1216</v>
      </c>
      <c r="I2296" t="s">
        <v>16770</v>
      </c>
      <c r="K2296">
        <v>1</v>
      </c>
      <c r="L2296" t="s">
        <v>1813</v>
      </c>
      <c r="M2296" t="s">
        <v>16771</v>
      </c>
      <c r="N2296">
        <v>25</v>
      </c>
      <c r="O2296" t="s">
        <v>16772</v>
      </c>
      <c r="P2296" t="s">
        <v>447</v>
      </c>
      <c r="Q2296" t="s">
        <v>406</v>
      </c>
      <c r="T2296" t="s">
        <v>17213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16036</v>
      </c>
      <c r="P2298" t="s">
        <v>447</v>
      </c>
      <c r="R2298">
        <v>4241941</v>
      </c>
      <c r="T2298" t="s">
        <v>5163</v>
      </c>
      <c r="V2298" t="s">
        <v>22020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21480</v>
      </c>
      <c r="B2300">
        <v>1</v>
      </c>
      <c r="C2300" t="s">
        <v>21481</v>
      </c>
      <c r="D2300" t="s">
        <v>309</v>
      </c>
      <c r="F2300" t="s">
        <v>297</v>
      </c>
      <c r="G2300">
        <v>9</v>
      </c>
      <c r="H2300" t="s">
        <v>586</v>
      </c>
      <c r="I2300" t="s">
        <v>21481</v>
      </c>
      <c r="K2300">
        <v>0</v>
      </c>
      <c r="L2300" t="s">
        <v>366</v>
      </c>
      <c r="M2300" t="s">
        <v>22021</v>
      </c>
      <c r="N2300">
        <v>24</v>
      </c>
      <c r="O2300" t="s">
        <v>22022</v>
      </c>
      <c r="P2300" t="s">
        <v>309</v>
      </c>
      <c r="T2300" t="s">
        <v>17201</v>
      </c>
      <c r="U2300" t="s">
        <v>474</v>
      </c>
      <c r="V2300" t="s">
        <v>22023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17284</v>
      </c>
      <c r="V2303" t="s">
        <v>18120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17219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17206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17213</v>
      </c>
      <c r="V2307" t="s">
        <v>17741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19258</v>
      </c>
      <c r="B2309">
        <v>1</v>
      </c>
      <c r="C2309" t="s">
        <v>19259</v>
      </c>
      <c r="D2309" t="s">
        <v>346</v>
      </c>
      <c r="F2309" t="s">
        <v>297</v>
      </c>
      <c r="G2309">
        <v>19</v>
      </c>
      <c r="H2309" t="s">
        <v>724</v>
      </c>
      <c r="I2309" t="s">
        <v>19259</v>
      </c>
      <c r="K2309">
        <v>1</v>
      </c>
      <c r="L2309" t="s">
        <v>2941</v>
      </c>
      <c r="M2309" t="s">
        <v>14471</v>
      </c>
      <c r="N2309">
        <v>22</v>
      </c>
      <c r="O2309" t="s">
        <v>19260</v>
      </c>
      <c r="P2309" t="s">
        <v>346</v>
      </c>
      <c r="S2309">
        <v>3</v>
      </c>
      <c r="T2309" t="s">
        <v>2291</v>
      </c>
      <c r="U2309" t="s">
        <v>1359</v>
      </c>
      <c r="V2309" t="s">
        <v>19951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20276</v>
      </c>
      <c r="B2312">
        <v>1</v>
      </c>
      <c r="C2312" t="s">
        <v>19261</v>
      </c>
      <c r="D2312" t="s">
        <v>447</v>
      </c>
      <c r="F2312" t="s">
        <v>297</v>
      </c>
      <c r="G2312">
        <v>28</v>
      </c>
      <c r="H2312" t="s">
        <v>395</v>
      </c>
      <c r="I2312" t="s">
        <v>19261</v>
      </c>
      <c r="K2312">
        <v>1</v>
      </c>
      <c r="L2312" t="s">
        <v>20673</v>
      </c>
      <c r="M2312" t="s">
        <v>19262</v>
      </c>
      <c r="N2312">
        <v>22</v>
      </c>
      <c r="O2312" t="s">
        <v>19263</v>
      </c>
      <c r="P2312" t="s">
        <v>447</v>
      </c>
      <c r="S2312">
        <v>3</v>
      </c>
      <c r="T2312" t="s">
        <v>6906</v>
      </c>
      <c r="U2312" t="s">
        <v>516</v>
      </c>
      <c r="V2312" t="s">
        <v>19952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17206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17201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17200</v>
      </c>
      <c r="V2317" t="s">
        <v>4849</v>
      </c>
      <c r="W2317">
        <v>30283</v>
      </c>
    </row>
    <row r="2318" spans="1:23" hidden="1" x14ac:dyDescent="0.25">
      <c r="A2318" t="s">
        <v>15579</v>
      </c>
      <c r="B2318">
        <v>1</v>
      </c>
      <c r="C2318" t="s">
        <v>15580</v>
      </c>
      <c r="D2318" t="s">
        <v>15385</v>
      </c>
      <c r="E2318" t="s">
        <v>15581</v>
      </c>
      <c r="F2318" t="s">
        <v>297</v>
      </c>
      <c r="G2318">
        <v>0</v>
      </c>
      <c r="H2318" t="s">
        <v>1216</v>
      </c>
      <c r="I2318" t="s">
        <v>15580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15582</v>
      </c>
      <c r="P2318" t="s">
        <v>15385</v>
      </c>
      <c r="R2318">
        <v>3129309</v>
      </c>
      <c r="T2318" t="s">
        <v>17206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17731</v>
      </c>
      <c r="B2324">
        <v>1</v>
      </c>
      <c r="C2324" t="s">
        <v>17732</v>
      </c>
      <c r="D2324" t="s">
        <v>346</v>
      </c>
      <c r="F2324" t="s">
        <v>297</v>
      </c>
      <c r="G2324">
        <v>0</v>
      </c>
      <c r="H2324" t="s">
        <v>535</v>
      </c>
      <c r="I2324" t="s">
        <v>17732</v>
      </c>
      <c r="K2324">
        <v>1</v>
      </c>
      <c r="L2324" t="s">
        <v>3749</v>
      </c>
      <c r="M2324" t="s">
        <v>1107</v>
      </c>
      <c r="N2324">
        <v>26</v>
      </c>
      <c r="O2324" t="s">
        <v>17733</v>
      </c>
      <c r="P2324" t="s">
        <v>346</v>
      </c>
      <c r="Q2324" t="s">
        <v>406</v>
      </c>
      <c r="T2324" t="s">
        <v>7653</v>
      </c>
      <c r="V2324" t="s">
        <v>17734</v>
      </c>
    </row>
    <row r="2325" spans="1:23" hidden="1" x14ac:dyDescent="0.25">
      <c r="A2325" t="s">
        <v>19264</v>
      </c>
      <c r="B2325">
        <v>1</v>
      </c>
      <c r="C2325" t="s">
        <v>19265</v>
      </c>
      <c r="D2325" t="s">
        <v>346</v>
      </c>
      <c r="F2325" t="s">
        <v>297</v>
      </c>
      <c r="G2325">
        <v>4</v>
      </c>
      <c r="H2325" t="s">
        <v>387</v>
      </c>
      <c r="I2325" t="s">
        <v>19265</v>
      </c>
      <c r="K2325">
        <v>1</v>
      </c>
      <c r="L2325" t="s">
        <v>19266</v>
      </c>
      <c r="M2325" t="s">
        <v>1780</v>
      </c>
      <c r="N2325">
        <v>24</v>
      </c>
      <c r="O2325" t="s">
        <v>19267</v>
      </c>
      <c r="P2325" t="s">
        <v>346</v>
      </c>
      <c r="S2325">
        <v>1</v>
      </c>
      <c r="T2325" t="s">
        <v>17200</v>
      </c>
      <c r="U2325" t="s">
        <v>304</v>
      </c>
      <c r="V2325" t="s">
        <v>19953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16330</v>
      </c>
      <c r="B2327">
        <v>1</v>
      </c>
      <c r="C2327" t="s">
        <v>16331</v>
      </c>
      <c r="D2327" t="s">
        <v>346</v>
      </c>
      <c r="F2327" t="s">
        <v>297</v>
      </c>
      <c r="G2327">
        <v>86</v>
      </c>
      <c r="H2327" t="s">
        <v>432</v>
      </c>
      <c r="I2327" t="s">
        <v>16331</v>
      </c>
      <c r="K2327">
        <v>1</v>
      </c>
      <c r="L2327" t="s">
        <v>2297</v>
      </c>
      <c r="M2327" t="s">
        <v>16332</v>
      </c>
      <c r="N2327">
        <v>25</v>
      </c>
      <c r="O2327" t="s">
        <v>16333</v>
      </c>
      <c r="P2327" t="s">
        <v>346</v>
      </c>
      <c r="T2327" t="s">
        <v>17206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17201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17213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16729</v>
      </c>
      <c r="B2332">
        <v>1</v>
      </c>
      <c r="C2332" t="s">
        <v>16730</v>
      </c>
      <c r="D2332" t="s">
        <v>346</v>
      </c>
      <c r="F2332" t="s">
        <v>297</v>
      </c>
      <c r="G2332">
        <v>84</v>
      </c>
      <c r="H2332" t="s">
        <v>426</v>
      </c>
      <c r="I2332" t="s">
        <v>16730</v>
      </c>
      <c r="K2332">
        <v>1</v>
      </c>
      <c r="L2332" t="s">
        <v>3863</v>
      </c>
      <c r="M2332" t="s">
        <v>16731</v>
      </c>
      <c r="N2332">
        <v>24</v>
      </c>
      <c r="O2332" t="s">
        <v>16732</v>
      </c>
      <c r="P2332" t="s">
        <v>346</v>
      </c>
      <c r="T2332" t="s">
        <v>17201</v>
      </c>
      <c r="V2332" t="s">
        <v>18041</v>
      </c>
    </row>
    <row r="2333" spans="1:23" hidden="1" x14ac:dyDescent="0.25">
      <c r="A2333" t="s">
        <v>23077</v>
      </c>
      <c r="B2333">
        <v>1</v>
      </c>
      <c r="C2333" t="s">
        <v>23078</v>
      </c>
      <c r="D2333" t="s">
        <v>346</v>
      </c>
      <c r="F2333" t="s">
        <v>297</v>
      </c>
      <c r="H2333" t="s">
        <v>562</v>
      </c>
      <c r="I2333" t="s">
        <v>23078</v>
      </c>
      <c r="K2333">
        <v>0</v>
      </c>
      <c r="L2333" t="s">
        <v>23079</v>
      </c>
      <c r="M2333" t="s">
        <v>23080</v>
      </c>
      <c r="O2333" t="s">
        <v>23081</v>
      </c>
      <c r="P2333" t="s">
        <v>346</v>
      </c>
      <c r="T2333" t="s">
        <v>17213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17201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21482</v>
      </c>
      <c r="B2336">
        <v>1</v>
      </c>
      <c r="C2336" t="s">
        <v>21483</v>
      </c>
      <c r="D2336" t="s">
        <v>447</v>
      </c>
      <c r="F2336" t="s">
        <v>297</v>
      </c>
      <c r="G2336">
        <v>29</v>
      </c>
      <c r="H2336" t="s">
        <v>315</v>
      </c>
      <c r="I2336" t="s">
        <v>21483</v>
      </c>
      <c r="K2336">
        <v>0</v>
      </c>
      <c r="L2336" t="s">
        <v>1811</v>
      </c>
      <c r="M2336" t="s">
        <v>22024</v>
      </c>
      <c r="N2336">
        <v>24</v>
      </c>
      <c r="O2336" t="s">
        <v>22025</v>
      </c>
      <c r="P2336" t="s">
        <v>447</v>
      </c>
      <c r="T2336" t="s">
        <v>2291</v>
      </c>
      <c r="U2336" t="s">
        <v>312</v>
      </c>
      <c r="V2336" t="s">
        <v>19838</v>
      </c>
    </row>
    <row r="2337" spans="1:23" hidden="1" x14ac:dyDescent="0.25">
      <c r="A2337" t="s">
        <v>23082</v>
      </c>
      <c r="B2337">
        <v>1</v>
      </c>
      <c r="C2337" t="s">
        <v>23083</v>
      </c>
      <c r="D2337" t="s">
        <v>319</v>
      </c>
      <c r="F2337" t="s">
        <v>297</v>
      </c>
      <c r="H2337" t="s">
        <v>555</v>
      </c>
      <c r="I2337" t="s">
        <v>23083</v>
      </c>
      <c r="K2337">
        <v>0</v>
      </c>
      <c r="L2337" t="s">
        <v>22176</v>
      </c>
      <c r="M2337" t="s">
        <v>23084</v>
      </c>
      <c r="O2337" t="s">
        <v>23085</v>
      </c>
      <c r="P2337" t="s">
        <v>319</v>
      </c>
      <c r="T2337" t="s">
        <v>17219</v>
      </c>
      <c r="U2337" t="s">
        <v>312</v>
      </c>
    </row>
    <row r="2338" spans="1:23" hidden="1" x14ac:dyDescent="0.25">
      <c r="A2338" t="s">
        <v>16655</v>
      </c>
      <c r="B2338">
        <v>1</v>
      </c>
      <c r="C2338" t="s">
        <v>16656</v>
      </c>
      <c r="D2338" t="s">
        <v>346</v>
      </c>
      <c r="F2338" t="s">
        <v>297</v>
      </c>
      <c r="G2338">
        <v>0</v>
      </c>
      <c r="H2338" t="s">
        <v>470</v>
      </c>
      <c r="I2338" t="s">
        <v>16656</v>
      </c>
      <c r="K2338">
        <v>2</v>
      </c>
      <c r="L2338" t="s">
        <v>1697</v>
      </c>
      <c r="M2338" t="s">
        <v>16657</v>
      </c>
      <c r="N2338">
        <v>26</v>
      </c>
      <c r="O2338" t="s">
        <v>16658</v>
      </c>
      <c r="P2338" t="s">
        <v>346</v>
      </c>
      <c r="T2338" t="s">
        <v>7653</v>
      </c>
      <c r="V2338" t="s">
        <v>18725</v>
      </c>
    </row>
    <row r="2339" spans="1:23" hidden="1" x14ac:dyDescent="0.25">
      <c r="A2339" t="s">
        <v>18727</v>
      </c>
      <c r="B2339">
        <v>1</v>
      </c>
      <c r="C2339" t="s">
        <v>18728</v>
      </c>
      <c r="D2339" t="s">
        <v>346</v>
      </c>
      <c r="F2339" t="s">
        <v>297</v>
      </c>
      <c r="G2339">
        <v>9</v>
      </c>
      <c r="H2339" t="s">
        <v>14076</v>
      </c>
      <c r="I2339" t="s">
        <v>18728</v>
      </c>
      <c r="K2339">
        <v>2</v>
      </c>
      <c r="L2339" t="s">
        <v>18729</v>
      </c>
      <c r="M2339" t="s">
        <v>18730</v>
      </c>
      <c r="N2339">
        <v>27</v>
      </c>
      <c r="O2339" t="s">
        <v>18731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17702</v>
      </c>
      <c r="B2340">
        <v>1</v>
      </c>
      <c r="C2340" t="s">
        <v>17703</v>
      </c>
      <c r="D2340" t="s">
        <v>447</v>
      </c>
      <c r="F2340" t="s">
        <v>297</v>
      </c>
      <c r="G2340">
        <v>30</v>
      </c>
      <c r="H2340" t="s">
        <v>680</v>
      </c>
      <c r="I2340" t="s">
        <v>17703</v>
      </c>
      <c r="K2340">
        <v>2</v>
      </c>
      <c r="L2340" t="s">
        <v>17704</v>
      </c>
      <c r="M2340" t="s">
        <v>15950</v>
      </c>
      <c r="N2340">
        <v>24</v>
      </c>
      <c r="O2340" t="s">
        <v>17705</v>
      </c>
      <c r="P2340" t="s">
        <v>447</v>
      </c>
      <c r="T2340" t="s">
        <v>7653</v>
      </c>
      <c r="U2340" t="s">
        <v>304</v>
      </c>
      <c r="V2340" t="s">
        <v>17706</v>
      </c>
    </row>
    <row r="2341" spans="1:23" hidden="1" x14ac:dyDescent="0.25">
      <c r="A2341" t="s">
        <v>19954</v>
      </c>
      <c r="B2341">
        <v>1</v>
      </c>
      <c r="C2341" t="s">
        <v>19955</v>
      </c>
      <c r="D2341" t="s">
        <v>447</v>
      </c>
      <c r="F2341" t="s">
        <v>297</v>
      </c>
      <c r="G2341">
        <v>36</v>
      </c>
      <c r="H2341" t="s">
        <v>387</v>
      </c>
      <c r="I2341" t="s">
        <v>19955</v>
      </c>
      <c r="K2341">
        <v>1</v>
      </c>
      <c r="L2341" t="s">
        <v>19956</v>
      </c>
      <c r="M2341" t="s">
        <v>19957</v>
      </c>
      <c r="N2341">
        <v>24</v>
      </c>
      <c r="O2341" t="s">
        <v>19958</v>
      </c>
      <c r="P2341" t="s">
        <v>447</v>
      </c>
      <c r="T2341" t="s">
        <v>17213</v>
      </c>
      <c r="V2341" t="s">
        <v>19959</v>
      </c>
    </row>
    <row r="2342" spans="1:23" hidden="1" x14ac:dyDescent="0.25">
      <c r="A2342" t="s">
        <v>19960</v>
      </c>
      <c r="B2342">
        <v>1</v>
      </c>
      <c r="C2342" t="s">
        <v>19961</v>
      </c>
      <c r="D2342" t="s">
        <v>319</v>
      </c>
      <c r="F2342" t="s">
        <v>293</v>
      </c>
      <c r="G2342">
        <v>49</v>
      </c>
      <c r="H2342" t="s">
        <v>505</v>
      </c>
      <c r="I2342" t="s">
        <v>19961</v>
      </c>
      <c r="K2342">
        <v>1</v>
      </c>
      <c r="L2342" t="s">
        <v>687</v>
      </c>
      <c r="M2342" t="s">
        <v>537</v>
      </c>
      <c r="N2342">
        <v>24</v>
      </c>
      <c r="O2342" t="s">
        <v>19962</v>
      </c>
      <c r="P2342" t="s">
        <v>319</v>
      </c>
      <c r="Q2342" t="s">
        <v>406</v>
      </c>
      <c r="T2342" t="s">
        <v>17199</v>
      </c>
      <c r="V2342" t="s">
        <v>19963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17200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17206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23086</v>
      </c>
      <c r="B2350">
        <v>1</v>
      </c>
      <c r="C2350" t="s">
        <v>23087</v>
      </c>
      <c r="D2350" t="s">
        <v>433</v>
      </c>
      <c r="F2350" t="s">
        <v>297</v>
      </c>
      <c r="H2350" t="s">
        <v>315</v>
      </c>
      <c r="I2350" t="s">
        <v>23087</v>
      </c>
      <c r="K2350">
        <v>0</v>
      </c>
      <c r="L2350" t="s">
        <v>649</v>
      </c>
      <c r="M2350" t="s">
        <v>6619</v>
      </c>
      <c r="O2350" t="s">
        <v>23088</v>
      </c>
      <c r="P2350" t="s">
        <v>433</v>
      </c>
      <c r="T2350" t="s">
        <v>17200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17219</v>
      </c>
      <c r="V2353" t="s">
        <v>5692</v>
      </c>
      <c r="W2353">
        <v>28586</v>
      </c>
    </row>
    <row r="2354" spans="1:23" hidden="1" x14ac:dyDescent="0.25">
      <c r="A2354" t="s">
        <v>15781</v>
      </c>
      <c r="B2354">
        <v>1</v>
      </c>
      <c r="C2354" t="s">
        <v>15782</v>
      </c>
      <c r="D2354" t="s">
        <v>15385</v>
      </c>
      <c r="E2354" t="s">
        <v>15783</v>
      </c>
      <c r="F2354" t="s">
        <v>297</v>
      </c>
      <c r="G2354">
        <v>8</v>
      </c>
      <c r="H2354" t="s">
        <v>354</v>
      </c>
      <c r="I2354" t="s">
        <v>15782</v>
      </c>
      <c r="J2354">
        <v>21204</v>
      </c>
      <c r="K2354">
        <v>3</v>
      </c>
      <c r="L2354" t="s">
        <v>2761</v>
      </c>
      <c r="M2354" t="s">
        <v>15784</v>
      </c>
      <c r="N2354">
        <v>25</v>
      </c>
      <c r="O2354" t="s">
        <v>15785</v>
      </c>
      <c r="P2354" t="s">
        <v>15385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15381</v>
      </c>
      <c r="T2355" t="s">
        <v>306</v>
      </c>
    </row>
    <row r="2356" spans="1:23" hidden="1" x14ac:dyDescent="0.25">
      <c r="A2356" t="s">
        <v>23089</v>
      </c>
      <c r="B2356">
        <v>1</v>
      </c>
      <c r="C2356" t="s">
        <v>23090</v>
      </c>
      <c r="D2356" t="s">
        <v>319</v>
      </c>
      <c r="F2356" t="s">
        <v>297</v>
      </c>
      <c r="H2356" t="s">
        <v>505</v>
      </c>
      <c r="I2356" t="s">
        <v>23090</v>
      </c>
      <c r="K2356">
        <v>0</v>
      </c>
      <c r="L2356" t="s">
        <v>1960</v>
      </c>
      <c r="M2356" t="s">
        <v>23091</v>
      </c>
      <c r="N2356">
        <v>22</v>
      </c>
      <c r="O2356" t="s">
        <v>23092</v>
      </c>
      <c r="P2356" t="s">
        <v>319</v>
      </c>
      <c r="T2356" t="s">
        <v>17219</v>
      </c>
      <c r="U2356" t="s">
        <v>701</v>
      </c>
      <c r="V2356" t="s">
        <v>19786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18293</v>
      </c>
      <c r="B2358">
        <v>1</v>
      </c>
      <c r="C2358" t="s">
        <v>18294</v>
      </c>
      <c r="D2358" t="s">
        <v>346</v>
      </c>
      <c r="F2358" t="s">
        <v>297</v>
      </c>
      <c r="G2358">
        <v>89</v>
      </c>
      <c r="H2358" t="s">
        <v>339</v>
      </c>
      <c r="I2358" t="s">
        <v>18294</v>
      </c>
      <c r="K2358">
        <v>2</v>
      </c>
      <c r="L2358" t="s">
        <v>18295</v>
      </c>
      <c r="M2358" t="s">
        <v>3607</v>
      </c>
      <c r="N2358">
        <v>25</v>
      </c>
      <c r="O2358" t="s">
        <v>18296</v>
      </c>
      <c r="P2358" t="s">
        <v>346</v>
      </c>
      <c r="Q2358" t="s">
        <v>406</v>
      </c>
      <c r="T2358" t="s">
        <v>7653</v>
      </c>
      <c r="V2358" t="s">
        <v>16900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17199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17219</v>
      </c>
      <c r="V2363" t="s">
        <v>9682</v>
      </c>
      <c r="W2363">
        <v>30688</v>
      </c>
    </row>
    <row r="2364" spans="1:23" hidden="1" x14ac:dyDescent="0.25">
      <c r="A2364" t="s">
        <v>21346</v>
      </c>
      <c r="B2364">
        <v>1</v>
      </c>
      <c r="C2364" t="s">
        <v>21347</v>
      </c>
      <c r="D2364" t="s">
        <v>346</v>
      </c>
      <c r="F2364" t="s">
        <v>297</v>
      </c>
      <c r="G2364">
        <v>84</v>
      </c>
      <c r="H2364" t="s">
        <v>785</v>
      </c>
      <c r="I2364" t="s">
        <v>21347</v>
      </c>
      <c r="K2364">
        <v>1</v>
      </c>
      <c r="L2364" t="s">
        <v>1038</v>
      </c>
      <c r="M2364" t="s">
        <v>488</v>
      </c>
      <c r="N2364">
        <v>24</v>
      </c>
      <c r="O2364" t="s">
        <v>21348</v>
      </c>
      <c r="P2364" t="s">
        <v>346</v>
      </c>
      <c r="T2364" t="s">
        <v>2291</v>
      </c>
      <c r="V2364" t="s">
        <v>20109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18478</v>
      </c>
      <c r="B2366">
        <v>1</v>
      </c>
      <c r="C2366" t="s">
        <v>18479</v>
      </c>
      <c r="D2366" t="s">
        <v>346</v>
      </c>
      <c r="F2366" t="s">
        <v>297</v>
      </c>
      <c r="G2366">
        <v>0</v>
      </c>
      <c r="H2366" t="s">
        <v>18039</v>
      </c>
      <c r="I2366" t="s">
        <v>18479</v>
      </c>
      <c r="K2366">
        <v>2</v>
      </c>
      <c r="L2366" t="s">
        <v>14219</v>
      </c>
      <c r="M2366" t="s">
        <v>18480</v>
      </c>
      <c r="N2366">
        <v>23</v>
      </c>
      <c r="O2366" t="s">
        <v>18481</v>
      </c>
      <c r="P2366" t="s">
        <v>346</v>
      </c>
      <c r="T2366" t="s">
        <v>18039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17200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17213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18259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17199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16236</v>
      </c>
      <c r="B2375">
        <v>1</v>
      </c>
      <c r="C2375" t="s">
        <v>16237</v>
      </c>
      <c r="D2375" t="s">
        <v>346</v>
      </c>
      <c r="F2375" t="s">
        <v>297</v>
      </c>
      <c r="G2375">
        <v>84</v>
      </c>
      <c r="H2375" t="s">
        <v>64</v>
      </c>
      <c r="I2375" t="s">
        <v>16237</v>
      </c>
      <c r="K2375">
        <v>2</v>
      </c>
      <c r="L2375" t="s">
        <v>16238</v>
      </c>
      <c r="M2375" t="s">
        <v>5996</v>
      </c>
      <c r="N2375">
        <v>24</v>
      </c>
      <c r="O2375" t="s">
        <v>16239</v>
      </c>
      <c r="P2375" t="s">
        <v>346</v>
      </c>
      <c r="T2375" t="s">
        <v>17213</v>
      </c>
      <c r="V2375" t="s">
        <v>16836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17199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17206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17201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17213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17213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17201</v>
      </c>
      <c r="V2388" t="s">
        <v>1389</v>
      </c>
      <c r="W2388">
        <v>26346</v>
      </c>
    </row>
    <row r="2389" spans="1:23" hidden="1" x14ac:dyDescent="0.25">
      <c r="A2389" t="s">
        <v>22026</v>
      </c>
      <c r="B2389">
        <v>1</v>
      </c>
      <c r="C2389" t="s">
        <v>22027</v>
      </c>
      <c r="D2389" t="s">
        <v>346</v>
      </c>
      <c r="F2389" t="s">
        <v>297</v>
      </c>
      <c r="G2389">
        <v>83</v>
      </c>
      <c r="H2389" t="s">
        <v>1085</v>
      </c>
      <c r="I2389" t="s">
        <v>22027</v>
      </c>
      <c r="K2389">
        <v>0</v>
      </c>
      <c r="L2389" t="s">
        <v>838</v>
      </c>
      <c r="M2389" t="s">
        <v>22028</v>
      </c>
      <c r="O2389" t="s">
        <v>22029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17219</v>
      </c>
      <c r="V2390" t="s">
        <v>609</v>
      </c>
      <c r="W2390">
        <v>33330</v>
      </c>
    </row>
    <row r="2391" spans="1:23" hidden="1" x14ac:dyDescent="0.25">
      <c r="A2391" t="s">
        <v>15899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17199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16742</v>
      </c>
      <c r="B2397">
        <v>1</v>
      </c>
      <c r="C2397" t="s">
        <v>16743</v>
      </c>
      <c r="D2397" t="s">
        <v>433</v>
      </c>
      <c r="F2397" t="s">
        <v>297</v>
      </c>
      <c r="G2397">
        <v>15</v>
      </c>
      <c r="H2397" t="s">
        <v>573</v>
      </c>
      <c r="I2397" t="s">
        <v>16743</v>
      </c>
      <c r="K2397">
        <v>2</v>
      </c>
      <c r="L2397" t="s">
        <v>621</v>
      </c>
      <c r="M2397" t="s">
        <v>16744</v>
      </c>
      <c r="N2397">
        <v>25</v>
      </c>
      <c r="O2397" t="s">
        <v>16745</v>
      </c>
      <c r="P2397" t="s">
        <v>433</v>
      </c>
      <c r="T2397" t="s">
        <v>17201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22030</v>
      </c>
      <c r="B2399">
        <v>1</v>
      </c>
      <c r="C2399" t="s">
        <v>22031</v>
      </c>
      <c r="D2399" t="s">
        <v>433</v>
      </c>
      <c r="F2399" t="s">
        <v>297</v>
      </c>
      <c r="G2399">
        <v>47</v>
      </c>
      <c r="H2399" t="s">
        <v>432</v>
      </c>
      <c r="I2399" t="s">
        <v>22031</v>
      </c>
      <c r="K2399">
        <v>0</v>
      </c>
      <c r="L2399" t="s">
        <v>17534</v>
      </c>
      <c r="M2399" t="s">
        <v>22032</v>
      </c>
      <c r="O2399" t="s">
        <v>22033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23093</v>
      </c>
      <c r="B2401">
        <v>1</v>
      </c>
      <c r="C2401" t="s">
        <v>23094</v>
      </c>
      <c r="D2401" t="s">
        <v>346</v>
      </c>
      <c r="F2401" t="s">
        <v>297</v>
      </c>
      <c r="G2401">
        <v>86</v>
      </c>
      <c r="H2401" t="s">
        <v>750</v>
      </c>
      <c r="I2401" t="s">
        <v>23094</v>
      </c>
      <c r="K2401">
        <v>0</v>
      </c>
      <c r="L2401" t="s">
        <v>631</v>
      </c>
      <c r="M2401" t="s">
        <v>23095</v>
      </c>
      <c r="O2401" t="s">
        <v>23096</v>
      </c>
      <c r="P2401" t="s">
        <v>346</v>
      </c>
      <c r="T2401" t="s">
        <v>17201</v>
      </c>
      <c r="U2401" t="s">
        <v>407</v>
      </c>
    </row>
    <row r="2402" spans="1:23" hidden="1" x14ac:dyDescent="0.25">
      <c r="A2402" t="s">
        <v>17889</v>
      </c>
      <c r="B2402">
        <v>1</v>
      </c>
      <c r="C2402" t="s">
        <v>17890</v>
      </c>
      <c r="D2402" t="s">
        <v>346</v>
      </c>
      <c r="F2402" t="s">
        <v>297</v>
      </c>
      <c r="G2402">
        <v>88</v>
      </c>
      <c r="H2402" t="s">
        <v>580</v>
      </c>
      <c r="I2402" t="s">
        <v>17890</v>
      </c>
      <c r="K2402">
        <v>2</v>
      </c>
      <c r="L2402" t="s">
        <v>6800</v>
      </c>
      <c r="M2402" t="s">
        <v>488</v>
      </c>
      <c r="N2402">
        <v>25</v>
      </c>
      <c r="O2402" t="s">
        <v>17891</v>
      </c>
      <c r="P2402" t="s">
        <v>346</v>
      </c>
      <c r="T2402" t="s">
        <v>17200</v>
      </c>
      <c r="U2402" t="s">
        <v>715</v>
      </c>
      <c r="V2402" t="s">
        <v>19268</v>
      </c>
    </row>
    <row r="2403" spans="1:23" hidden="1" x14ac:dyDescent="0.25">
      <c r="A2403" t="s">
        <v>17299</v>
      </c>
      <c r="B2403">
        <v>1</v>
      </c>
      <c r="C2403" t="s">
        <v>17300</v>
      </c>
      <c r="D2403" t="s">
        <v>447</v>
      </c>
      <c r="F2403" t="s">
        <v>297</v>
      </c>
      <c r="G2403">
        <v>0</v>
      </c>
      <c r="H2403" t="s">
        <v>531</v>
      </c>
      <c r="I2403" t="s">
        <v>17300</v>
      </c>
      <c r="K2403">
        <v>1</v>
      </c>
      <c r="L2403" t="s">
        <v>17301</v>
      </c>
      <c r="M2403" t="s">
        <v>17302</v>
      </c>
      <c r="N2403">
        <v>23</v>
      </c>
      <c r="O2403" t="s">
        <v>17303</v>
      </c>
      <c r="P2403" t="s">
        <v>447</v>
      </c>
      <c r="T2403" t="s">
        <v>17200</v>
      </c>
      <c r="V2403" t="s">
        <v>17304</v>
      </c>
    </row>
    <row r="2404" spans="1:23" hidden="1" x14ac:dyDescent="0.25">
      <c r="A2404" t="s">
        <v>22034</v>
      </c>
      <c r="B2404">
        <v>1</v>
      </c>
      <c r="C2404" t="s">
        <v>22035</v>
      </c>
      <c r="D2404" t="s">
        <v>346</v>
      </c>
      <c r="F2404" t="s">
        <v>297</v>
      </c>
      <c r="H2404" t="s">
        <v>562</v>
      </c>
      <c r="I2404" t="s">
        <v>22035</v>
      </c>
      <c r="K2404">
        <v>0</v>
      </c>
      <c r="L2404" t="s">
        <v>22036</v>
      </c>
      <c r="M2404" t="s">
        <v>22037</v>
      </c>
      <c r="O2404" t="s">
        <v>22038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22039</v>
      </c>
      <c r="B2405">
        <v>1</v>
      </c>
      <c r="C2405" t="s">
        <v>22040</v>
      </c>
      <c r="D2405" t="s">
        <v>319</v>
      </c>
      <c r="F2405" t="s">
        <v>297</v>
      </c>
      <c r="G2405">
        <v>49</v>
      </c>
      <c r="H2405" t="s">
        <v>690</v>
      </c>
      <c r="I2405" t="s">
        <v>22040</v>
      </c>
      <c r="K2405">
        <v>0</v>
      </c>
      <c r="L2405" t="s">
        <v>698</v>
      </c>
      <c r="M2405" t="s">
        <v>22041</v>
      </c>
      <c r="O2405" t="s">
        <v>22042</v>
      </c>
      <c r="P2405" t="s">
        <v>319</v>
      </c>
      <c r="T2405" t="s">
        <v>17206</v>
      </c>
      <c r="U2405" t="s">
        <v>739</v>
      </c>
    </row>
    <row r="2406" spans="1:23" hidden="1" x14ac:dyDescent="0.25">
      <c r="A2406" t="s">
        <v>19964</v>
      </c>
      <c r="B2406">
        <v>1</v>
      </c>
      <c r="C2406" t="s">
        <v>19965</v>
      </c>
      <c r="D2406" t="s">
        <v>319</v>
      </c>
      <c r="F2406" t="s">
        <v>297</v>
      </c>
      <c r="G2406">
        <v>89</v>
      </c>
      <c r="H2406" t="s">
        <v>509</v>
      </c>
      <c r="I2406" t="s">
        <v>19965</v>
      </c>
      <c r="K2406">
        <v>1</v>
      </c>
      <c r="L2406" t="s">
        <v>786</v>
      </c>
      <c r="M2406" t="s">
        <v>1947</v>
      </c>
      <c r="N2406">
        <v>23</v>
      </c>
      <c r="O2406" t="s">
        <v>19966</v>
      </c>
      <c r="P2406" t="s">
        <v>319</v>
      </c>
      <c r="S2406">
        <v>3</v>
      </c>
      <c r="T2406" t="s">
        <v>17199</v>
      </c>
      <c r="U2406" t="s">
        <v>363</v>
      </c>
      <c r="V2406" t="s">
        <v>18253</v>
      </c>
    </row>
    <row r="2407" spans="1:23" hidden="1" x14ac:dyDescent="0.25">
      <c r="A2407" t="s">
        <v>23097</v>
      </c>
      <c r="B2407">
        <v>1</v>
      </c>
      <c r="C2407" t="s">
        <v>23098</v>
      </c>
      <c r="D2407" t="s">
        <v>346</v>
      </c>
      <c r="F2407" t="s">
        <v>297</v>
      </c>
      <c r="H2407" t="s">
        <v>426</v>
      </c>
      <c r="I2407" t="s">
        <v>23098</v>
      </c>
      <c r="K2407">
        <v>0</v>
      </c>
      <c r="L2407" t="s">
        <v>3731</v>
      </c>
      <c r="M2407" t="s">
        <v>23099</v>
      </c>
      <c r="O2407" t="s">
        <v>23100</v>
      </c>
      <c r="P2407" t="s">
        <v>346</v>
      </c>
      <c r="T2407" t="s">
        <v>17200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17201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17863</v>
      </c>
      <c r="B2413">
        <v>1</v>
      </c>
      <c r="C2413" t="s">
        <v>17864</v>
      </c>
      <c r="D2413" t="s">
        <v>346</v>
      </c>
      <c r="F2413" t="s">
        <v>297</v>
      </c>
      <c r="G2413">
        <v>0</v>
      </c>
      <c r="H2413" t="s">
        <v>637</v>
      </c>
      <c r="I2413" t="s">
        <v>17864</v>
      </c>
      <c r="K2413">
        <v>1</v>
      </c>
      <c r="L2413" t="s">
        <v>16858</v>
      </c>
      <c r="M2413" t="s">
        <v>6700</v>
      </c>
      <c r="N2413">
        <v>24</v>
      </c>
      <c r="O2413" t="s">
        <v>17865</v>
      </c>
      <c r="P2413" t="s">
        <v>346</v>
      </c>
      <c r="T2413" t="s">
        <v>2291</v>
      </c>
      <c r="V2413" t="s">
        <v>17866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17200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17213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17213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17200</v>
      </c>
      <c r="V2420" t="s">
        <v>5667</v>
      </c>
      <c r="W2420">
        <v>29327</v>
      </c>
    </row>
    <row r="2421" spans="1:23" hidden="1" x14ac:dyDescent="0.25">
      <c r="A2421" t="s">
        <v>17516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17517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17201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17201</v>
      </c>
      <c r="V2427" t="s">
        <v>3202</v>
      </c>
      <c r="W2427">
        <v>25379</v>
      </c>
    </row>
    <row r="2428" spans="1:23" hidden="1" x14ac:dyDescent="0.25">
      <c r="A2428" t="s">
        <v>16079</v>
      </c>
      <c r="B2428">
        <v>1</v>
      </c>
      <c r="C2428" t="s">
        <v>16080</v>
      </c>
      <c r="D2428" t="s">
        <v>346</v>
      </c>
      <c r="F2428" t="s">
        <v>297</v>
      </c>
      <c r="G2428">
        <v>13</v>
      </c>
      <c r="H2428" t="s">
        <v>390</v>
      </c>
      <c r="I2428" t="s">
        <v>16080</v>
      </c>
      <c r="K2428">
        <v>2</v>
      </c>
      <c r="L2428" t="s">
        <v>490</v>
      </c>
      <c r="M2428" t="s">
        <v>3185</v>
      </c>
      <c r="N2428">
        <v>25</v>
      </c>
      <c r="O2428" t="s">
        <v>16081</v>
      </c>
      <c r="P2428" t="s">
        <v>346</v>
      </c>
      <c r="T2428" t="s">
        <v>17213</v>
      </c>
      <c r="V2428" t="s">
        <v>16684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19967</v>
      </c>
      <c r="B2430">
        <v>1</v>
      </c>
      <c r="C2430" t="s">
        <v>19968</v>
      </c>
      <c r="D2430" t="s">
        <v>447</v>
      </c>
      <c r="F2430" t="s">
        <v>297</v>
      </c>
      <c r="G2430">
        <v>35</v>
      </c>
      <c r="H2430" t="s">
        <v>409</v>
      </c>
      <c r="I2430" t="s">
        <v>19968</v>
      </c>
      <c r="K2430">
        <v>1</v>
      </c>
      <c r="L2430" t="s">
        <v>384</v>
      </c>
      <c r="M2430" t="s">
        <v>19969</v>
      </c>
      <c r="N2430">
        <v>25</v>
      </c>
      <c r="O2430" t="s">
        <v>19970</v>
      </c>
      <c r="P2430" t="s">
        <v>447</v>
      </c>
      <c r="T2430" t="s">
        <v>2291</v>
      </c>
      <c r="V2430" t="s">
        <v>16496</v>
      </c>
    </row>
    <row r="2431" spans="1:23" hidden="1" x14ac:dyDescent="0.25">
      <c r="A2431" t="s">
        <v>15447</v>
      </c>
      <c r="B2431">
        <v>1</v>
      </c>
      <c r="C2431" t="s">
        <v>15448</v>
      </c>
      <c r="D2431" t="s">
        <v>15385</v>
      </c>
      <c r="E2431" t="s">
        <v>15450</v>
      </c>
      <c r="F2431" t="s">
        <v>293</v>
      </c>
      <c r="G2431">
        <v>9</v>
      </c>
      <c r="H2431" t="s">
        <v>690</v>
      </c>
      <c r="I2431" t="s">
        <v>15448</v>
      </c>
      <c r="J2431">
        <v>7606</v>
      </c>
      <c r="K2431">
        <v>20</v>
      </c>
      <c r="L2431" t="s">
        <v>1128</v>
      </c>
      <c r="M2431" t="s">
        <v>15451</v>
      </c>
      <c r="N2431">
        <v>44</v>
      </c>
      <c r="O2431" t="s">
        <v>15452</v>
      </c>
      <c r="P2431" t="s">
        <v>15385</v>
      </c>
      <c r="R2431">
        <v>2273</v>
      </c>
      <c r="T2431" t="s">
        <v>343</v>
      </c>
      <c r="V2431" t="s">
        <v>15449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17201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17201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15630</v>
      </c>
      <c r="B2436">
        <v>1</v>
      </c>
      <c r="C2436" t="s">
        <v>15631</v>
      </c>
      <c r="D2436" t="s">
        <v>15385</v>
      </c>
      <c r="F2436" t="s">
        <v>293</v>
      </c>
      <c r="G2436">
        <v>1</v>
      </c>
      <c r="H2436" t="s">
        <v>690</v>
      </c>
      <c r="I2436" t="s">
        <v>15631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15633</v>
      </c>
      <c r="P2436" t="s">
        <v>15385</v>
      </c>
      <c r="R2436">
        <v>2981178</v>
      </c>
      <c r="T2436" t="s">
        <v>306</v>
      </c>
      <c r="V2436" t="s">
        <v>15632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17201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17200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16158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17284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17435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17213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17284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17199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17213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17213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17730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17200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17199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17201</v>
      </c>
      <c r="V2458" t="s">
        <v>5755</v>
      </c>
      <c r="W2458">
        <v>30366</v>
      </c>
    </row>
    <row r="2459" spans="1:23" hidden="1" x14ac:dyDescent="0.25">
      <c r="A2459" t="s">
        <v>19269</v>
      </c>
      <c r="B2459">
        <v>1</v>
      </c>
      <c r="C2459" t="s">
        <v>19270</v>
      </c>
      <c r="D2459" t="s">
        <v>447</v>
      </c>
      <c r="F2459" t="s">
        <v>297</v>
      </c>
      <c r="G2459">
        <v>23</v>
      </c>
      <c r="H2459" t="s">
        <v>659</v>
      </c>
      <c r="I2459" t="s">
        <v>19270</v>
      </c>
      <c r="K2459">
        <v>1</v>
      </c>
      <c r="L2459" t="s">
        <v>320</v>
      </c>
      <c r="M2459" t="s">
        <v>391</v>
      </c>
      <c r="N2459">
        <v>23</v>
      </c>
      <c r="O2459" t="s">
        <v>19271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19971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18050</v>
      </c>
      <c r="B2462">
        <v>1</v>
      </c>
      <c r="C2462" t="s">
        <v>18051</v>
      </c>
      <c r="D2462" t="s">
        <v>447</v>
      </c>
      <c r="F2462" t="s">
        <v>297</v>
      </c>
      <c r="G2462">
        <v>40</v>
      </c>
      <c r="H2462" t="s">
        <v>690</v>
      </c>
      <c r="I2462" t="s">
        <v>18051</v>
      </c>
      <c r="K2462">
        <v>2</v>
      </c>
      <c r="L2462" t="s">
        <v>18052</v>
      </c>
      <c r="M2462" t="s">
        <v>18053</v>
      </c>
      <c r="N2462">
        <v>25</v>
      </c>
      <c r="O2462" t="s">
        <v>18054</v>
      </c>
      <c r="P2462" t="s">
        <v>447</v>
      </c>
      <c r="T2462" t="s">
        <v>17206</v>
      </c>
      <c r="U2462" t="s">
        <v>369</v>
      </c>
      <c r="V2462" t="s">
        <v>17479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22043</v>
      </c>
      <c r="B2464">
        <v>1</v>
      </c>
      <c r="C2464" t="s">
        <v>22044</v>
      </c>
      <c r="D2464" t="s">
        <v>15385</v>
      </c>
      <c r="F2464" t="s">
        <v>297</v>
      </c>
      <c r="G2464">
        <v>7</v>
      </c>
      <c r="H2464" t="s">
        <v>387</v>
      </c>
      <c r="I2464" t="s">
        <v>22044</v>
      </c>
      <c r="K2464">
        <v>0</v>
      </c>
      <c r="L2464" t="s">
        <v>571</v>
      </c>
      <c r="M2464" t="s">
        <v>2671</v>
      </c>
      <c r="N2464">
        <v>23</v>
      </c>
      <c r="O2464" t="s">
        <v>22045</v>
      </c>
      <c r="P2464" t="s">
        <v>15385</v>
      </c>
      <c r="T2464" t="s">
        <v>17199</v>
      </c>
      <c r="U2464" t="s">
        <v>407</v>
      </c>
      <c r="V2464" t="s">
        <v>22046</v>
      </c>
    </row>
    <row r="2465" spans="1:23" hidden="1" x14ac:dyDescent="0.25">
      <c r="A2465" t="s">
        <v>22047</v>
      </c>
      <c r="B2465">
        <v>1</v>
      </c>
      <c r="C2465" t="s">
        <v>22048</v>
      </c>
      <c r="D2465" t="s">
        <v>319</v>
      </c>
      <c r="F2465" t="s">
        <v>297</v>
      </c>
      <c r="G2465">
        <v>45</v>
      </c>
      <c r="H2465" t="s">
        <v>542</v>
      </c>
      <c r="I2465" t="s">
        <v>22048</v>
      </c>
      <c r="K2465">
        <v>0</v>
      </c>
      <c r="L2465" t="s">
        <v>501</v>
      </c>
      <c r="M2465" t="s">
        <v>14020</v>
      </c>
      <c r="O2465" t="s">
        <v>22049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15523</v>
      </c>
      <c r="B2466">
        <v>1</v>
      </c>
      <c r="C2466" t="s">
        <v>15524</v>
      </c>
      <c r="D2466" t="s">
        <v>15385</v>
      </c>
      <c r="F2466" t="s">
        <v>297</v>
      </c>
      <c r="G2466">
        <v>9</v>
      </c>
      <c r="H2466" t="s">
        <v>373</v>
      </c>
      <c r="I2466" t="s">
        <v>15524</v>
      </c>
      <c r="J2466">
        <v>16090</v>
      </c>
      <c r="K2466">
        <v>8</v>
      </c>
      <c r="L2466" t="s">
        <v>4711</v>
      </c>
      <c r="M2466" t="s">
        <v>15526</v>
      </c>
      <c r="N2466">
        <v>29</v>
      </c>
      <c r="O2466" t="s">
        <v>15527</v>
      </c>
      <c r="P2466" t="s">
        <v>15385</v>
      </c>
      <c r="R2466">
        <v>17197</v>
      </c>
      <c r="T2466" t="s">
        <v>17206</v>
      </c>
      <c r="V2466" t="s">
        <v>15525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19272</v>
      </c>
      <c r="B2468">
        <v>1</v>
      </c>
      <c r="C2468" t="s">
        <v>19273</v>
      </c>
      <c r="D2468" t="s">
        <v>346</v>
      </c>
      <c r="F2468" t="s">
        <v>297</v>
      </c>
      <c r="G2468">
        <v>15</v>
      </c>
      <c r="H2468" t="s">
        <v>680</v>
      </c>
      <c r="I2468" t="s">
        <v>19273</v>
      </c>
      <c r="K2468">
        <v>1</v>
      </c>
      <c r="L2468" t="s">
        <v>645</v>
      </c>
      <c r="M2468" t="s">
        <v>19274</v>
      </c>
      <c r="N2468">
        <v>23</v>
      </c>
      <c r="O2468" t="s">
        <v>19275</v>
      </c>
      <c r="P2468" t="s">
        <v>346</v>
      </c>
      <c r="S2468">
        <v>1</v>
      </c>
      <c r="T2468" t="s">
        <v>17201</v>
      </c>
      <c r="U2468" t="s">
        <v>868</v>
      </c>
      <c r="V2468" t="s">
        <v>19972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17219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17206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15474</v>
      </c>
      <c r="B2471">
        <v>1</v>
      </c>
      <c r="C2471" t="s">
        <v>15475</v>
      </c>
      <c r="D2471" t="s">
        <v>15385</v>
      </c>
      <c r="E2471" t="s">
        <v>15476</v>
      </c>
      <c r="F2471" t="s">
        <v>297</v>
      </c>
      <c r="G2471">
        <v>0</v>
      </c>
      <c r="H2471" t="s">
        <v>1175</v>
      </c>
      <c r="I2471" t="s">
        <v>15475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15477</v>
      </c>
      <c r="P2471" t="s">
        <v>15385</v>
      </c>
      <c r="R2471">
        <v>3044725</v>
      </c>
      <c r="T2471" t="s">
        <v>17200</v>
      </c>
      <c r="V2471" t="s">
        <v>748</v>
      </c>
      <c r="W2471">
        <v>31579</v>
      </c>
    </row>
    <row r="2472" spans="1:23" hidden="1" x14ac:dyDescent="0.25">
      <c r="A2472" t="s">
        <v>22050</v>
      </c>
      <c r="B2472">
        <v>1</v>
      </c>
      <c r="C2472" t="s">
        <v>22051</v>
      </c>
      <c r="D2472" t="s">
        <v>433</v>
      </c>
      <c r="F2472" t="s">
        <v>297</v>
      </c>
      <c r="G2472">
        <v>46</v>
      </c>
      <c r="H2472" t="s">
        <v>817</v>
      </c>
      <c r="I2472" t="s">
        <v>22051</v>
      </c>
      <c r="K2472">
        <v>0</v>
      </c>
      <c r="L2472" t="s">
        <v>1980</v>
      </c>
      <c r="M2472" t="s">
        <v>22052</v>
      </c>
      <c r="N2472">
        <v>23</v>
      </c>
      <c r="O2472" t="s">
        <v>22053</v>
      </c>
      <c r="P2472" t="s">
        <v>433</v>
      </c>
      <c r="T2472" t="s">
        <v>17200</v>
      </c>
      <c r="U2472" t="s">
        <v>638</v>
      </c>
      <c r="V2472" t="s">
        <v>20025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17199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22054</v>
      </c>
      <c r="B2475">
        <v>1</v>
      </c>
      <c r="C2475" t="s">
        <v>22055</v>
      </c>
      <c r="D2475" t="s">
        <v>346</v>
      </c>
      <c r="F2475" t="s">
        <v>297</v>
      </c>
      <c r="G2475">
        <v>14</v>
      </c>
      <c r="H2475" t="s">
        <v>409</v>
      </c>
      <c r="I2475" t="s">
        <v>22055</v>
      </c>
      <c r="K2475">
        <v>0</v>
      </c>
      <c r="L2475" t="s">
        <v>1067</v>
      </c>
      <c r="M2475" t="s">
        <v>1107</v>
      </c>
      <c r="N2475">
        <v>25</v>
      </c>
      <c r="O2475" t="s">
        <v>22056</v>
      </c>
      <c r="P2475" t="s">
        <v>346</v>
      </c>
      <c r="T2475" t="s">
        <v>7653</v>
      </c>
      <c r="U2475" t="s">
        <v>739</v>
      </c>
      <c r="V2475" t="s">
        <v>22057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17206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17200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15375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17206</v>
      </c>
      <c r="V2484" t="s">
        <v>17351</v>
      </c>
      <c r="W2484">
        <v>31328</v>
      </c>
    </row>
    <row r="2485" spans="1:23" hidden="1" x14ac:dyDescent="0.25">
      <c r="A2485" t="s">
        <v>22058</v>
      </c>
      <c r="B2485">
        <v>1</v>
      </c>
      <c r="C2485" t="s">
        <v>22059</v>
      </c>
      <c r="D2485" t="s">
        <v>346</v>
      </c>
      <c r="F2485" t="s">
        <v>297</v>
      </c>
      <c r="G2485">
        <v>82</v>
      </c>
      <c r="H2485" t="s">
        <v>573</v>
      </c>
      <c r="I2485" t="s">
        <v>22059</v>
      </c>
      <c r="K2485">
        <v>0</v>
      </c>
      <c r="L2485" t="s">
        <v>22060</v>
      </c>
      <c r="M2485" t="s">
        <v>22061</v>
      </c>
      <c r="N2485">
        <v>23</v>
      </c>
      <c r="O2485" t="s">
        <v>22062</v>
      </c>
      <c r="P2485" t="s">
        <v>346</v>
      </c>
      <c r="T2485" t="s">
        <v>17206</v>
      </c>
      <c r="U2485" t="s">
        <v>14060</v>
      </c>
      <c r="V2485" t="s">
        <v>22063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22064</v>
      </c>
      <c r="B2487">
        <v>1</v>
      </c>
      <c r="C2487" t="s">
        <v>22065</v>
      </c>
      <c r="D2487" t="s">
        <v>309</v>
      </c>
      <c r="F2487" t="s">
        <v>297</v>
      </c>
      <c r="G2487">
        <v>16</v>
      </c>
      <c r="H2487" t="s">
        <v>821</v>
      </c>
      <c r="I2487" t="s">
        <v>22065</v>
      </c>
      <c r="K2487">
        <v>0</v>
      </c>
      <c r="L2487" t="s">
        <v>2062</v>
      </c>
      <c r="M2487" t="s">
        <v>22066</v>
      </c>
      <c r="O2487" t="s">
        <v>22067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17206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17651</v>
      </c>
      <c r="B2491">
        <v>1</v>
      </c>
      <c r="C2491" t="s">
        <v>17652</v>
      </c>
      <c r="D2491" t="s">
        <v>346</v>
      </c>
      <c r="F2491" t="s">
        <v>297</v>
      </c>
      <c r="G2491">
        <v>22</v>
      </c>
      <c r="H2491" t="s">
        <v>390</v>
      </c>
      <c r="I2491" t="s">
        <v>17652</v>
      </c>
      <c r="K2491">
        <v>2</v>
      </c>
      <c r="L2491" t="s">
        <v>17653</v>
      </c>
      <c r="M2491" t="s">
        <v>17654</v>
      </c>
      <c r="N2491">
        <v>25</v>
      </c>
      <c r="O2491" t="s">
        <v>17655</v>
      </c>
      <c r="P2491" t="s">
        <v>346</v>
      </c>
      <c r="S2491">
        <v>3</v>
      </c>
      <c r="T2491" t="s">
        <v>7653</v>
      </c>
      <c r="U2491" t="s">
        <v>369</v>
      </c>
      <c r="V2491" t="s">
        <v>17656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22068</v>
      </c>
      <c r="B2493">
        <v>1</v>
      </c>
      <c r="C2493" t="s">
        <v>22069</v>
      </c>
      <c r="D2493" t="s">
        <v>447</v>
      </c>
      <c r="F2493" t="s">
        <v>297</v>
      </c>
      <c r="G2493">
        <v>1</v>
      </c>
      <c r="H2493" t="s">
        <v>315</v>
      </c>
      <c r="I2493" t="s">
        <v>22069</v>
      </c>
      <c r="K2493">
        <v>0</v>
      </c>
      <c r="L2493" t="s">
        <v>22070</v>
      </c>
      <c r="M2493" t="s">
        <v>22071</v>
      </c>
      <c r="O2493" t="s">
        <v>22072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18570</v>
      </c>
      <c r="B2495">
        <v>1</v>
      </c>
      <c r="C2495" t="s">
        <v>18571</v>
      </c>
      <c r="D2495" t="s">
        <v>447</v>
      </c>
      <c r="F2495" t="s">
        <v>297</v>
      </c>
      <c r="G2495">
        <v>28</v>
      </c>
      <c r="H2495" t="s">
        <v>409</v>
      </c>
      <c r="I2495" t="s">
        <v>18571</v>
      </c>
      <c r="K2495">
        <v>2</v>
      </c>
      <c r="L2495" t="s">
        <v>18572</v>
      </c>
      <c r="M2495" t="s">
        <v>18573</v>
      </c>
      <c r="N2495">
        <v>23</v>
      </c>
      <c r="O2495" t="s">
        <v>18574</v>
      </c>
      <c r="P2495" t="s">
        <v>447</v>
      </c>
      <c r="S2495">
        <v>7</v>
      </c>
      <c r="T2495" t="s">
        <v>6906</v>
      </c>
      <c r="U2495" t="s">
        <v>14060</v>
      </c>
      <c r="V2495" t="s">
        <v>17531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18341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18342</v>
      </c>
      <c r="N2497">
        <v>25</v>
      </c>
      <c r="O2497" t="s">
        <v>18343</v>
      </c>
      <c r="P2497" t="s">
        <v>447</v>
      </c>
      <c r="R2497">
        <v>3919544</v>
      </c>
      <c r="T2497" t="s">
        <v>17213</v>
      </c>
      <c r="V2497" t="s">
        <v>4277</v>
      </c>
      <c r="W2497">
        <v>32129</v>
      </c>
    </row>
    <row r="2498" spans="1:23" hidden="1" x14ac:dyDescent="0.25">
      <c r="A2498" t="s">
        <v>17850</v>
      </c>
      <c r="B2498">
        <v>1</v>
      </c>
      <c r="C2498" t="s">
        <v>17851</v>
      </c>
      <c r="D2498" t="s">
        <v>346</v>
      </c>
      <c r="F2498" t="s">
        <v>297</v>
      </c>
      <c r="G2498">
        <v>18</v>
      </c>
      <c r="H2498" t="s">
        <v>470</v>
      </c>
      <c r="I2498" t="s">
        <v>17851</v>
      </c>
      <c r="K2498">
        <v>2</v>
      </c>
      <c r="L2498" t="s">
        <v>681</v>
      </c>
      <c r="M2498" t="s">
        <v>4005</v>
      </c>
      <c r="N2498">
        <v>24</v>
      </c>
      <c r="O2498" t="s">
        <v>17852</v>
      </c>
      <c r="P2498" t="s">
        <v>346</v>
      </c>
      <c r="S2498">
        <v>4</v>
      </c>
      <c r="T2498" t="s">
        <v>2291</v>
      </c>
      <c r="U2498" t="s">
        <v>546</v>
      </c>
      <c r="V2498" t="s">
        <v>17853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17219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22073</v>
      </c>
      <c r="B2502">
        <v>1</v>
      </c>
      <c r="C2502" t="s">
        <v>22074</v>
      </c>
      <c r="D2502" t="s">
        <v>309</v>
      </c>
      <c r="F2502" t="s">
        <v>297</v>
      </c>
      <c r="G2502">
        <v>18</v>
      </c>
      <c r="H2502" t="s">
        <v>354</v>
      </c>
      <c r="I2502" t="s">
        <v>22074</v>
      </c>
      <c r="K2502">
        <v>0</v>
      </c>
      <c r="L2502" t="s">
        <v>22075</v>
      </c>
      <c r="M2502" t="s">
        <v>22076</v>
      </c>
      <c r="N2502">
        <v>23</v>
      </c>
      <c r="O2502" t="s">
        <v>22077</v>
      </c>
      <c r="P2502" t="s">
        <v>309</v>
      </c>
      <c r="T2502" t="s">
        <v>7653</v>
      </c>
      <c r="U2502" t="s">
        <v>906</v>
      </c>
      <c r="V2502" t="s">
        <v>22078</v>
      </c>
    </row>
    <row r="2503" spans="1:23" hidden="1" x14ac:dyDescent="0.25">
      <c r="A2503" t="s">
        <v>21484</v>
      </c>
      <c r="B2503">
        <v>1</v>
      </c>
      <c r="C2503" t="s">
        <v>21485</v>
      </c>
      <c r="D2503" t="s">
        <v>309</v>
      </c>
      <c r="F2503" t="s">
        <v>297</v>
      </c>
      <c r="G2503">
        <v>9</v>
      </c>
      <c r="H2503" t="s">
        <v>756</v>
      </c>
      <c r="I2503" t="s">
        <v>21485</v>
      </c>
      <c r="K2503">
        <v>0</v>
      </c>
      <c r="L2503" t="s">
        <v>14777</v>
      </c>
      <c r="M2503" t="s">
        <v>9067</v>
      </c>
      <c r="N2503">
        <v>21</v>
      </c>
      <c r="O2503" t="s">
        <v>22079</v>
      </c>
      <c r="P2503" t="s">
        <v>309</v>
      </c>
      <c r="T2503" t="s">
        <v>17206</v>
      </c>
      <c r="U2503" t="s">
        <v>638</v>
      </c>
      <c r="V2503" t="s">
        <v>22080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18576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17219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19978</v>
      </c>
      <c r="B2509">
        <v>1</v>
      </c>
      <c r="C2509" t="s">
        <v>19979</v>
      </c>
      <c r="D2509" t="s">
        <v>346</v>
      </c>
      <c r="F2509" t="s">
        <v>297</v>
      </c>
      <c r="G2509">
        <v>81</v>
      </c>
      <c r="H2509" t="s">
        <v>339</v>
      </c>
      <c r="I2509" t="s">
        <v>19979</v>
      </c>
      <c r="K2509">
        <v>1</v>
      </c>
      <c r="L2509" t="s">
        <v>19980</v>
      </c>
      <c r="M2509" t="s">
        <v>14619</v>
      </c>
      <c r="N2509">
        <v>25</v>
      </c>
      <c r="O2509" t="s">
        <v>19981</v>
      </c>
      <c r="P2509" t="s">
        <v>346</v>
      </c>
      <c r="T2509" t="s">
        <v>7653</v>
      </c>
      <c r="V2509" t="s">
        <v>17751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17459</v>
      </c>
      <c r="B2514">
        <v>1</v>
      </c>
      <c r="C2514" t="s">
        <v>17460</v>
      </c>
      <c r="D2514" t="s">
        <v>346</v>
      </c>
      <c r="F2514" t="s">
        <v>297</v>
      </c>
      <c r="G2514">
        <v>84</v>
      </c>
      <c r="H2514" t="s">
        <v>724</v>
      </c>
      <c r="I2514" t="s">
        <v>17460</v>
      </c>
      <c r="K2514">
        <v>1</v>
      </c>
      <c r="L2514" t="s">
        <v>17461</v>
      </c>
      <c r="M2514" t="s">
        <v>16514</v>
      </c>
      <c r="N2514">
        <v>24</v>
      </c>
      <c r="O2514" t="s">
        <v>17462</v>
      </c>
      <c r="P2514" t="s">
        <v>346</v>
      </c>
      <c r="T2514" t="s">
        <v>17200</v>
      </c>
      <c r="V2514" t="s">
        <v>17463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19276</v>
      </c>
      <c r="B2517">
        <v>1</v>
      </c>
      <c r="C2517" t="s">
        <v>19277</v>
      </c>
      <c r="D2517" t="s">
        <v>447</v>
      </c>
      <c r="F2517" t="s">
        <v>297</v>
      </c>
      <c r="G2517">
        <v>39</v>
      </c>
      <c r="H2517" t="s">
        <v>315</v>
      </c>
      <c r="I2517" t="s">
        <v>19277</v>
      </c>
      <c r="K2517">
        <v>1</v>
      </c>
      <c r="L2517" t="s">
        <v>19278</v>
      </c>
      <c r="M2517" t="s">
        <v>1272</v>
      </c>
      <c r="N2517">
        <v>22</v>
      </c>
      <c r="O2517" t="s">
        <v>19279</v>
      </c>
      <c r="P2517" t="s">
        <v>447</v>
      </c>
      <c r="T2517" t="s">
        <v>2291</v>
      </c>
      <c r="V2517" t="s">
        <v>19982</v>
      </c>
    </row>
    <row r="2518" spans="1:23" hidden="1" x14ac:dyDescent="0.25">
      <c r="A2518" t="s">
        <v>17415</v>
      </c>
      <c r="B2518">
        <v>1</v>
      </c>
      <c r="C2518" t="s">
        <v>17416</v>
      </c>
      <c r="D2518" t="s">
        <v>319</v>
      </c>
      <c r="F2518" t="s">
        <v>297</v>
      </c>
      <c r="G2518">
        <v>84</v>
      </c>
      <c r="H2518" t="s">
        <v>693</v>
      </c>
      <c r="I2518" t="s">
        <v>17416</v>
      </c>
      <c r="K2518">
        <v>2</v>
      </c>
      <c r="L2518" t="s">
        <v>17417</v>
      </c>
      <c r="M2518" t="s">
        <v>17418</v>
      </c>
      <c r="N2518">
        <v>24</v>
      </c>
      <c r="O2518" t="s">
        <v>17419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17420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17206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17212</v>
      </c>
      <c r="D2520" t="s">
        <v>346</v>
      </c>
      <c r="F2520" t="s">
        <v>297</v>
      </c>
      <c r="G2520">
        <v>0</v>
      </c>
      <c r="H2520" t="s">
        <v>562</v>
      </c>
      <c r="I2520" t="s">
        <v>17212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17213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17213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17206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17201</v>
      </c>
      <c r="V2525" t="s">
        <v>1080</v>
      </c>
      <c r="W2525">
        <v>30747</v>
      </c>
    </row>
    <row r="2526" spans="1:23" hidden="1" x14ac:dyDescent="0.25">
      <c r="A2526" t="s">
        <v>15714</v>
      </c>
      <c r="B2526">
        <v>1</v>
      </c>
      <c r="C2526" t="s">
        <v>15715</v>
      </c>
      <c r="D2526" t="s">
        <v>15385</v>
      </c>
      <c r="E2526" t="s">
        <v>15717</v>
      </c>
      <c r="F2526" t="s">
        <v>297</v>
      </c>
      <c r="G2526">
        <v>0</v>
      </c>
      <c r="H2526" t="s">
        <v>680</v>
      </c>
      <c r="I2526" t="s">
        <v>15715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15718</v>
      </c>
      <c r="P2526" t="s">
        <v>15385</v>
      </c>
      <c r="R2526">
        <v>2973605</v>
      </c>
      <c r="T2526" t="s">
        <v>7653</v>
      </c>
      <c r="V2526" t="s">
        <v>15716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17199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17284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17219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17200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17280</v>
      </c>
      <c r="B2533">
        <v>1</v>
      </c>
      <c r="C2533" t="s">
        <v>17281</v>
      </c>
      <c r="D2533" t="s">
        <v>309</v>
      </c>
      <c r="F2533" t="s">
        <v>297</v>
      </c>
      <c r="G2533">
        <v>19</v>
      </c>
      <c r="H2533" t="s">
        <v>569</v>
      </c>
      <c r="I2533" t="s">
        <v>17281</v>
      </c>
      <c r="K2533">
        <v>1</v>
      </c>
      <c r="L2533" t="s">
        <v>14196</v>
      </c>
      <c r="M2533" t="s">
        <v>17282</v>
      </c>
      <c r="N2533">
        <v>25</v>
      </c>
      <c r="O2533" t="s">
        <v>17283</v>
      </c>
      <c r="P2533" t="s">
        <v>309</v>
      </c>
      <c r="T2533" t="s">
        <v>17199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16263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17200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19983</v>
      </c>
      <c r="B2542">
        <v>1</v>
      </c>
      <c r="C2542" t="s">
        <v>19984</v>
      </c>
      <c r="D2542" t="s">
        <v>346</v>
      </c>
      <c r="F2542" t="s">
        <v>297</v>
      </c>
      <c r="G2542">
        <v>87</v>
      </c>
      <c r="H2542" t="s">
        <v>426</v>
      </c>
      <c r="I2542" t="s">
        <v>19984</v>
      </c>
      <c r="K2542">
        <v>1</v>
      </c>
      <c r="L2542" t="s">
        <v>443</v>
      </c>
      <c r="M2542" t="s">
        <v>19985</v>
      </c>
      <c r="N2542">
        <v>23</v>
      </c>
      <c r="O2542" t="s">
        <v>19986</v>
      </c>
      <c r="P2542" t="s">
        <v>346</v>
      </c>
      <c r="T2542" t="s">
        <v>17213</v>
      </c>
      <c r="V2542" t="s">
        <v>19987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17206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17199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17200</v>
      </c>
      <c r="V2547" t="s">
        <v>561</v>
      </c>
      <c r="W2547">
        <v>26838</v>
      </c>
    </row>
    <row r="2548" spans="1:23" hidden="1" x14ac:dyDescent="0.25">
      <c r="A2548" t="s">
        <v>18254</v>
      </c>
      <c r="B2548">
        <v>1</v>
      </c>
      <c r="C2548" t="s">
        <v>18255</v>
      </c>
      <c r="D2548" t="s">
        <v>346</v>
      </c>
      <c r="F2548" t="s">
        <v>297</v>
      </c>
      <c r="G2548">
        <v>0</v>
      </c>
      <c r="H2548" t="s">
        <v>64</v>
      </c>
      <c r="I2548" t="s">
        <v>18255</v>
      </c>
      <c r="K2548">
        <v>1</v>
      </c>
      <c r="L2548" t="s">
        <v>18256</v>
      </c>
      <c r="M2548" t="s">
        <v>18257</v>
      </c>
      <c r="O2548" t="s">
        <v>18258</v>
      </c>
      <c r="P2548" t="s">
        <v>346</v>
      </c>
      <c r="T2548" t="s">
        <v>2291</v>
      </c>
    </row>
    <row r="2549" spans="1:23" hidden="1" x14ac:dyDescent="0.25">
      <c r="A2549" t="s">
        <v>16685</v>
      </c>
      <c r="B2549">
        <v>1</v>
      </c>
      <c r="C2549" t="s">
        <v>16686</v>
      </c>
      <c r="D2549" t="s">
        <v>309</v>
      </c>
      <c r="F2549" t="s">
        <v>293</v>
      </c>
      <c r="G2549">
        <v>0</v>
      </c>
      <c r="H2549" t="s">
        <v>690</v>
      </c>
      <c r="I2549" t="s">
        <v>16686</v>
      </c>
      <c r="K2549">
        <v>1</v>
      </c>
      <c r="L2549" t="s">
        <v>1087</v>
      </c>
      <c r="M2549" t="s">
        <v>1586</v>
      </c>
      <c r="O2549" t="s">
        <v>16687</v>
      </c>
      <c r="P2549" t="s">
        <v>309</v>
      </c>
      <c r="T2549" t="s">
        <v>17206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17200</v>
      </c>
      <c r="V2550" t="s">
        <v>6922</v>
      </c>
      <c r="W2550">
        <v>31282</v>
      </c>
    </row>
    <row r="2551" spans="1:23" hidden="1" x14ac:dyDescent="0.25">
      <c r="A2551" t="s">
        <v>17235</v>
      </c>
      <c r="B2551">
        <v>1</v>
      </c>
      <c r="C2551" t="s">
        <v>17236</v>
      </c>
      <c r="D2551" t="s">
        <v>15385</v>
      </c>
      <c r="F2551" t="s">
        <v>297</v>
      </c>
      <c r="G2551">
        <v>11</v>
      </c>
      <c r="H2551" t="s">
        <v>915</v>
      </c>
      <c r="I2551" t="s">
        <v>17236</v>
      </c>
      <c r="K2551">
        <v>2</v>
      </c>
      <c r="L2551" t="s">
        <v>595</v>
      </c>
      <c r="M2551" t="s">
        <v>17237</v>
      </c>
      <c r="N2551">
        <v>25</v>
      </c>
      <c r="O2551" t="s">
        <v>17238</v>
      </c>
      <c r="P2551" t="s">
        <v>15385</v>
      </c>
      <c r="T2551" t="s">
        <v>17206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16063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21486</v>
      </c>
      <c r="B2559">
        <v>1</v>
      </c>
      <c r="C2559" t="s">
        <v>21487</v>
      </c>
      <c r="D2559" t="s">
        <v>319</v>
      </c>
      <c r="F2559" t="s">
        <v>297</v>
      </c>
      <c r="G2559">
        <v>88</v>
      </c>
      <c r="H2559" t="s">
        <v>438</v>
      </c>
      <c r="I2559" t="s">
        <v>21487</v>
      </c>
      <c r="K2559">
        <v>0</v>
      </c>
      <c r="L2559" t="s">
        <v>22081</v>
      </c>
      <c r="M2559" t="s">
        <v>1925</v>
      </c>
      <c r="N2559">
        <v>22</v>
      </c>
      <c r="O2559" t="s">
        <v>22082</v>
      </c>
      <c r="P2559" t="s">
        <v>319</v>
      </c>
      <c r="T2559" t="s">
        <v>17201</v>
      </c>
      <c r="U2559" t="s">
        <v>484</v>
      </c>
      <c r="V2559" t="s">
        <v>22083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17430</v>
      </c>
      <c r="B2561">
        <v>1</v>
      </c>
      <c r="C2561" t="s">
        <v>17431</v>
      </c>
      <c r="D2561" t="s">
        <v>309</v>
      </c>
      <c r="F2561" t="s">
        <v>297</v>
      </c>
      <c r="G2561">
        <v>19</v>
      </c>
      <c r="H2561" t="s">
        <v>409</v>
      </c>
      <c r="I2561" t="s">
        <v>17431</v>
      </c>
      <c r="K2561">
        <v>1</v>
      </c>
      <c r="L2561" t="s">
        <v>594</v>
      </c>
      <c r="M2561" t="s">
        <v>17432</v>
      </c>
      <c r="N2561">
        <v>24</v>
      </c>
      <c r="O2561" t="s">
        <v>17433</v>
      </c>
      <c r="P2561" t="s">
        <v>309</v>
      </c>
      <c r="T2561" t="s">
        <v>17201</v>
      </c>
      <c r="U2561" t="s">
        <v>484</v>
      </c>
      <c r="V2561" t="s">
        <v>17434</v>
      </c>
    </row>
    <row r="2562" spans="1:23" hidden="1" x14ac:dyDescent="0.25">
      <c r="A2562" t="s">
        <v>15923</v>
      </c>
      <c r="B2562">
        <v>1</v>
      </c>
      <c r="C2562" t="s">
        <v>15924</v>
      </c>
      <c r="D2562" t="s">
        <v>309</v>
      </c>
      <c r="F2562" t="s">
        <v>297</v>
      </c>
      <c r="G2562">
        <v>16</v>
      </c>
      <c r="H2562" t="s">
        <v>680</v>
      </c>
      <c r="I2562" t="s">
        <v>15924</v>
      </c>
      <c r="K2562">
        <v>3</v>
      </c>
      <c r="L2562" t="s">
        <v>1901</v>
      </c>
      <c r="M2562" t="s">
        <v>1487</v>
      </c>
      <c r="N2562">
        <v>24</v>
      </c>
      <c r="O2562" t="s">
        <v>15925</v>
      </c>
      <c r="P2562" t="s">
        <v>309</v>
      </c>
      <c r="S2562">
        <v>1</v>
      </c>
      <c r="T2562" t="s">
        <v>1514</v>
      </c>
      <c r="U2562" t="s">
        <v>901</v>
      </c>
      <c r="V2562" t="s">
        <v>16509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17206</v>
      </c>
      <c r="V2563" t="s">
        <v>4380</v>
      </c>
      <c r="W2563">
        <v>28840</v>
      </c>
    </row>
    <row r="2564" spans="1:23" hidden="1" x14ac:dyDescent="0.25">
      <c r="A2564" t="s">
        <v>15900</v>
      </c>
      <c r="B2564">
        <v>1</v>
      </c>
      <c r="C2564" t="s">
        <v>15901</v>
      </c>
      <c r="D2564" t="s">
        <v>346</v>
      </c>
      <c r="F2564" t="s">
        <v>297</v>
      </c>
      <c r="G2564">
        <v>0</v>
      </c>
      <c r="H2564" t="s">
        <v>736</v>
      </c>
      <c r="I2564" t="s">
        <v>15901</v>
      </c>
      <c r="K2564">
        <v>1</v>
      </c>
      <c r="L2564" t="s">
        <v>15902</v>
      </c>
      <c r="M2564" t="s">
        <v>15903</v>
      </c>
      <c r="O2564" t="s">
        <v>15904</v>
      </c>
      <c r="P2564" t="s">
        <v>346</v>
      </c>
      <c r="T2564" t="s">
        <v>17219</v>
      </c>
    </row>
    <row r="2565" spans="1:23" hidden="1" x14ac:dyDescent="0.25">
      <c r="A2565" t="s">
        <v>22084</v>
      </c>
      <c r="B2565">
        <v>1</v>
      </c>
      <c r="C2565" t="s">
        <v>22085</v>
      </c>
      <c r="D2565" t="s">
        <v>319</v>
      </c>
      <c r="F2565" t="s">
        <v>297</v>
      </c>
      <c r="H2565" t="s">
        <v>509</v>
      </c>
      <c r="I2565" t="s">
        <v>22085</v>
      </c>
      <c r="K2565">
        <v>0</v>
      </c>
      <c r="L2565" t="s">
        <v>667</v>
      </c>
      <c r="M2565" t="s">
        <v>22086</v>
      </c>
      <c r="O2565" t="s">
        <v>22087</v>
      </c>
      <c r="P2565" t="s">
        <v>319</v>
      </c>
      <c r="T2565" t="s">
        <v>17219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22088</v>
      </c>
      <c r="P2567" t="s">
        <v>309</v>
      </c>
      <c r="R2567">
        <v>3039707</v>
      </c>
      <c r="T2567" t="s">
        <v>17206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18039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18039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17219</v>
      </c>
      <c r="V2570" t="s">
        <v>2344</v>
      </c>
      <c r="W2570">
        <v>31519</v>
      </c>
    </row>
    <row r="2571" spans="1:23" hidden="1" x14ac:dyDescent="0.25">
      <c r="A2571" t="s">
        <v>23101</v>
      </c>
      <c r="B2571">
        <v>1</v>
      </c>
      <c r="C2571" t="s">
        <v>23102</v>
      </c>
      <c r="D2571" t="s">
        <v>346</v>
      </c>
      <c r="F2571" t="s">
        <v>297</v>
      </c>
      <c r="G2571">
        <v>88</v>
      </c>
      <c r="H2571" t="s">
        <v>823</v>
      </c>
      <c r="I2571" t="s">
        <v>23102</v>
      </c>
      <c r="K2571">
        <v>0</v>
      </c>
      <c r="L2571" t="s">
        <v>3433</v>
      </c>
      <c r="M2571" t="s">
        <v>3262</v>
      </c>
      <c r="O2571" t="s">
        <v>23103</v>
      </c>
      <c r="P2571" t="s">
        <v>346</v>
      </c>
      <c r="T2571" t="s">
        <v>17314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18344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18345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17199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22089</v>
      </c>
      <c r="B2581">
        <v>1</v>
      </c>
      <c r="C2581" t="s">
        <v>22090</v>
      </c>
      <c r="D2581" t="s">
        <v>309</v>
      </c>
      <c r="F2581" t="s">
        <v>297</v>
      </c>
      <c r="G2581">
        <v>17</v>
      </c>
      <c r="H2581" t="s">
        <v>213</v>
      </c>
      <c r="I2581" t="s">
        <v>22090</v>
      </c>
      <c r="K2581">
        <v>0</v>
      </c>
      <c r="L2581" t="s">
        <v>22091</v>
      </c>
      <c r="M2581" t="s">
        <v>22092</v>
      </c>
      <c r="N2581">
        <v>23</v>
      </c>
      <c r="O2581" t="s">
        <v>22093</v>
      </c>
      <c r="P2581" t="s">
        <v>309</v>
      </c>
      <c r="T2581" t="s">
        <v>17201</v>
      </c>
      <c r="U2581" t="s">
        <v>301</v>
      </c>
      <c r="V2581" t="s">
        <v>19109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17199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20674</v>
      </c>
      <c r="B2585">
        <v>1</v>
      </c>
      <c r="C2585" t="s">
        <v>20675</v>
      </c>
      <c r="D2585" t="s">
        <v>433</v>
      </c>
      <c r="F2585" t="s">
        <v>297</v>
      </c>
      <c r="G2585">
        <v>31</v>
      </c>
      <c r="H2585" t="s">
        <v>785</v>
      </c>
      <c r="I2585" t="s">
        <v>20675</v>
      </c>
      <c r="K2585">
        <v>1</v>
      </c>
      <c r="L2585" t="s">
        <v>2807</v>
      </c>
      <c r="M2585" t="s">
        <v>20676</v>
      </c>
      <c r="N2585">
        <v>23</v>
      </c>
      <c r="O2585" t="s">
        <v>20677</v>
      </c>
      <c r="P2585" t="s">
        <v>433</v>
      </c>
      <c r="T2585" t="s">
        <v>7653</v>
      </c>
      <c r="V2585" t="s">
        <v>16693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15385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16150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17219</v>
      </c>
      <c r="V2589" t="s">
        <v>3323</v>
      </c>
      <c r="W2589">
        <v>29422</v>
      </c>
    </row>
    <row r="2590" spans="1:23" hidden="1" x14ac:dyDescent="0.25">
      <c r="A2590" t="s">
        <v>22094</v>
      </c>
      <c r="B2590">
        <v>1</v>
      </c>
      <c r="C2590" t="s">
        <v>22095</v>
      </c>
      <c r="D2590" t="s">
        <v>346</v>
      </c>
      <c r="F2590" t="s">
        <v>297</v>
      </c>
      <c r="H2590" t="s">
        <v>2924</v>
      </c>
      <c r="I2590" t="s">
        <v>22095</v>
      </c>
      <c r="K2590">
        <v>0</v>
      </c>
      <c r="L2590" t="s">
        <v>22096</v>
      </c>
      <c r="M2590" t="s">
        <v>7600</v>
      </c>
      <c r="O2590" t="s">
        <v>22097</v>
      </c>
      <c r="P2590" t="s">
        <v>346</v>
      </c>
      <c r="T2590" t="s">
        <v>17213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17213</v>
      </c>
      <c r="V2591" t="s">
        <v>13708</v>
      </c>
      <c r="W2591">
        <v>32395</v>
      </c>
    </row>
    <row r="2592" spans="1:23" hidden="1" x14ac:dyDescent="0.25">
      <c r="A2592" t="s">
        <v>16220</v>
      </c>
      <c r="B2592">
        <v>1</v>
      </c>
      <c r="C2592" t="s">
        <v>16221</v>
      </c>
      <c r="D2592" t="s">
        <v>346</v>
      </c>
      <c r="F2592" t="s">
        <v>297</v>
      </c>
      <c r="G2592">
        <v>0</v>
      </c>
      <c r="H2592" t="s">
        <v>360</v>
      </c>
      <c r="I2592" t="s">
        <v>16221</v>
      </c>
      <c r="K2592">
        <v>1</v>
      </c>
      <c r="L2592" t="s">
        <v>4590</v>
      </c>
      <c r="M2592" t="s">
        <v>16222</v>
      </c>
      <c r="N2592">
        <v>25</v>
      </c>
      <c r="O2592" t="s">
        <v>16223</v>
      </c>
      <c r="P2592" t="s">
        <v>346</v>
      </c>
      <c r="T2592" t="s">
        <v>17206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17201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17200</v>
      </c>
      <c r="V2596" t="s">
        <v>6931</v>
      </c>
      <c r="W2596">
        <v>28550</v>
      </c>
    </row>
    <row r="2597" spans="1:23" hidden="1" x14ac:dyDescent="0.25">
      <c r="A2597" t="s">
        <v>19988</v>
      </c>
      <c r="B2597">
        <v>1</v>
      </c>
      <c r="C2597" t="s">
        <v>19989</v>
      </c>
      <c r="D2597" t="s">
        <v>319</v>
      </c>
      <c r="F2597" t="s">
        <v>297</v>
      </c>
      <c r="G2597">
        <v>49</v>
      </c>
      <c r="H2597" t="s">
        <v>1248</v>
      </c>
      <c r="I2597" t="s">
        <v>19989</v>
      </c>
      <c r="K2597">
        <v>1</v>
      </c>
      <c r="L2597" t="s">
        <v>466</v>
      </c>
      <c r="M2597" t="s">
        <v>311</v>
      </c>
      <c r="N2597">
        <v>24</v>
      </c>
      <c r="O2597" t="s">
        <v>19990</v>
      </c>
      <c r="P2597" t="s">
        <v>319</v>
      </c>
      <c r="T2597" t="s">
        <v>17206</v>
      </c>
      <c r="U2597" t="s">
        <v>312</v>
      </c>
      <c r="V2597" t="s">
        <v>18372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18101</v>
      </c>
      <c r="B2599">
        <v>1</v>
      </c>
      <c r="C2599" t="s">
        <v>18102</v>
      </c>
      <c r="D2599" t="s">
        <v>346</v>
      </c>
      <c r="F2599" t="s">
        <v>297</v>
      </c>
      <c r="G2599">
        <v>14</v>
      </c>
      <c r="H2599" t="s">
        <v>718</v>
      </c>
      <c r="I2599" t="s">
        <v>18102</v>
      </c>
      <c r="K2599">
        <v>2</v>
      </c>
      <c r="L2599" t="s">
        <v>698</v>
      </c>
      <c r="M2599" t="s">
        <v>4192</v>
      </c>
      <c r="N2599">
        <v>24</v>
      </c>
      <c r="O2599" t="s">
        <v>18103</v>
      </c>
      <c r="P2599" t="s">
        <v>346</v>
      </c>
      <c r="S2599">
        <v>2</v>
      </c>
      <c r="T2599" t="s">
        <v>17206</v>
      </c>
      <c r="U2599" t="s">
        <v>301</v>
      </c>
      <c r="V2599" t="s">
        <v>18104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18233</v>
      </c>
      <c r="B2603">
        <v>1</v>
      </c>
      <c r="C2603" t="s">
        <v>18234</v>
      </c>
      <c r="D2603" t="s">
        <v>15385</v>
      </c>
      <c r="F2603" t="s">
        <v>297</v>
      </c>
      <c r="G2603">
        <v>4</v>
      </c>
      <c r="H2603" t="s">
        <v>580</v>
      </c>
      <c r="I2603" t="s">
        <v>18234</v>
      </c>
      <c r="K2603">
        <v>2</v>
      </c>
      <c r="L2603" t="s">
        <v>466</v>
      </c>
      <c r="M2603" t="s">
        <v>18235</v>
      </c>
      <c r="N2603">
        <v>25</v>
      </c>
      <c r="O2603" t="s">
        <v>18236</v>
      </c>
      <c r="P2603" t="s">
        <v>15385</v>
      </c>
      <c r="Q2603" t="s">
        <v>406</v>
      </c>
      <c r="T2603" t="s">
        <v>17213</v>
      </c>
      <c r="U2603" t="s">
        <v>546</v>
      </c>
      <c r="V2603" t="s">
        <v>19280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16083</v>
      </c>
      <c r="B2605">
        <v>1</v>
      </c>
      <c r="C2605" t="s">
        <v>16084</v>
      </c>
      <c r="D2605" t="s">
        <v>319</v>
      </c>
      <c r="F2605" t="s">
        <v>297</v>
      </c>
      <c r="G2605">
        <v>85</v>
      </c>
      <c r="H2605" t="s">
        <v>1959</v>
      </c>
      <c r="I2605" t="s">
        <v>16084</v>
      </c>
      <c r="K2605">
        <v>3</v>
      </c>
      <c r="L2605" t="s">
        <v>16085</v>
      </c>
      <c r="M2605" t="s">
        <v>3939</v>
      </c>
      <c r="N2605">
        <v>25</v>
      </c>
      <c r="O2605" t="s">
        <v>16086</v>
      </c>
      <c r="P2605" t="s">
        <v>319</v>
      </c>
      <c r="S2605">
        <v>3</v>
      </c>
      <c r="T2605" t="s">
        <v>17201</v>
      </c>
      <c r="U2605" t="s">
        <v>701</v>
      </c>
      <c r="V2605" t="s">
        <v>16887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19281</v>
      </c>
      <c r="B2608">
        <v>1</v>
      </c>
      <c r="C2608" t="s">
        <v>19282</v>
      </c>
      <c r="D2608" t="s">
        <v>447</v>
      </c>
      <c r="F2608" t="s">
        <v>297</v>
      </c>
      <c r="G2608">
        <v>32</v>
      </c>
      <c r="H2608" t="s">
        <v>597</v>
      </c>
      <c r="I2608" t="s">
        <v>19282</v>
      </c>
      <c r="K2608">
        <v>1</v>
      </c>
      <c r="L2608" t="s">
        <v>19283</v>
      </c>
      <c r="M2608" t="s">
        <v>19284</v>
      </c>
      <c r="N2608">
        <v>23</v>
      </c>
      <c r="O2608" t="s">
        <v>19285</v>
      </c>
      <c r="P2608" t="s">
        <v>447</v>
      </c>
      <c r="T2608" t="s">
        <v>17200</v>
      </c>
      <c r="V2608" t="s">
        <v>17765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18405</v>
      </c>
      <c r="B2610">
        <v>1</v>
      </c>
      <c r="C2610" t="s">
        <v>18406</v>
      </c>
      <c r="D2610" t="s">
        <v>319</v>
      </c>
      <c r="F2610" t="s">
        <v>297</v>
      </c>
      <c r="G2610">
        <v>85</v>
      </c>
      <c r="H2610" t="s">
        <v>555</v>
      </c>
      <c r="I2610" t="s">
        <v>18406</v>
      </c>
      <c r="K2610">
        <v>2</v>
      </c>
      <c r="L2610" t="s">
        <v>1813</v>
      </c>
      <c r="M2610" t="s">
        <v>4156</v>
      </c>
      <c r="N2610">
        <v>24</v>
      </c>
      <c r="O2610" t="s">
        <v>18407</v>
      </c>
      <c r="P2610" t="s">
        <v>319</v>
      </c>
      <c r="S2610">
        <v>1</v>
      </c>
      <c r="T2610" t="s">
        <v>17219</v>
      </c>
      <c r="U2610" t="s">
        <v>338</v>
      </c>
      <c r="V2610" t="s">
        <v>18408</v>
      </c>
    </row>
    <row r="2611" spans="1:23" hidden="1" x14ac:dyDescent="0.25">
      <c r="A2611" t="s">
        <v>22098</v>
      </c>
      <c r="B2611">
        <v>1</v>
      </c>
      <c r="C2611" t="s">
        <v>22099</v>
      </c>
      <c r="D2611" t="s">
        <v>309</v>
      </c>
      <c r="F2611" t="s">
        <v>297</v>
      </c>
      <c r="H2611" t="s">
        <v>315</v>
      </c>
      <c r="I2611" t="s">
        <v>22099</v>
      </c>
      <c r="K2611">
        <v>0</v>
      </c>
      <c r="L2611" t="s">
        <v>521</v>
      </c>
      <c r="M2611" t="s">
        <v>627</v>
      </c>
      <c r="N2611">
        <v>24</v>
      </c>
      <c r="O2611" t="s">
        <v>22100</v>
      </c>
      <c r="P2611" t="s">
        <v>309</v>
      </c>
      <c r="T2611" t="s">
        <v>17200</v>
      </c>
      <c r="U2611" t="s">
        <v>304</v>
      </c>
      <c r="V2611" t="s">
        <v>17750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17284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16127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19286</v>
      </c>
      <c r="B2615">
        <v>1</v>
      </c>
      <c r="C2615" t="s">
        <v>19287</v>
      </c>
      <c r="D2615" t="s">
        <v>346</v>
      </c>
      <c r="F2615" t="s">
        <v>297</v>
      </c>
      <c r="G2615">
        <v>11</v>
      </c>
      <c r="H2615" t="s">
        <v>562</v>
      </c>
      <c r="I2615" t="s">
        <v>19287</v>
      </c>
      <c r="K2615">
        <v>1</v>
      </c>
      <c r="L2615" t="s">
        <v>631</v>
      </c>
      <c r="M2615" t="s">
        <v>3190</v>
      </c>
      <c r="N2615">
        <v>23</v>
      </c>
      <c r="O2615" t="s">
        <v>19288</v>
      </c>
      <c r="P2615" t="s">
        <v>346</v>
      </c>
      <c r="S2615">
        <v>5</v>
      </c>
      <c r="T2615" t="s">
        <v>6906</v>
      </c>
      <c r="U2615" t="s">
        <v>14060</v>
      </c>
      <c r="V2615" t="s">
        <v>19791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16159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17200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15381</v>
      </c>
      <c r="T2619" t="s">
        <v>294</v>
      </c>
    </row>
    <row r="2620" spans="1:23" hidden="1" x14ac:dyDescent="0.25">
      <c r="A2620" t="s">
        <v>15583</v>
      </c>
      <c r="B2620">
        <v>1</v>
      </c>
      <c r="C2620" t="s">
        <v>15584</v>
      </c>
      <c r="D2620" t="s">
        <v>15385</v>
      </c>
      <c r="F2620" t="s">
        <v>293</v>
      </c>
      <c r="G2620">
        <v>6</v>
      </c>
      <c r="H2620" t="s">
        <v>315</v>
      </c>
      <c r="I2620" t="s">
        <v>15584</v>
      </c>
      <c r="J2620">
        <v>17557</v>
      </c>
      <c r="K2620">
        <v>0</v>
      </c>
      <c r="L2620" t="s">
        <v>15587</v>
      </c>
      <c r="M2620" t="s">
        <v>15585</v>
      </c>
      <c r="O2620" t="s">
        <v>15586</v>
      </c>
      <c r="P2620" t="s">
        <v>15385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17284</v>
      </c>
      <c r="V2621" t="s">
        <v>16203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19991</v>
      </c>
      <c r="B2623">
        <v>1</v>
      </c>
      <c r="C2623" t="s">
        <v>19992</v>
      </c>
      <c r="D2623" t="s">
        <v>346</v>
      </c>
      <c r="F2623" t="s">
        <v>297</v>
      </c>
      <c r="G2623">
        <v>15</v>
      </c>
      <c r="H2623" t="s">
        <v>531</v>
      </c>
      <c r="I2623" t="s">
        <v>19992</v>
      </c>
      <c r="K2623">
        <v>1</v>
      </c>
      <c r="L2623" t="s">
        <v>19993</v>
      </c>
      <c r="M2623" t="s">
        <v>1107</v>
      </c>
      <c r="N2623">
        <v>24</v>
      </c>
      <c r="O2623" t="s">
        <v>19994</v>
      </c>
      <c r="P2623" t="s">
        <v>346</v>
      </c>
      <c r="T2623" t="s">
        <v>2291</v>
      </c>
      <c r="V2623" t="s">
        <v>19995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18287</v>
      </c>
      <c r="B2625">
        <v>1</v>
      </c>
      <c r="C2625" t="s">
        <v>18288</v>
      </c>
      <c r="D2625" t="s">
        <v>15385</v>
      </c>
      <c r="F2625" t="s">
        <v>297</v>
      </c>
      <c r="G2625">
        <v>5</v>
      </c>
      <c r="H2625" t="s">
        <v>580</v>
      </c>
      <c r="I2625" t="s">
        <v>18288</v>
      </c>
      <c r="K2625">
        <v>2</v>
      </c>
      <c r="L2625" t="s">
        <v>621</v>
      </c>
      <c r="M2625" t="s">
        <v>18289</v>
      </c>
      <c r="N2625">
        <v>25</v>
      </c>
      <c r="O2625" t="s">
        <v>18290</v>
      </c>
      <c r="P2625" t="s">
        <v>15385</v>
      </c>
      <c r="T2625" t="s">
        <v>17200</v>
      </c>
      <c r="U2625" t="s">
        <v>1185</v>
      </c>
      <c r="V2625" t="s">
        <v>18291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17200</v>
      </c>
      <c r="V2628" t="s">
        <v>7293</v>
      </c>
      <c r="W2628">
        <v>29471</v>
      </c>
    </row>
    <row r="2629" spans="1:23" hidden="1" x14ac:dyDescent="0.25">
      <c r="A2629" t="s">
        <v>19289</v>
      </c>
      <c r="B2629">
        <v>1</v>
      </c>
      <c r="C2629" t="s">
        <v>19290</v>
      </c>
      <c r="D2629" t="s">
        <v>309</v>
      </c>
      <c r="F2629" t="s">
        <v>297</v>
      </c>
      <c r="G2629">
        <v>15</v>
      </c>
      <c r="H2629" t="s">
        <v>680</v>
      </c>
      <c r="I2629" t="s">
        <v>19290</v>
      </c>
      <c r="K2629">
        <v>1</v>
      </c>
      <c r="L2629" t="s">
        <v>2121</v>
      </c>
      <c r="M2629" t="s">
        <v>19291</v>
      </c>
      <c r="N2629">
        <v>25</v>
      </c>
      <c r="O2629" t="s">
        <v>19292</v>
      </c>
      <c r="P2629" t="s">
        <v>309</v>
      </c>
      <c r="S2629">
        <v>2</v>
      </c>
      <c r="T2629" t="s">
        <v>17206</v>
      </c>
      <c r="U2629" t="s">
        <v>338</v>
      </c>
      <c r="V2629" t="s">
        <v>19996</v>
      </c>
    </row>
    <row r="2630" spans="1:23" hidden="1" x14ac:dyDescent="0.25">
      <c r="A2630" t="s">
        <v>22101</v>
      </c>
      <c r="B2630">
        <v>1</v>
      </c>
      <c r="C2630" t="s">
        <v>22102</v>
      </c>
      <c r="D2630" t="s">
        <v>447</v>
      </c>
      <c r="F2630" t="s">
        <v>297</v>
      </c>
      <c r="G2630">
        <v>36</v>
      </c>
      <c r="H2630" t="s">
        <v>315</v>
      </c>
      <c r="I2630" t="s">
        <v>22102</v>
      </c>
      <c r="K2630">
        <v>0</v>
      </c>
      <c r="L2630" t="s">
        <v>634</v>
      </c>
      <c r="M2630" t="s">
        <v>22103</v>
      </c>
      <c r="O2630" t="s">
        <v>22104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15867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15868</v>
      </c>
      <c r="N2631">
        <v>36</v>
      </c>
      <c r="O2631" t="s">
        <v>15869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15575</v>
      </c>
      <c r="B2632">
        <v>1</v>
      </c>
      <c r="C2632" t="s">
        <v>15576</v>
      </c>
      <c r="D2632" t="s">
        <v>15385</v>
      </c>
      <c r="E2632" t="s">
        <v>15577</v>
      </c>
      <c r="F2632" t="s">
        <v>293</v>
      </c>
      <c r="G2632">
        <v>5</v>
      </c>
      <c r="H2632" t="s">
        <v>308</v>
      </c>
      <c r="I2632" t="s">
        <v>15576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15578</v>
      </c>
      <c r="P2632" t="s">
        <v>15385</v>
      </c>
      <c r="R2632">
        <v>5749</v>
      </c>
      <c r="T2632" t="s">
        <v>17201</v>
      </c>
      <c r="V2632" t="s">
        <v>6037</v>
      </c>
      <c r="W2632">
        <v>6983</v>
      </c>
    </row>
    <row r="2633" spans="1:23" hidden="1" x14ac:dyDescent="0.25">
      <c r="A2633" t="s">
        <v>16624</v>
      </c>
      <c r="B2633">
        <v>1</v>
      </c>
      <c r="C2633" t="s">
        <v>16625</v>
      </c>
      <c r="D2633" t="s">
        <v>346</v>
      </c>
      <c r="F2633" t="s">
        <v>297</v>
      </c>
      <c r="G2633">
        <v>83</v>
      </c>
      <c r="H2633" t="s">
        <v>426</v>
      </c>
      <c r="I2633" t="s">
        <v>16625</v>
      </c>
      <c r="K2633">
        <v>3</v>
      </c>
      <c r="L2633" t="s">
        <v>366</v>
      </c>
      <c r="M2633" t="s">
        <v>16626</v>
      </c>
      <c r="N2633">
        <v>26</v>
      </c>
      <c r="O2633" t="s">
        <v>16627</v>
      </c>
      <c r="P2633" t="s">
        <v>346</v>
      </c>
      <c r="S2633">
        <v>10</v>
      </c>
      <c r="T2633" t="s">
        <v>17213</v>
      </c>
      <c r="U2633" t="s">
        <v>1359</v>
      </c>
      <c r="V2633" t="s">
        <v>17751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17213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17206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15381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17219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17201</v>
      </c>
      <c r="V2645" t="s">
        <v>9397</v>
      </c>
      <c r="W2645">
        <v>31247</v>
      </c>
    </row>
    <row r="2646" spans="1:23" hidden="1" x14ac:dyDescent="0.25">
      <c r="A2646" t="s">
        <v>22105</v>
      </c>
      <c r="B2646">
        <v>1</v>
      </c>
      <c r="C2646" t="s">
        <v>22106</v>
      </c>
      <c r="D2646" t="s">
        <v>447</v>
      </c>
      <c r="F2646" t="s">
        <v>297</v>
      </c>
      <c r="G2646">
        <v>33</v>
      </c>
      <c r="H2646" t="s">
        <v>409</v>
      </c>
      <c r="I2646" t="s">
        <v>22106</v>
      </c>
      <c r="K2646">
        <v>0</v>
      </c>
      <c r="L2646" t="s">
        <v>2761</v>
      </c>
      <c r="M2646" t="s">
        <v>22107</v>
      </c>
      <c r="O2646" t="s">
        <v>22108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17206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22109</v>
      </c>
      <c r="B2648">
        <v>1</v>
      </c>
      <c r="C2648" t="s">
        <v>22110</v>
      </c>
      <c r="D2648" t="s">
        <v>346</v>
      </c>
      <c r="F2648" t="s">
        <v>297</v>
      </c>
      <c r="G2648">
        <v>42</v>
      </c>
      <c r="H2648" t="s">
        <v>591</v>
      </c>
      <c r="I2648" t="s">
        <v>22110</v>
      </c>
      <c r="K2648">
        <v>0</v>
      </c>
      <c r="L2648" t="s">
        <v>22111</v>
      </c>
      <c r="M2648" t="s">
        <v>4231</v>
      </c>
      <c r="O2648" t="s">
        <v>22112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15509</v>
      </c>
      <c r="B2652">
        <v>1</v>
      </c>
      <c r="C2652" t="s">
        <v>15510</v>
      </c>
      <c r="D2652" t="s">
        <v>15385</v>
      </c>
      <c r="E2652" t="s">
        <v>15511</v>
      </c>
      <c r="F2652" t="s">
        <v>297</v>
      </c>
      <c r="G2652">
        <v>8</v>
      </c>
      <c r="H2652" t="s">
        <v>597</v>
      </c>
      <c r="I2652" t="s">
        <v>15510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15512</v>
      </c>
      <c r="P2652" t="s">
        <v>15385</v>
      </c>
      <c r="R2652">
        <v>3045166</v>
      </c>
      <c r="T2652" t="s">
        <v>17199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17201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18279</v>
      </c>
      <c r="B2655">
        <v>1</v>
      </c>
      <c r="C2655" t="s">
        <v>18280</v>
      </c>
      <c r="D2655" t="s">
        <v>319</v>
      </c>
      <c r="F2655" t="s">
        <v>297</v>
      </c>
      <c r="G2655">
        <v>82</v>
      </c>
      <c r="H2655" t="s">
        <v>555</v>
      </c>
      <c r="I2655" t="s">
        <v>18280</v>
      </c>
      <c r="K2655">
        <v>2</v>
      </c>
      <c r="L2655" t="s">
        <v>929</v>
      </c>
      <c r="M2655" t="s">
        <v>2984</v>
      </c>
      <c r="N2655">
        <v>24</v>
      </c>
      <c r="O2655" t="s">
        <v>18281</v>
      </c>
      <c r="P2655" t="s">
        <v>319</v>
      </c>
      <c r="Q2655" t="s">
        <v>406</v>
      </c>
      <c r="S2655">
        <v>3</v>
      </c>
      <c r="T2655" t="s">
        <v>17219</v>
      </c>
      <c r="U2655" t="s">
        <v>715</v>
      </c>
      <c r="V2655" t="s">
        <v>18282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23104</v>
      </c>
      <c r="B2658">
        <v>1</v>
      </c>
      <c r="C2658" t="s">
        <v>23105</v>
      </c>
      <c r="D2658" t="s">
        <v>346</v>
      </c>
      <c r="F2658" t="s">
        <v>297</v>
      </c>
      <c r="H2658" t="s">
        <v>573</v>
      </c>
      <c r="I2658" t="s">
        <v>23105</v>
      </c>
      <c r="K2658">
        <v>0</v>
      </c>
      <c r="L2658" t="s">
        <v>23106</v>
      </c>
      <c r="M2658" t="s">
        <v>23107</v>
      </c>
      <c r="N2658">
        <v>23</v>
      </c>
      <c r="O2658" t="s">
        <v>23108</v>
      </c>
      <c r="P2658" t="s">
        <v>346</v>
      </c>
      <c r="T2658" t="s">
        <v>17201</v>
      </c>
      <c r="U2658" t="s">
        <v>385</v>
      </c>
      <c r="V2658" t="s">
        <v>23109</v>
      </c>
    </row>
    <row r="2659" spans="1:23" hidden="1" x14ac:dyDescent="0.25">
      <c r="A2659" t="s">
        <v>18596</v>
      </c>
      <c r="B2659">
        <v>1</v>
      </c>
      <c r="C2659" t="s">
        <v>18597</v>
      </c>
      <c r="D2659" t="s">
        <v>447</v>
      </c>
      <c r="F2659" t="s">
        <v>297</v>
      </c>
      <c r="G2659">
        <v>34</v>
      </c>
      <c r="H2659" t="s">
        <v>773</v>
      </c>
      <c r="I2659" t="s">
        <v>18597</v>
      </c>
      <c r="K2659">
        <v>1</v>
      </c>
      <c r="L2659" t="s">
        <v>2497</v>
      </c>
      <c r="M2659" t="s">
        <v>3262</v>
      </c>
      <c r="N2659">
        <v>24</v>
      </c>
      <c r="O2659" t="s">
        <v>18598</v>
      </c>
      <c r="P2659" t="s">
        <v>447</v>
      </c>
      <c r="T2659" t="s">
        <v>2291</v>
      </c>
      <c r="V2659" t="s">
        <v>18599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18011</v>
      </c>
      <c r="B2661">
        <v>1</v>
      </c>
      <c r="C2661" t="s">
        <v>18012</v>
      </c>
      <c r="D2661" t="s">
        <v>447</v>
      </c>
      <c r="F2661" t="s">
        <v>297</v>
      </c>
      <c r="G2661">
        <v>0</v>
      </c>
      <c r="H2661" t="s">
        <v>354</v>
      </c>
      <c r="I2661" t="s">
        <v>18012</v>
      </c>
      <c r="K2661">
        <v>1</v>
      </c>
      <c r="L2661" t="s">
        <v>667</v>
      </c>
      <c r="M2661" t="s">
        <v>2319</v>
      </c>
      <c r="N2661">
        <v>24</v>
      </c>
      <c r="O2661" t="s">
        <v>18013</v>
      </c>
      <c r="P2661" t="s">
        <v>447</v>
      </c>
      <c r="T2661" t="s">
        <v>2291</v>
      </c>
      <c r="V2661" t="s">
        <v>19293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17201</v>
      </c>
      <c r="V2663" t="s">
        <v>4330</v>
      </c>
      <c r="W2663">
        <v>26708</v>
      </c>
    </row>
    <row r="2664" spans="1:23" hidden="1" x14ac:dyDescent="0.25">
      <c r="A2664" t="s">
        <v>17239</v>
      </c>
      <c r="B2664">
        <v>1</v>
      </c>
      <c r="C2664" t="s">
        <v>17240</v>
      </c>
      <c r="D2664" t="s">
        <v>319</v>
      </c>
      <c r="F2664" t="s">
        <v>297</v>
      </c>
      <c r="G2664">
        <v>83</v>
      </c>
      <c r="H2664" t="s">
        <v>994</v>
      </c>
      <c r="I2664" t="s">
        <v>17240</v>
      </c>
      <c r="K2664">
        <v>2</v>
      </c>
      <c r="L2664" t="s">
        <v>459</v>
      </c>
      <c r="M2664" t="s">
        <v>17241</v>
      </c>
      <c r="N2664">
        <v>25</v>
      </c>
      <c r="O2664" t="s">
        <v>17242</v>
      </c>
      <c r="P2664" t="s">
        <v>319</v>
      </c>
      <c r="T2664" t="s">
        <v>1514</v>
      </c>
      <c r="V2664" t="s">
        <v>19294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18395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17200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17199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17200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16397</v>
      </c>
      <c r="B2670">
        <v>1</v>
      </c>
      <c r="C2670" t="s">
        <v>16398</v>
      </c>
      <c r="D2670" t="s">
        <v>447</v>
      </c>
      <c r="F2670" t="s">
        <v>297</v>
      </c>
      <c r="G2670">
        <v>36</v>
      </c>
      <c r="H2670" t="s">
        <v>409</v>
      </c>
      <c r="I2670" t="s">
        <v>16398</v>
      </c>
      <c r="K2670">
        <v>3</v>
      </c>
      <c r="L2670" t="s">
        <v>621</v>
      </c>
      <c r="M2670" t="s">
        <v>16893</v>
      </c>
      <c r="N2670">
        <v>26</v>
      </c>
      <c r="O2670" t="s">
        <v>16894</v>
      </c>
      <c r="P2670" t="s">
        <v>447</v>
      </c>
      <c r="S2670">
        <v>5</v>
      </c>
      <c r="T2670" t="s">
        <v>17213</v>
      </c>
      <c r="U2670" t="s">
        <v>715</v>
      </c>
      <c r="V2670" t="s">
        <v>16895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17200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18552</v>
      </c>
      <c r="B2672">
        <v>1</v>
      </c>
      <c r="C2672" t="s">
        <v>18553</v>
      </c>
      <c r="D2672" t="s">
        <v>433</v>
      </c>
      <c r="F2672" t="s">
        <v>297</v>
      </c>
      <c r="G2672">
        <v>36</v>
      </c>
      <c r="H2672" t="s">
        <v>808</v>
      </c>
      <c r="I2672" t="s">
        <v>18553</v>
      </c>
      <c r="K2672">
        <v>2</v>
      </c>
      <c r="L2672" t="s">
        <v>16884</v>
      </c>
      <c r="M2672" t="s">
        <v>18554</v>
      </c>
      <c r="N2672">
        <v>23</v>
      </c>
      <c r="O2672" t="s">
        <v>18555</v>
      </c>
      <c r="P2672" t="s">
        <v>433</v>
      </c>
      <c r="T2672" t="s">
        <v>17200</v>
      </c>
      <c r="U2672" t="s">
        <v>663</v>
      </c>
      <c r="V2672" t="s">
        <v>18556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17201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17206</v>
      </c>
      <c r="V2674" t="s">
        <v>3709</v>
      </c>
      <c r="W2674">
        <v>31517</v>
      </c>
    </row>
    <row r="2675" spans="1:23" hidden="1" x14ac:dyDescent="0.25">
      <c r="A2675" t="s">
        <v>22113</v>
      </c>
      <c r="B2675">
        <v>1</v>
      </c>
      <c r="C2675" t="s">
        <v>22114</v>
      </c>
      <c r="D2675" t="s">
        <v>346</v>
      </c>
      <c r="F2675" t="s">
        <v>297</v>
      </c>
      <c r="G2675">
        <v>81</v>
      </c>
      <c r="H2675" t="s">
        <v>315</v>
      </c>
      <c r="I2675" t="s">
        <v>22114</v>
      </c>
      <c r="K2675">
        <v>0</v>
      </c>
      <c r="L2675" t="s">
        <v>3230</v>
      </c>
      <c r="M2675" t="s">
        <v>22115</v>
      </c>
      <c r="O2675" t="s">
        <v>22116</v>
      </c>
      <c r="P2675" t="s">
        <v>346</v>
      </c>
      <c r="T2675" t="s">
        <v>17206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17219</v>
      </c>
      <c r="V2678" t="s">
        <v>2526</v>
      </c>
      <c r="W2678">
        <v>32313</v>
      </c>
    </row>
    <row r="2679" spans="1:23" hidden="1" x14ac:dyDescent="0.25">
      <c r="A2679" t="s">
        <v>18600</v>
      </c>
      <c r="B2679">
        <v>1</v>
      </c>
      <c r="C2679" t="s">
        <v>18601</v>
      </c>
      <c r="D2679" t="s">
        <v>346</v>
      </c>
      <c r="F2679" t="s">
        <v>297</v>
      </c>
      <c r="G2679">
        <v>0</v>
      </c>
      <c r="H2679" t="s">
        <v>808</v>
      </c>
      <c r="I2679" t="s">
        <v>18601</v>
      </c>
      <c r="K2679">
        <v>1</v>
      </c>
      <c r="L2679" t="s">
        <v>18602</v>
      </c>
      <c r="M2679" t="s">
        <v>18603</v>
      </c>
      <c r="O2679" t="s">
        <v>18604</v>
      </c>
      <c r="P2679" t="s">
        <v>346</v>
      </c>
      <c r="T2679" t="s">
        <v>17206</v>
      </c>
    </row>
    <row r="2680" spans="1:23" hidden="1" x14ac:dyDescent="0.25">
      <c r="A2680" t="s">
        <v>16256</v>
      </c>
      <c r="B2680">
        <v>1</v>
      </c>
      <c r="C2680" t="s">
        <v>16257</v>
      </c>
      <c r="D2680" t="s">
        <v>309</v>
      </c>
      <c r="F2680" t="s">
        <v>297</v>
      </c>
      <c r="G2680">
        <v>2</v>
      </c>
      <c r="H2680" t="s">
        <v>494</v>
      </c>
      <c r="I2680" t="s">
        <v>16257</v>
      </c>
      <c r="K2680">
        <v>3</v>
      </c>
      <c r="L2680" t="s">
        <v>459</v>
      </c>
      <c r="M2680" t="s">
        <v>845</v>
      </c>
      <c r="N2680">
        <v>25</v>
      </c>
      <c r="O2680" t="s">
        <v>16258</v>
      </c>
      <c r="P2680" t="s">
        <v>309</v>
      </c>
      <c r="S2680">
        <v>1</v>
      </c>
      <c r="T2680" t="s">
        <v>17206</v>
      </c>
      <c r="U2680" t="s">
        <v>906</v>
      </c>
      <c r="V2680" t="s">
        <v>16845</v>
      </c>
    </row>
    <row r="2681" spans="1:23" hidden="1" x14ac:dyDescent="0.25">
      <c r="A2681" t="s">
        <v>18238</v>
      </c>
      <c r="B2681">
        <v>1</v>
      </c>
      <c r="C2681" t="s">
        <v>18239</v>
      </c>
      <c r="D2681" t="s">
        <v>447</v>
      </c>
      <c r="F2681" t="s">
        <v>297</v>
      </c>
      <c r="G2681">
        <v>36</v>
      </c>
      <c r="H2681" t="s">
        <v>360</v>
      </c>
      <c r="I2681" t="s">
        <v>18239</v>
      </c>
      <c r="K2681">
        <v>1</v>
      </c>
      <c r="L2681" t="s">
        <v>16564</v>
      </c>
      <c r="M2681" t="s">
        <v>18240</v>
      </c>
      <c r="N2681">
        <v>24</v>
      </c>
      <c r="O2681" t="s">
        <v>18241</v>
      </c>
      <c r="P2681" t="s">
        <v>447</v>
      </c>
      <c r="T2681" t="s">
        <v>17213</v>
      </c>
      <c r="V2681" t="s">
        <v>18242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17206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17213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17199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19997</v>
      </c>
      <c r="B2687">
        <v>1</v>
      </c>
      <c r="C2687" t="s">
        <v>19998</v>
      </c>
      <c r="D2687" t="s">
        <v>309</v>
      </c>
      <c r="F2687" t="s">
        <v>297</v>
      </c>
      <c r="G2687">
        <v>16</v>
      </c>
      <c r="H2687" t="s">
        <v>680</v>
      </c>
      <c r="I2687" t="s">
        <v>19998</v>
      </c>
      <c r="K2687">
        <v>1</v>
      </c>
      <c r="L2687" t="s">
        <v>1006</v>
      </c>
      <c r="M2687" t="s">
        <v>19999</v>
      </c>
      <c r="N2687">
        <v>23</v>
      </c>
      <c r="O2687" t="s">
        <v>20000</v>
      </c>
      <c r="P2687" t="s">
        <v>309</v>
      </c>
      <c r="T2687" t="s">
        <v>17219</v>
      </c>
      <c r="V2687" t="s">
        <v>19460</v>
      </c>
    </row>
    <row r="2688" spans="1:23" hidden="1" x14ac:dyDescent="0.25">
      <c r="A2688" t="s">
        <v>20001</v>
      </c>
      <c r="B2688">
        <v>1</v>
      </c>
      <c r="C2688" t="s">
        <v>20002</v>
      </c>
      <c r="D2688" t="s">
        <v>319</v>
      </c>
      <c r="F2688" t="s">
        <v>297</v>
      </c>
      <c r="G2688">
        <v>81</v>
      </c>
      <c r="H2688" t="s">
        <v>509</v>
      </c>
      <c r="I2688" t="s">
        <v>20002</v>
      </c>
      <c r="K2688">
        <v>1</v>
      </c>
      <c r="L2688" t="s">
        <v>367</v>
      </c>
      <c r="M2688" t="s">
        <v>20003</v>
      </c>
      <c r="N2688">
        <v>24</v>
      </c>
      <c r="O2688" t="s">
        <v>20004</v>
      </c>
      <c r="P2688" t="s">
        <v>319</v>
      </c>
      <c r="T2688" t="s">
        <v>1514</v>
      </c>
      <c r="V2688" t="s">
        <v>20005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17219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20006</v>
      </c>
      <c r="B2691">
        <v>1</v>
      </c>
      <c r="C2691" t="s">
        <v>20007</v>
      </c>
      <c r="D2691" t="s">
        <v>346</v>
      </c>
      <c r="F2691" t="s">
        <v>297</v>
      </c>
      <c r="G2691">
        <v>86</v>
      </c>
      <c r="H2691" t="s">
        <v>573</v>
      </c>
      <c r="I2691" t="s">
        <v>20007</v>
      </c>
      <c r="K2691">
        <v>1</v>
      </c>
      <c r="L2691" t="s">
        <v>1066</v>
      </c>
      <c r="M2691" t="s">
        <v>2750</v>
      </c>
      <c r="N2691">
        <v>22</v>
      </c>
      <c r="O2691" t="s">
        <v>20008</v>
      </c>
      <c r="P2691" t="s">
        <v>346</v>
      </c>
      <c r="T2691" t="s">
        <v>17201</v>
      </c>
      <c r="V2691" t="s">
        <v>19709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17213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22117</v>
      </c>
      <c r="B2695">
        <v>1</v>
      </c>
      <c r="C2695" t="s">
        <v>22118</v>
      </c>
      <c r="D2695" t="s">
        <v>346</v>
      </c>
      <c r="F2695" t="s">
        <v>297</v>
      </c>
      <c r="G2695">
        <v>86</v>
      </c>
      <c r="H2695" t="s">
        <v>426</v>
      </c>
      <c r="I2695" t="s">
        <v>22118</v>
      </c>
      <c r="K2695">
        <v>0</v>
      </c>
      <c r="L2695" t="s">
        <v>22119</v>
      </c>
      <c r="M2695" t="s">
        <v>1534</v>
      </c>
      <c r="O2695" t="s">
        <v>22120</v>
      </c>
      <c r="P2695" t="s">
        <v>346</v>
      </c>
      <c r="T2695" t="s">
        <v>17201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17213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15411</v>
      </c>
      <c r="B2697">
        <v>1</v>
      </c>
      <c r="C2697" t="s">
        <v>15412</v>
      </c>
      <c r="D2697" t="s">
        <v>15385</v>
      </c>
      <c r="E2697" t="s">
        <v>15414</v>
      </c>
      <c r="F2697" t="s">
        <v>297</v>
      </c>
      <c r="G2697">
        <v>9</v>
      </c>
      <c r="H2697" t="s">
        <v>808</v>
      </c>
      <c r="I2697" t="s">
        <v>15412</v>
      </c>
      <c r="J2697">
        <v>18096</v>
      </c>
      <c r="K2697">
        <v>6</v>
      </c>
      <c r="L2697" t="s">
        <v>510</v>
      </c>
      <c r="M2697" t="s">
        <v>15415</v>
      </c>
      <c r="N2697">
        <v>28</v>
      </c>
      <c r="O2697" t="s">
        <v>15416</v>
      </c>
      <c r="P2697" t="s">
        <v>15385</v>
      </c>
      <c r="R2697">
        <v>2578698</v>
      </c>
      <c r="T2697" t="s">
        <v>17201</v>
      </c>
      <c r="V2697" t="s">
        <v>15413</v>
      </c>
      <c r="W2697">
        <v>29413</v>
      </c>
    </row>
    <row r="2698" spans="1:23" hidden="1" x14ac:dyDescent="0.25">
      <c r="A2698" t="s">
        <v>18528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18529</v>
      </c>
      <c r="P2698" t="s">
        <v>346</v>
      </c>
      <c r="R2698">
        <v>3929831</v>
      </c>
      <c r="T2698" t="s">
        <v>17201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20678</v>
      </c>
      <c r="B2700">
        <v>1</v>
      </c>
      <c r="C2700" t="s">
        <v>20009</v>
      </c>
      <c r="D2700" t="s">
        <v>447</v>
      </c>
      <c r="F2700" t="s">
        <v>297</v>
      </c>
      <c r="G2700">
        <v>38</v>
      </c>
      <c r="H2700" t="s">
        <v>339</v>
      </c>
      <c r="I2700" t="s">
        <v>20009</v>
      </c>
      <c r="K2700">
        <v>1</v>
      </c>
      <c r="L2700" t="s">
        <v>379</v>
      </c>
      <c r="M2700" t="s">
        <v>20010</v>
      </c>
      <c r="N2700">
        <v>24</v>
      </c>
      <c r="O2700" t="s">
        <v>20679</v>
      </c>
      <c r="P2700" t="s">
        <v>447</v>
      </c>
      <c r="T2700" t="s">
        <v>17213</v>
      </c>
      <c r="V2700" t="s">
        <v>20011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17213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17206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17200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17213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17200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17201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15792</v>
      </c>
      <c r="B2714">
        <v>1</v>
      </c>
      <c r="C2714" t="s">
        <v>15793</v>
      </c>
      <c r="D2714" t="s">
        <v>15385</v>
      </c>
      <c r="E2714" t="s">
        <v>15794</v>
      </c>
      <c r="F2714" t="s">
        <v>297</v>
      </c>
      <c r="G2714">
        <v>5</v>
      </c>
      <c r="H2714" t="s">
        <v>360</v>
      </c>
      <c r="I2714" t="s">
        <v>15793</v>
      </c>
      <c r="J2714">
        <v>14017</v>
      </c>
      <c r="K2714">
        <v>12</v>
      </c>
      <c r="L2714" t="s">
        <v>1008</v>
      </c>
      <c r="M2714" t="s">
        <v>15795</v>
      </c>
      <c r="N2714">
        <v>35</v>
      </c>
      <c r="O2714" t="s">
        <v>15796</v>
      </c>
      <c r="P2714" t="s">
        <v>15385</v>
      </c>
      <c r="R2714">
        <v>14950</v>
      </c>
      <c r="T2714" t="s">
        <v>17206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21488</v>
      </c>
      <c r="B2716">
        <v>1</v>
      </c>
      <c r="C2716" t="s">
        <v>21489</v>
      </c>
      <c r="D2716" t="s">
        <v>447</v>
      </c>
      <c r="F2716" t="s">
        <v>297</v>
      </c>
      <c r="G2716">
        <v>39</v>
      </c>
      <c r="H2716" t="s">
        <v>345</v>
      </c>
      <c r="I2716" t="s">
        <v>21489</v>
      </c>
      <c r="K2716">
        <v>0</v>
      </c>
      <c r="L2716" t="s">
        <v>1980</v>
      </c>
      <c r="M2716" t="s">
        <v>3231</v>
      </c>
      <c r="N2716">
        <v>21</v>
      </c>
      <c r="O2716" t="s">
        <v>22121</v>
      </c>
      <c r="P2716" t="s">
        <v>447</v>
      </c>
      <c r="T2716" t="s">
        <v>2291</v>
      </c>
      <c r="U2716" t="s">
        <v>385</v>
      </c>
      <c r="V2716" t="s">
        <v>22122</v>
      </c>
    </row>
    <row r="2717" spans="1:23" hidden="1" x14ac:dyDescent="0.25">
      <c r="A2717" t="s">
        <v>16851</v>
      </c>
      <c r="B2717">
        <v>1</v>
      </c>
      <c r="C2717" t="s">
        <v>16852</v>
      </c>
      <c r="D2717" t="s">
        <v>346</v>
      </c>
      <c r="F2717" t="s">
        <v>297</v>
      </c>
      <c r="G2717">
        <v>86</v>
      </c>
      <c r="H2717" t="s">
        <v>315</v>
      </c>
      <c r="I2717" t="s">
        <v>16852</v>
      </c>
      <c r="K2717">
        <v>3</v>
      </c>
      <c r="L2717" t="s">
        <v>16853</v>
      </c>
      <c r="M2717" t="s">
        <v>4570</v>
      </c>
      <c r="N2717">
        <v>25</v>
      </c>
      <c r="O2717" t="s">
        <v>16854</v>
      </c>
      <c r="P2717" t="s">
        <v>346</v>
      </c>
      <c r="S2717">
        <v>10</v>
      </c>
      <c r="T2717" t="s">
        <v>17200</v>
      </c>
      <c r="U2717" t="s">
        <v>484</v>
      </c>
      <c r="V2717" t="s">
        <v>16855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17213</v>
      </c>
      <c r="V2718" t="s">
        <v>582</v>
      </c>
      <c r="W2718">
        <v>30351</v>
      </c>
    </row>
    <row r="2719" spans="1:23" hidden="1" x14ac:dyDescent="0.25">
      <c r="A2719" t="s">
        <v>19295</v>
      </c>
      <c r="B2719">
        <v>1</v>
      </c>
      <c r="C2719" t="s">
        <v>19296</v>
      </c>
      <c r="D2719" t="s">
        <v>319</v>
      </c>
      <c r="F2719" t="s">
        <v>297</v>
      </c>
      <c r="G2719">
        <v>80</v>
      </c>
      <c r="H2719" t="s">
        <v>1472</v>
      </c>
      <c r="I2719" t="s">
        <v>19296</v>
      </c>
      <c r="K2719">
        <v>1</v>
      </c>
      <c r="L2719" t="s">
        <v>956</v>
      </c>
      <c r="M2719" t="s">
        <v>441</v>
      </c>
      <c r="N2719">
        <v>22</v>
      </c>
      <c r="O2719" t="s">
        <v>19297</v>
      </c>
      <c r="P2719" t="s">
        <v>319</v>
      </c>
      <c r="S2719">
        <v>2</v>
      </c>
      <c r="T2719" t="s">
        <v>17284</v>
      </c>
      <c r="U2719" t="s">
        <v>906</v>
      </c>
      <c r="V2719" t="s">
        <v>20012</v>
      </c>
    </row>
    <row r="2720" spans="1:23" hidden="1" x14ac:dyDescent="0.25">
      <c r="A2720" t="s">
        <v>18148</v>
      </c>
      <c r="B2720">
        <v>1</v>
      </c>
      <c r="C2720" t="s">
        <v>18149</v>
      </c>
      <c r="D2720" t="s">
        <v>309</v>
      </c>
      <c r="F2720" t="s">
        <v>297</v>
      </c>
      <c r="G2720">
        <v>7</v>
      </c>
      <c r="H2720" t="s">
        <v>680</v>
      </c>
      <c r="I2720" t="s">
        <v>18149</v>
      </c>
      <c r="K2720">
        <v>2</v>
      </c>
      <c r="L2720" t="s">
        <v>331</v>
      </c>
      <c r="M2720" t="s">
        <v>18150</v>
      </c>
      <c r="N2720">
        <v>25</v>
      </c>
      <c r="O2720" t="s">
        <v>18151</v>
      </c>
      <c r="P2720" t="s">
        <v>309</v>
      </c>
      <c r="S2720">
        <v>1</v>
      </c>
      <c r="T2720" t="s">
        <v>17206</v>
      </c>
      <c r="U2720" t="s">
        <v>385</v>
      </c>
      <c r="V2720" t="s">
        <v>18152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17219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19298</v>
      </c>
      <c r="B2724">
        <v>1</v>
      </c>
      <c r="C2724" t="s">
        <v>19299</v>
      </c>
      <c r="D2724" t="s">
        <v>319</v>
      </c>
      <c r="F2724" t="s">
        <v>297</v>
      </c>
      <c r="G2724">
        <v>9</v>
      </c>
      <c r="H2724" t="s">
        <v>519</v>
      </c>
      <c r="I2724" t="s">
        <v>19299</v>
      </c>
      <c r="K2724">
        <v>1</v>
      </c>
      <c r="L2724" t="s">
        <v>17534</v>
      </c>
      <c r="M2724" t="s">
        <v>1331</v>
      </c>
      <c r="N2724">
        <v>24</v>
      </c>
      <c r="O2724" t="s">
        <v>19300</v>
      </c>
      <c r="P2724" t="s">
        <v>319</v>
      </c>
      <c r="S2724">
        <v>4</v>
      </c>
      <c r="T2724" t="s">
        <v>17219</v>
      </c>
      <c r="U2724" t="s">
        <v>530</v>
      </c>
      <c r="V2724" t="s">
        <v>20013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17200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16102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16103</v>
      </c>
      <c r="N2728">
        <v>26</v>
      </c>
      <c r="O2728" t="s">
        <v>16104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16612</v>
      </c>
      <c r="B2730">
        <v>1</v>
      </c>
      <c r="C2730" t="s">
        <v>16613</v>
      </c>
      <c r="D2730" t="s">
        <v>447</v>
      </c>
      <c r="F2730" t="s">
        <v>297</v>
      </c>
      <c r="G2730">
        <v>0</v>
      </c>
      <c r="H2730" t="s">
        <v>1293</v>
      </c>
      <c r="I2730" t="s">
        <v>16613</v>
      </c>
      <c r="K2730">
        <v>1</v>
      </c>
      <c r="L2730" t="s">
        <v>16614</v>
      </c>
      <c r="M2730" t="s">
        <v>694</v>
      </c>
      <c r="N2730">
        <v>23</v>
      </c>
      <c r="O2730" t="s">
        <v>16615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17199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16391</v>
      </c>
      <c r="B2734">
        <v>1</v>
      </c>
      <c r="C2734" t="s">
        <v>16392</v>
      </c>
      <c r="D2734" t="s">
        <v>346</v>
      </c>
      <c r="F2734" t="s">
        <v>297</v>
      </c>
      <c r="G2734">
        <v>82</v>
      </c>
      <c r="H2734" t="s">
        <v>446</v>
      </c>
      <c r="I2734" t="s">
        <v>16392</v>
      </c>
      <c r="K2734">
        <v>3</v>
      </c>
      <c r="L2734" t="s">
        <v>3258</v>
      </c>
      <c r="M2734" t="s">
        <v>7766</v>
      </c>
      <c r="N2734">
        <v>26</v>
      </c>
      <c r="O2734" t="s">
        <v>16861</v>
      </c>
      <c r="P2734" t="s">
        <v>346</v>
      </c>
      <c r="S2734">
        <v>8</v>
      </c>
      <c r="T2734" t="s">
        <v>17201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17201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16586</v>
      </c>
      <c r="B2740">
        <v>1</v>
      </c>
      <c r="C2740" t="s">
        <v>16587</v>
      </c>
      <c r="D2740" t="s">
        <v>319</v>
      </c>
      <c r="F2740" t="s">
        <v>297</v>
      </c>
      <c r="G2740">
        <v>89</v>
      </c>
      <c r="H2740" t="s">
        <v>1248</v>
      </c>
      <c r="I2740" t="s">
        <v>16587</v>
      </c>
      <c r="K2740">
        <v>3</v>
      </c>
      <c r="L2740" t="s">
        <v>1285</v>
      </c>
      <c r="M2740" t="s">
        <v>16588</v>
      </c>
      <c r="N2740">
        <v>26</v>
      </c>
      <c r="O2740" t="s">
        <v>16589</v>
      </c>
      <c r="P2740" t="s">
        <v>319</v>
      </c>
      <c r="T2740" t="s">
        <v>17219</v>
      </c>
      <c r="U2740" t="s">
        <v>312</v>
      </c>
      <c r="V2740" t="s">
        <v>16590</v>
      </c>
    </row>
    <row r="2741" spans="1:23" hidden="1" x14ac:dyDescent="0.25">
      <c r="A2741" t="s">
        <v>16812</v>
      </c>
      <c r="B2741">
        <v>1</v>
      </c>
      <c r="C2741" t="s">
        <v>16813</v>
      </c>
      <c r="D2741" t="s">
        <v>447</v>
      </c>
      <c r="F2741" t="s">
        <v>297</v>
      </c>
      <c r="G2741">
        <v>0</v>
      </c>
      <c r="H2741" t="s">
        <v>680</v>
      </c>
      <c r="I2741" t="s">
        <v>16813</v>
      </c>
      <c r="K2741">
        <v>1</v>
      </c>
      <c r="L2741" t="s">
        <v>16814</v>
      </c>
      <c r="M2741" t="s">
        <v>15932</v>
      </c>
      <c r="N2741">
        <v>25</v>
      </c>
      <c r="O2741" t="s">
        <v>16815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17219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17206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17200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21490</v>
      </c>
      <c r="B2749">
        <v>1</v>
      </c>
      <c r="C2749" t="s">
        <v>21491</v>
      </c>
      <c r="D2749" t="s">
        <v>346</v>
      </c>
      <c r="F2749" t="s">
        <v>297</v>
      </c>
      <c r="G2749">
        <v>17</v>
      </c>
      <c r="H2749" t="s">
        <v>432</v>
      </c>
      <c r="I2749" t="s">
        <v>21491</v>
      </c>
      <c r="K2749">
        <v>0</v>
      </c>
      <c r="L2749" t="s">
        <v>6884</v>
      </c>
      <c r="M2749" t="s">
        <v>22123</v>
      </c>
      <c r="N2749">
        <v>22</v>
      </c>
      <c r="O2749" t="s">
        <v>22124</v>
      </c>
      <c r="P2749" t="s">
        <v>346</v>
      </c>
      <c r="T2749" t="s">
        <v>2291</v>
      </c>
      <c r="U2749" t="s">
        <v>350</v>
      </c>
      <c r="V2749" t="s">
        <v>20268</v>
      </c>
    </row>
    <row r="2750" spans="1:23" hidden="1" x14ac:dyDescent="0.25">
      <c r="A2750" t="s">
        <v>22125</v>
      </c>
      <c r="B2750">
        <v>1</v>
      </c>
      <c r="C2750" t="s">
        <v>22126</v>
      </c>
      <c r="D2750" t="s">
        <v>319</v>
      </c>
      <c r="F2750" t="s">
        <v>297</v>
      </c>
      <c r="H2750" t="s">
        <v>519</v>
      </c>
      <c r="I2750" t="s">
        <v>22126</v>
      </c>
      <c r="K2750">
        <v>0</v>
      </c>
      <c r="L2750" t="s">
        <v>22127</v>
      </c>
      <c r="M2750" t="s">
        <v>22128</v>
      </c>
      <c r="O2750" t="s">
        <v>22129</v>
      </c>
      <c r="P2750" t="s">
        <v>319</v>
      </c>
      <c r="T2750" t="s">
        <v>17206</v>
      </c>
      <c r="U2750" t="s">
        <v>312</v>
      </c>
    </row>
    <row r="2751" spans="1:23" hidden="1" x14ac:dyDescent="0.25">
      <c r="A2751" t="s">
        <v>23110</v>
      </c>
      <c r="B2751">
        <v>1</v>
      </c>
      <c r="C2751" t="s">
        <v>23111</v>
      </c>
      <c r="D2751" t="s">
        <v>346</v>
      </c>
      <c r="F2751" t="s">
        <v>297</v>
      </c>
      <c r="G2751">
        <v>83</v>
      </c>
      <c r="H2751" t="s">
        <v>817</v>
      </c>
      <c r="I2751" t="s">
        <v>23111</v>
      </c>
      <c r="K2751">
        <v>0</v>
      </c>
      <c r="L2751" t="s">
        <v>18537</v>
      </c>
      <c r="M2751" t="s">
        <v>4570</v>
      </c>
      <c r="N2751">
        <v>23</v>
      </c>
      <c r="O2751" t="s">
        <v>23112</v>
      </c>
      <c r="P2751" t="s">
        <v>346</v>
      </c>
      <c r="T2751" t="s">
        <v>7653</v>
      </c>
      <c r="V2751" t="s">
        <v>23113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17219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18186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18187</v>
      </c>
      <c r="N2757">
        <v>25</v>
      </c>
      <c r="O2757" t="s">
        <v>18188</v>
      </c>
      <c r="P2757" t="s">
        <v>447</v>
      </c>
      <c r="R2757">
        <v>3929927</v>
      </c>
      <c r="T2757" t="s">
        <v>17213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22130</v>
      </c>
      <c r="B2759">
        <v>1</v>
      </c>
      <c r="C2759" t="s">
        <v>22131</v>
      </c>
      <c r="D2759" t="s">
        <v>346</v>
      </c>
      <c r="F2759" t="s">
        <v>297</v>
      </c>
      <c r="H2759" t="s">
        <v>409</v>
      </c>
      <c r="I2759" t="s">
        <v>22131</v>
      </c>
      <c r="K2759">
        <v>0</v>
      </c>
      <c r="L2759" t="s">
        <v>22132</v>
      </c>
      <c r="M2759" t="s">
        <v>6010</v>
      </c>
      <c r="O2759" t="s">
        <v>22133</v>
      </c>
      <c r="P2759" t="s">
        <v>346</v>
      </c>
      <c r="T2759" t="s">
        <v>17200</v>
      </c>
    </row>
    <row r="2760" spans="1:23" hidden="1" x14ac:dyDescent="0.25">
      <c r="A2760" t="s">
        <v>16401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17164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18021</v>
      </c>
      <c r="B2764">
        <v>1</v>
      </c>
      <c r="C2764" t="s">
        <v>18022</v>
      </c>
      <c r="D2764" t="s">
        <v>447</v>
      </c>
      <c r="F2764" t="s">
        <v>297</v>
      </c>
      <c r="G2764">
        <v>25</v>
      </c>
      <c r="H2764" t="s">
        <v>808</v>
      </c>
      <c r="I2764" t="s">
        <v>18022</v>
      </c>
      <c r="K2764">
        <v>1</v>
      </c>
      <c r="L2764" t="s">
        <v>18023</v>
      </c>
      <c r="M2764" t="s">
        <v>18024</v>
      </c>
      <c r="N2764">
        <v>24</v>
      </c>
      <c r="O2764" t="s">
        <v>18025</v>
      </c>
      <c r="P2764" t="s">
        <v>447</v>
      </c>
      <c r="Q2764" t="s">
        <v>406</v>
      </c>
      <c r="T2764" t="s">
        <v>2291</v>
      </c>
      <c r="V2764" t="s">
        <v>17739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17201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17199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17214</v>
      </c>
      <c r="B2769">
        <v>1</v>
      </c>
      <c r="C2769" t="s">
        <v>17215</v>
      </c>
      <c r="D2769" t="s">
        <v>346</v>
      </c>
      <c r="F2769" t="s">
        <v>297</v>
      </c>
      <c r="G2769">
        <v>81</v>
      </c>
      <c r="H2769" t="s">
        <v>1049</v>
      </c>
      <c r="I2769" t="s">
        <v>17215</v>
      </c>
      <c r="K2769">
        <v>1</v>
      </c>
      <c r="L2769" t="s">
        <v>17216</v>
      </c>
      <c r="M2769" t="s">
        <v>17217</v>
      </c>
      <c r="N2769">
        <v>24</v>
      </c>
      <c r="O2769" t="s">
        <v>17218</v>
      </c>
      <c r="P2769" t="s">
        <v>346</v>
      </c>
      <c r="T2769" t="s">
        <v>6906</v>
      </c>
      <c r="V2769" t="s">
        <v>17485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17206</v>
      </c>
      <c r="V2770" t="s">
        <v>2495</v>
      </c>
      <c r="W2770">
        <v>30322</v>
      </c>
    </row>
    <row r="2771" spans="1:23" hidden="1" x14ac:dyDescent="0.25">
      <c r="A2771" t="s">
        <v>19301</v>
      </c>
      <c r="B2771">
        <v>1</v>
      </c>
      <c r="C2771" t="s">
        <v>19302</v>
      </c>
      <c r="D2771" t="s">
        <v>346</v>
      </c>
      <c r="F2771" t="s">
        <v>297</v>
      </c>
      <c r="G2771">
        <v>80</v>
      </c>
      <c r="H2771" t="s">
        <v>409</v>
      </c>
      <c r="I2771" t="s">
        <v>19302</v>
      </c>
      <c r="K2771">
        <v>1</v>
      </c>
      <c r="L2771" t="s">
        <v>19303</v>
      </c>
      <c r="M2771" t="s">
        <v>19304</v>
      </c>
      <c r="N2771">
        <v>24</v>
      </c>
      <c r="O2771" t="s">
        <v>19305</v>
      </c>
      <c r="P2771" t="s">
        <v>346</v>
      </c>
      <c r="S2771">
        <v>6</v>
      </c>
      <c r="T2771" t="s">
        <v>17206</v>
      </c>
      <c r="U2771" t="s">
        <v>407</v>
      </c>
      <c r="V2771" t="s">
        <v>20014</v>
      </c>
    </row>
    <row r="2772" spans="1:23" hidden="1" x14ac:dyDescent="0.25">
      <c r="A2772" t="s">
        <v>22134</v>
      </c>
      <c r="B2772">
        <v>1</v>
      </c>
      <c r="C2772" t="s">
        <v>22135</v>
      </c>
      <c r="D2772" t="s">
        <v>346</v>
      </c>
      <c r="F2772" t="s">
        <v>297</v>
      </c>
      <c r="H2772" t="s">
        <v>1216</v>
      </c>
      <c r="I2772" t="s">
        <v>22135</v>
      </c>
      <c r="K2772">
        <v>0</v>
      </c>
      <c r="L2772" t="s">
        <v>2517</v>
      </c>
      <c r="M2772" t="s">
        <v>882</v>
      </c>
      <c r="O2772" t="s">
        <v>22136</v>
      </c>
      <c r="P2772" t="s">
        <v>346</v>
      </c>
      <c r="T2772" t="s">
        <v>17206</v>
      </c>
      <c r="U2772" t="s">
        <v>868</v>
      </c>
    </row>
    <row r="2773" spans="1:23" hidden="1" x14ac:dyDescent="0.25">
      <c r="A2773" t="s">
        <v>19306</v>
      </c>
      <c r="B2773">
        <v>1</v>
      </c>
      <c r="C2773" t="s">
        <v>19307</v>
      </c>
      <c r="D2773" t="s">
        <v>346</v>
      </c>
      <c r="F2773" t="s">
        <v>297</v>
      </c>
      <c r="G2773">
        <v>17</v>
      </c>
      <c r="H2773" t="s">
        <v>409</v>
      </c>
      <c r="I2773" t="s">
        <v>19307</v>
      </c>
      <c r="K2773">
        <v>1</v>
      </c>
      <c r="L2773" t="s">
        <v>19308</v>
      </c>
      <c r="M2773" t="s">
        <v>18603</v>
      </c>
      <c r="N2773">
        <v>22</v>
      </c>
      <c r="O2773" t="s">
        <v>19309</v>
      </c>
      <c r="P2773" t="s">
        <v>346</v>
      </c>
      <c r="S2773">
        <v>4</v>
      </c>
      <c r="T2773" t="s">
        <v>17201</v>
      </c>
      <c r="U2773" t="s">
        <v>564</v>
      </c>
      <c r="V2773" t="s">
        <v>20015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17219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17219</v>
      </c>
      <c r="V2776" t="s">
        <v>17752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17201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17199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16877</v>
      </c>
      <c r="B2781">
        <v>1</v>
      </c>
      <c r="C2781" t="s">
        <v>16878</v>
      </c>
      <c r="D2781" t="s">
        <v>319</v>
      </c>
      <c r="F2781" t="s">
        <v>297</v>
      </c>
      <c r="G2781">
        <v>0</v>
      </c>
      <c r="H2781" t="s">
        <v>1037</v>
      </c>
      <c r="I2781" t="s">
        <v>16878</v>
      </c>
      <c r="K2781">
        <v>1</v>
      </c>
      <c r="L2781" t="s">
        <v>16879</v>
      </c>
      <c r="M2781" t="s">
        <v>16880</v>
      </c>
      <c r="N2781">
        <v>24</v>
      </c>
      <c r="O2781" t="s">
        <v>16881</v>
      </c>
      <c r="P2781" t="s">
        <v>319</v>
      </c>
      <c r="Q2781" t="s">
        <v>406</v>
      </c>
      <c r="T2781" t="s">
        <v>17219</v>
      </c>
      <c r="V2781" t="s">
        <v>16027</v>
      </c>
    </row>
    <row r="2782" spans="1:23" hidden="1" x14ac:dyDescent="0.25">
      <c r="A2782" t="s">
        <v>22137</v>
      </c>
      <c r="B2782">
        <v>1</v>
      </c>
      <c r="C2782" t="s">
        <v>22138</v>
      </c>
      <c r="D2782" t="s">
        <v>447</v>
      </c>
      <c r="F2782" t="s">
        <v>297</v>
      </c>
      <c r="G2782">
        <v>9</v>
      </c>
      <c r="H2782" t="s">
        <v>383</v>
      </c>
      <c r="I2782" t="s">
        <v>22138</v>
      </c>
      <c r="K2782">
        <v>0</v>
      </c>
      <c r="L2782" t="s">
        <v>2643</v>
      </c>
      <c r="M2782" t="s">
        <v>22139</v>
      </c>
      <c r="N2782">
        <v>23</v>
      </c>
      <c r="O2782" t="s">
        <v>22140</v>
      </c>
      <c r="P2782" t="s">
        <v>447</v>
      </c>
      <c r="T2782" t="s">
        <v>17206</v>
      </c>
      <c r="U2782" t="s">
        <v>304</v>
      </c>
      <c r="V2782" t="s">
        <v>22141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17201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17213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17213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18577</v>
      </c>
      <c r="B2788">
        <v>1</v>
      </c>
      <c r="C2788" t="s">
        <v>18578</v>
      </c>
      <c r="D2788" t="s">
        <v>447</v>
      </c>
      <c r="F2788" t="s">
        <v>297</v>
      </c>
      <c r="G2788">
        <v>34</v>
      </c>
      <c r="H2788" t="s">
        <v>315</v>
      </c>
      <c r="I2788" t="s">
        <v>18578</v>
      </c>
      <c r="K2788">
        <v>2</v>
      </c>
      <c r="L2788" t="s">
        <v>6057</v>
      </c>
      <c r="M2788" t="s">
        <v>1668</v>
      </c>
      <c r="N2788">
        <v>24</v>
      </c>
      <c r="O2788" t="s">
        <v>18579</v>
      </c>
      <c r="P2788" t="s">
        <v>447</v>
      </c>
      <c r="S2788">
        <v>2</v>
      </c>
      <c r="T2788" t="s">
        <v>17213</v>
      </c>
      <c r="U2788" t="s">
        <v>663</v>
      </c>
      <c r="V2788" t="s">
        <v>18580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17206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17201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20016</v>
      </c>
      <c r="D2791" t="s">
        <v>346</v>
      </c>
      <c r="F2791" t="s">
        <v>297</v>
      </c>
      <c r="G2791">
        <v>82</v>
      </c>
      <c r="H2791" t="s">
        <v>354</v>
      </c>
      <c r="I2791" t="s">
        <v>20016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17206</v>
      </c>
      <c r="U2791" t="s">
        <v>333</v>
      </c>
      <c r="V2791" t="s">
        <v>16887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17213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17206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17206</v>
      </c>
      <c r="V2797" t="s">
        <v>3763</v>
      </c>
      <c r="W2797">
        <v>30938</v>
      </c>
    </row>
    <row r="2798" spans="1:23" hidden="1" x14ac:dyDescent="0.25">
      <c r="A2798" t="s">
        <v>15729</v>
      </c>
      <c r="B2798">
        <v>1</v>
      </c>
      <c r="C2798" t="s">
        <v>15730</v>
      </c>
      <c r="D2798" t="s">
        <v>15385</v>
      </c>
      <c r="E2798" t="s">
        <v>15731</v>
      </c>
      <c r="F2798" t="s">
        <v>297</v>
      </c>
      <c r="G2798">
        <v>4</v>
      </c>
      <c r="H2798" t="s">
        <v>446</v>
      </c>
      <c r="I2798" t="s">
        <v>15730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15732</v>
      </c>
      <c r="P2798" t="s">
        <v>15385</v>
      </c>
      <c r="R2798">
        <v>3929851</v>
      </c>
      <c r="T2798" t="s">
        <v>17201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17201</v>
      </c>
      <c r="U2801" t="s">
        <v>333</v>
      </c>
      <c r="V2801" t="s">
        <v>17162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21492</v>
      </c>
      <c r="B2803">
        <v>1</v>
      </c>
      <c r="C2803" t="s">
        <v>21493</v>
      </c>
      <c r="D2803" t="s">
        <v>319</v>
      </c>
      <c r="F2803" t="s">
        <v>297</v>
      </c>
      <c r="G2803">
        <v>82</v>
      </c>
      <c r="H2803" t="s">
        <v>1248</v>
      </c>
      <c r="I2803" t="s">
        <v>21493</v>
      </c>
      <c r="K2803">
        <v>0</v>
      </c>
      <c r="L2803" t="s">
        <v>786</v>
      </c>
      <c r="M2803" t="s">
        <v>22142</v>
      </c>
      <c r="N2803">
        <v>21</v>
      </c>
      <c r="O2803" t="s">
        <v>22143</v>
      </c>
      <c r="P2803" t="s">
        <v>319</v>
      </c>
      <c r="T2803" t="s">
        <v>17219</v>
      </c>
      <c r="U2803" t="s">
        <v>440</v>
      </c>
      <c r="V2803" t="s">
        <v>22144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19310</v>
      </c>
      <c r="B2805">
        <v>1</v>
      </c>
      <c r="C2805" t="s">
        <v>19311</v>
      </c>
      <c r="D2805" t="s">
        <v>447</v>
      </c>
      <c r="F2805" t="s">
        <v>297</v>
      </c>
      <c r="G2805">
        <v>26</v>
      </c>
      <c r="H2805" t="s">
        <v>345</v>
      </c>
      <c r="I2805" t="s">
        <v>19311</v>
      </c>
      <c r="K2805">
        <v>1</v>
      </c>
      <c r="L2805" t="s">
        <v>1484</v>
      </c>
      <c r="M2805" t="s">
        <v>2381</v>
      </c>
      <c r="N2805">
        <v>23</v>
      </c>
      <c r="O2805" t="s">
        <v>19312</v>
      </c>
      <c r="P2805" t="s">
        <v>447</v>
      </c>
      <c r="S2805">
        <v>3</v>
      </c>
      <c r="T2805" t="s">
        <v>17213</v>
      </c>
      <c r="U2805" t="s">
        <v>301</v>
      </c>
      <c r="V2805" t="s">
        <v>19318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17962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17963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17219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17219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17200</v>
      </c>
      <c r="V2811" t="s">
        <v>17894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20017</v>
      </c>
      <c r="B2813">
        <v>1</v>
      </c>
      <c r="C2813" t="s">
        <v>20018</v>
      </c>
      <c r="D2813" t="s">
        <v>346</v>
      </c>
      <c r="F2813" t="s">
        <v>297</v>
      </c>
      <c r="G2813">
        <v>89</v>
      </c>
      <c r="H2813" t="s">
        <v>390</v>
      </c>
      <c r="I2813" t="s">
        <v>20018</v>
      </c>
      <c r="K2813">
        <v>1</v>
      </c>
      <c r="L2813" t="s">
        <v>20019</v>
      </c>
      <c r="M2813" t="s">
        <v>1267</v>
      </c>
      <c r="N2813">
        <v>23</v>
      </c>
      <c r="O2813" t="s">
        <v>20020</v>
      </c>
      <c r="P2813" t="s">
        <v>346</v>
      </c>
      <c r="T2813" t="s">
        <v>7653</v>
      </c>
      <c r="U2813" t="s">
        <v>906</v>
      </c>
      <c r="V2813" t="s">
        <v>19563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17219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23114</v>
      </c>
      <c r="B2817">
        <v>1</v>
      </c>
      <c r="C2817" t="s">
        <v>23115</v>
      </c>
      <c r="D2817" t="s">
        <v>346</v>
      </c>
      <c r="F2817" t="s">
        <v>297</v>
      </c>
      <c r="H2817" t="s">
        <v>531</v>
      </c>
      <c r="I2817" t="s">
        <v>23115</v>
      </c>
      <c r="K2817">
        <v>0</v>
      </c>
      <c r="L2817" t="s">
        <v>23116</v>
      </c>
      <c r="M2817" t="s">
        <v>2560</v>
      </c>
      <c r="N2817">
        <v>23</v>
      </c>
      <c r="O2817" t="s">
        <v>23117</v>
      </c>
      <c r="P2817" t="s">
        <v>346</v>
      </c>
      <c r="T2817" t="s">
        <v>17201</v>
      </c>
      <c r="U2817" t="s">
        <v>546</v>
      </c>
      <c r="V2817" t="s">
        <v>23118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20021</v>
      </c>
      <c r="B2820">
        <v>1</v>
      </c>
      <c r="C2820" t="s">
        <v>20022</v>
      </c>
      <c r="D2820" t="s">
        <v>346</v>
      </c>
      <c r="F2820" t="s">
        <v>297</v>
      </c>
      <c r="G2820">
        <v>86</v>
      </c>
      <c r="H2820" t="s">
        <v>597</v>
      </c>
      <c r="I2820" t="s">
        <v>20022</v>
      </c>
      <c r="K2820">
        <v>1</v>
      </c>
      <c r="L2820" t="s">
        <v>1045</v>
      </c>
      <c r="M2820" t="s">
        <v>20023</v>
      </c>
      <c r="N2820">
        <v>23</v>
      </c>
      <c r="O2820" t="s">
        <v>20024</v>
      </c>
      <c r="P2820" t="s">
        <v>346</v>
      </c>
      <c r="S2820">
        <v>7</v>
      </c>
      <c r="T2820" t="s">
        <v>17206</v>
      </c>
      <c r="U2820" t="s">
        <v>385</v>
      </c>
      <c r="V2820" t="s">
        <v>20025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17219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17201</v>
      </c>
      <c r="V2823" t="s">
        <v>7616</v>
      </c>
      <c r="W2823">
        <v>31466</v>
      </c>
    </row>
    <row r="2824" spans="1:23" hidden="1" x14ac:dyDescent="0.25">
      <c r="A2824" t="s">
        <v>16385</v>
      </c>
      <c r="B2824">
        <v>1</v>
      </c>
      <c r="C2824" t="s">
        <v>16386</v>
      </c>
      <c r="D2824" t="s">
        <v>346</v>
      </c>
      <c r="F2824" t="s">
        <v>297</v>
      </c>
      <c r="G2824">
        <v>46</v>
      </c>
      <c r="H2824" t="s">
        <v>718</v>
      </c>
      <c r="I2824" t="s">
        <v>16386</v>
      </c>
      <c r="K2824">
        <v>3</v>
      </c>
      <c r="L2824" t="s">
        <v>501</v>
      </c>
      <c r="M2824" t="s">
        <v>1267</v>
      </c>
      <c r="N2824">
        <v>27</v>
      </c>
      <c r="O2824" t="s">
        <v>16741</v>
      </c>
      <c r="P2824" t="s">
        <v>346</v>
      </c>
      <c r="S2824">
        <v>6</v>
      </c>
      <c r="T2824" t="s">
        <v>17199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17199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17284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17213</v>
      </c>
      <c r="V2827" t="s">
        <v>3899</v>
      </c>
      <c r="W2827">
        <v>32610</v>
      </c>
    </row>
    <row r="2828" spans="1:23" hidden="1" x14ac:dyDescent="0.25">
      <c r="A2828" t="s">
        <v>17321</v>
      </c>
      <c r="B2828">
        <v>1</v>
      </c>
      <c r="C2828" t="s">
        <v>17322</v>
      </c>
      <c r="D2828" t="s">
        <v>346</v>
      </c>
      <c r="F2828" t="s">
        <v>297</v>
      </c>
      <c r="G2828">
        <v>19</v>
      </c>
      <c r="H2828" t="s">
        <v>756</v>
      </c>
      <c r="I2828" t="s">
        <v>17322</v>
      </c>
      <c r="K2828">
        <v>2</v>
      </c>
      <c r="L2828" t="s">
        <v>17323</v>
      </c>
      <c r="M2828" t="s">
        <v>379</v>
      </c>
      <c r="N2828">
        <v>27</v>
      </c>
      <c r="O2828" t="s">
        <v>17324</v>
      </c>
      <c r="P2828" t="s">
        <v>346</v>
      </c>
      <c r="S2828">
        <v>5</v>
      </c>
      <c r="T2828" t="s">
        <v>17219</v>
      </c>
      <c r="U2828" t="s">
        <v>350</v>
      </c>
      <c r="V2828" t="s">
        <v>17554</v>
      </c>
    </row>
    <row r="2829" spans="1:23" hidden="1" x14ac:dyDescent="0.25">
      <c r="A2829" t="s">
        <v>16511</v>
      </c>
      <c r="B2829">
        <v>1</v>
      </c>
      <c r="C2829" t="s">
        <v>16512</v>
      </c>
      <c r="D2829" t="s">
        <v>346</v>
      </c>
      <c r="F2829" t="s">
        <v>297</v>
      </c>
      <c r="G2829">
        <v>0</v>
      </c>
      <c r="H2829" t="s">
        <v>1085</v>
      </c>
      <c r="I2829" t="s">
        <v>16512</v>
      </c>
      <c r="K2829">
        <v>1</v>
      </c>
      <c r="L2829" t="s">
        <v>16513</v>
      </c>
      <c r="M2829" t="s">
        <v>16514</v>
      </c>
      <c r="N2829">
        <v>23</v>
      </c>
      <c r="O2829" t="s">
        <v>16515</v>
      </c>
      <c r="P2829" t="s">
        <v>346</v>
      </c>
      <c r="T2829" t="s">
        <v>17213</v>
      </c>
      <c r="V2829" t="s">
        <v>16516</v>
      </c>
    </row>
    <row r="2830" spans="1:23" hidden="1" x14ac:dyDescent="0.25">
      <c r="A2830" t="s">
        <v>22145</v>
      </c>
      <c r="B2830">
        <v>1</v>
      </c>
      <c r="C2830" t="s">
        <v>22146</v>
      </c>
      <c r="D2830" t="s">
        <v>15385</v>
      </c>
      <c r="F2830" t="s">
        <v>297</v>
      </c>
      <c r="G2830">
        <v>19</v>
      </c>
      <c r="H2830" t="s">
        <v>213</v>
      </c>
      <c r="I2830" t="s">
        <v>22146</v>
      </c>
      <c r="K2830">
        <v>0</v>
      </c>
      <c r="L2830" t="s">
        <v>16890</v>
      </c>
      <c r="M2830" t="s">
        <v>537</v>
      </c>
      <c r="N2830">
        <v>26</v>
      </c>
      <c r="O2830" t="s">
        <v>22147</v>
      </c>
      <c r="P2830" t="s">
        <v>15385</v>
      </c>
      <c r="T2830" t="s">
        <v>17219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17213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17206</v>
      </c>
      <c r="V2832" t="s">
        <v>3560</v>
      </c>
      <c r="W2832">
        <v>29666</v>
      </c>
    </row>
    <row r="2833" spans="1:23" hidden="1" x14ac:dyDescent="0.25">
      <c r="A2833" t="s">
        <v>22148</v>
      </c>
      <c r="B2833">
        <v>1</v>
      </c>
      <c r="C2833" t="s">
        <v>22149</v>
      </c>
      <c r="D2833" t="s">
        <v>346</v>
      </c>
      <c r="F2833" t="s">
        <v>297</v>
      </c>
      <c r="G2833">
        <v>18</v>
      </c>
      <c r="H2833" t="s">
        <v>1563</v>
      </c>
      <c r="I2833" t="s">
        <v>22149</v>
      </c>
      <c r="K2833">
        <v>0</v>
      </c>
      <c r="L2833" t="s">
        <v>22150</v>
      </c>
      <c r="M2833" t="s">
        <v>4505</v>
      </c>
      <c r="O2833" t="s">
        <v>22151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17199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17200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17199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20026</v>
      </c>
      <c r="B2839">
        <v>1</v>
      </c>
      <c r="C2839" t="s">
        <v>20027</v>
      </c>
      <c r="D2839" t="s">
        <v>346</v>
      </c>
      <c r="F2839" t="s">
        <v>297</v>
      </c>
      <c r="G2839">
        <v>88</v>
      </c>
      <c r="H2839" t="s">
        <v>700</v>
      </c>
      <c r="I2839" t="s">
        <v>20027</v>
      </c>
      <c r="K2839">
        <v>1</v>
      </c>
      <c r="L2839" t="s">
        <v>6884</v>
      </c>
      <c r="M2839" t="s">
        <v>882</v>
      </c>
      <c r="N2839">
        <v>23</v>
      </c>
      <c r="O2839" t="s">
        <v>20028</v>
      </c>
      <c r="P2839" t="s">
        <v>346</v>
      </c>
      <c r="T2839" t="s">
        <v>17201</v>
      </c>
      <c r="V2839" t="s">
        <v>17420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18426</v>
      </c>
      <c r="B2841">
        <v>1</v>
      </c>
      <c r="C2841" t="s">
        <v>18427</v>
      </c>
      <c r="D2841" t="s">
        <v>346</v>
      </c>
      <c r="F2841" t="s">
        <v>297</v>
      </c>
      <c r="G2841">
        <v>83</v>
      </c>
      <c r="H2841" t="s">
        <v>3711</v>
      </c>
      <c r="I2841" t="s">
        <v>18427</v>
      </c>
      <c r="K2841">
        <v>2</v>
      </c>
      <c r="L2841" t="s">
        <v>18428</v>
      </c>
      <c r="M2841" t="s">
        <v>3842</v>
      </c>
      <c r="N2841">
        <v>24</v>
      </c>
      <c r="O2841" t="s">
        <v>18429</v>
      </c>
      <c r="P2841" t="s">
        <v>346</v>
      </c>
      <c r="S2841">
        <v>4</v>
      </c>
      <c r="T2841" t="s">
        <v>5163</v>
      </c>
      <c r="U2841" t="s">
        <v>1185</v>
      </c>
      <c r="V2841" t="s">
        <v>17165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17219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17201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17200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16175</v>
      </c>
      <c r="N2851">
        <v>26</v>
      </c>
      <c r="O2851" t="s">
        <v>16176</v>
      </c>
      <c r="P2851" t="s">
        <v>346</v>
      </c>
      <c r="R2851">
        <v>4259979</v>
      </c>
      <c r="T2851" t="s">
        <v>17200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16065</v>
      </c>
      <c r="B2852">
        <v>1</v>
      </c>
      <c r="C2852" t="s">
        <v>16066</v>
      </c>
      <c r="D2852" t="s">
        <v>346</v>
      </c>
      <c r="F2852" t="s">
        <v>297</v>
      </c>
      <c r="G2852">
        <v>88</v>
      </c>
      <c r="H2852" t="s">
        <v>354</v>
      </c>
      <c r="I2852" t="s">
        <v>16066</v>
      </c>
      <c r="K2852">
        <v>3</v>
      </c>
      <c r="L2852" t="s">
        <v>2007</v>
      </c>
      <c r="M2852" t="s">
        <v>16067</v>
      </c>
      <c r="N2852">
        <v>26</v>
      </c>
      <c r="O2852" t="s">
        <v>16068</v>
      </c>
      <c r="P2852" t="s">
        <v>346</v>
      </c>
      <c r="T2852" t="s">
        <v>17200</v>
      </c>
      <c r="U2852" t="s">
        <v>474</v>
      </c>
      <c r="V2852" t="s">
        <v>17893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20029</v>
      </c>
      <c r="B2854">
        <v>1</v>
      </c>
      <c r="C2854" t="s">
        <v>20030</v>
      </c>
      <c r="D2854" t="s">
        <v>346</v>
      </c>
      <c r="F2854" t="s">
        <v>297</v>
      </c>
      <c r="G2854">
        <v>81</v>
      </c>
      <c r="H2854" t="s">
        <v>308</v>
      </c>
      <c r="I2854" t="s">
        <v>20030</v>
      </c>
      <c r="K2854">
        <v>1</v>
      </c>
      <c r="L2854" t="s">
        <v>502</v>
      </c>
      <c r="M2854" t="s">
        <v>5319</v>
      </c>
      <c r="N2854">
        <v>24</v>
      </c>
      <c r="O2854" t="s">
        <v>20031</v>
      </c>
      <c r="P2854" t="s">
        <v>319</v>
      </c>
      <c r="Q2854" t="s">
        <v>406</v>
      </c>
      <c r="S2854">
        <v>9</v>
      </c>
      <c r="T2854" t="s">
        <v>17199</v>
      </c>
      <c r="U2854" t="s">
        <v>739</v>
      </c>
      <c r="V2854" t="s">
        <v>16693</v>
      </c>
    </row>
    <row r="2855" spans="1:23" hidden="1" x14ac:dyDescent="0.25">
      <c r="A2855" t="s">
        <v>22152</v>
      </c>
      <c r="B2855">
        <v>1</v>
      </c>
      <c r="C2855" t="s">
        <v>22153</v>
      </c>
      <c r="D2855" t="s">
        <v>346</v>
      </c>
      <c r="F2855" t="s">
        <v>297</v>
      </c>
      <c r="G2855">
        <v>80</v>
      </c>
      <c r="H2855" t="s">
        <v>1216</v>
      </c>
      <c r="I2855" t="s">
        <v>22153</v>
      </c>
      <c r="K2855">
        <v>0</v>
      </c>
      <c r="L2855" t="s">
        <v>1692</v>
      </c>
      <c r="M2855" t="s">
        <v>449</v>
      </c>
      <c r="O2855" t="s">
        <v>22154</v>
      </c>
      <c r="P2855" t="s">
        <v>346</v>
      </c>
      <c r="T2855" t="s">
        <v>17200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17201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17201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17199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17206</v>
      </c>
      <c r="V2859" t="s">
        <v>4564</v>
      </c>
      <c r="W2859">
        <v>31768</v>
      </c>
    </row>
    <row r="2860" spans="1:23" hidden="1" x14ac:dyDescent="0.25">
      <c r="A2860" t="s">
        <v>20032</v>
      </c>
      <c r="B2860">
        <v>1</v>
      </c>
      <c r="C2860" t="s">
        <v>20033</v>
      </c>
      <c r="D2860" t="s">
        <v>447</v>
      </c>
      <c r="F2860" t="s">
        <v>297</v>
      </c>
      <c r="G2860">
        <v>36</v>
      </c>
      <c r="H2860" t="s">
        <v>597</v>
      </c>
      <c r="I2860" t="s">
        <v>20033</v>
      </c>
      <c r="K2860">
        <v>1</v>
      </c>
      <c r="L2860" t="s">
        <v>3264</v>
      </c>
      <c r="M2860" t="s">
        <v>754</v>
      </c>
      <c r="N2860">
        <v>25</v>
      </c>
      <c r="O2860" t="s">
        <v>20034</v>
      </c>
      <c r="P2860" t="s">
        <v>447</v>
      </c>
      <c r="T2860" t="s">
        <v>6906</v>
      </c>
      <c r="U2860" t="s">
        <v>333</v>
      </c>
      <c r="V2860" t="s">
        <v>18355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17206</v>
      </c>
      <c r="V2862" t="s">
        <v>1256</v>
      </c>
      <c r="W2862">
        <v>31336</v>
      </c>
    </row>
    <row r="2863" spans="1:23" hidden="1" x14ac:dyDescent="0.25">
      <c r="A2863" t="s">
        <v>17357</v>
      </c>
      <c r="B2863">
        <v>1</v>
      </c>
      <c r="C2863" t="s">
        <v>17358</v>
      </c>
      <c r="D2863" t="s">
        <v>433</v>
      </c>
      <c r="F2863" t="s">
        <v>297</v>
      </c>
      <c r="G2863">
        <v>0</v>
      </c>
      <c r="H2863" t="s">
        <v>597</v>
      </c>
      <c r="I2863" t="s">
        <v>17358</v>
      </c>
      <c r="K2863">
        <v>1</v>
      </c>
      <c r="L2863" t="s">
        <v>645</v>
      </c>
      <c r="M2863" t="s">
        <v>17359</v>
      </c>
      <c r="O2863" t="s">
        <v>17360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17213</v>
      </c>
      <c r="V2865" t="s">
        <v>17593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17642</v>
      </c>
      <c r="B2867">
        <v>1</v>
      </c>
      <c r="C2867" t="s">
        <v>17643</v>
      </c>
      <c r="D2867" t="s">
        <v>319</v>
      </c>
      <c r="F2867" t="s">
        <v>297</v>
      </c>
      <c r="G2867">
        <v>60</v>
      </c>
      <c r="H2867" t="s">
        <v>947</v>
      </c>
      <c r="I2867" t="s">
        <v>17643</v>
      </c>
      <c r="K2867">
        <v>1</v>
      </c>
      <c r="L2867" t="s">
        <v>8116</v>
      </c>
      <c r="M2867" t="s">
        <v>1534</v>
      </c>
      <c r="O2867" t="s">
        <v>17644</v>
      </c>
      <c r="P2867" t="s">
        <v>319</v>
      </c>
      <c r="T2867" t="s">
        <v>17199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16271</v>
      </c>
      <c r="B2870">
        <v>1</v>
      </c>
      <c r="C2870" t="s">
        <v>16272</v>
      </c>
      <c r="D2870" t="s">
        <v>319</v>
      </c>
      <c r="F2870" t="s">
        <v>293</v>
      </c>
      <c r="G2870">
        <v>84</v>
      </c>
      <c r="H2870" t="s">
        <v>400</v>
      </c>
      <c r="I2870" t="s">
        <v>16272</v>
      </c>
      <c r="K2870">
        <v>3</v>
      </c>
      <c r="L2870" t="s">
        <v>1681</v>
      </c>
      <c r="M2870" t="s">
        <v>920</v>
      </c>
      <c r="N2870">
        <v>25</v>
      </c>
      <c r="O2870" t="s">
        <v>16273</v>
      </c>
      <c r="P2870" t="s">
        <v>319</v>
      </c>
      <c r="Q2870" t="s">
        <v>406</v>
      </c>
      <c r="S2870">
        <v>2</v>
      </c>
      <c r="T2870" t="s">
        <v>17199</v>
      </c>
      <c r="U2870" t="s">
        <v>564</v>
      </c>
      <c r="V2870" t="s">
        <v>16862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16648</v>
      </c>
      <c r="B2872">
        <v>1</v>
      </c>
      <c r="C2872" t="s">
        <v>16649</v>
      </c>
      <c r="D2872" t="s">
        <v>447</v>
      </c>
      <c r="F2872" t="s">
        <v>293</v>
      </c>
      <c r="G2872">
        <v>39</v>
      </c>
      <c r="H2872" t="s">
        <v>680</v>
      </c>
      <c r="I2872" t="s">
        <v>16649</v>
      </c>
      <c r="K2872">
        <v>3</v>
      </c>
      <c r="L2872" t="s">
        <v>521</v>
      </c>
      <c r="M2872" t="s">
        <v>775</v>
      </c>
      <c r="N2872">
        <v>25</v>
      </c>
      <c r="O2872" t="s">
        <v>16650</v>
      </c>
      <c r="P2872" t="s">
        <v>447</v>
      </c>
      <c r="Q2872" t="s">
        <v>23048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17742</v>
      </c>
      <c r="B2873">
        <v>1</v>
      </c>
      <c r="C2873" t="s">
        <v>17743</v>
      </c>
      <c r="D2873" t="s">
        <v>346</v>
      </c>
      <c r="F2873" t="s">
        <v>297</v>
      </c>
      <c r="G2873">
        <v>83</v>
      </c>
      <c r="H2873" t="s">
        <v>531</v>
      </c>
      <c r="I2873" t="s">
        <v>17743</v>
      </c>
      <c r="K2873">
        <v>1</v>
      </c>
      <c r="L2873" t="s">
        <v>4692</v>
      </c>
      <c r="M2873" t="s">
        <v>17744</v>
      </c>
      <c r="N2873">
        <v>25</v>
      </c>
      <c r="O2873" t="s">
        <v>17745</v>
      </c>
      <c r="P2873" t="s">
        <v>346</v>
      </c>
      <c r="T2873" t="s">
        <v>17200</v>
      </c>
      <c r="V2873" t="s">
        <v>15187</v>
      </c>
    </row>
    <row r="2874" spans="1:23" hidden="1" x14ac:dyDescent="0.25">
      <c r="A2874" t="s">
        <v>16701</v>
      </c>
      <c r="B2874">
        <v>1</v>
      </c>
      <c r="C2874" t="s">
        <v>16702</v>
      </c>
      <c r="D2874" t="s">
        <v>346</v>
      </c>
      <c r="F2874" t="s">
        <v>297</v>
      </c>
      <c r="G2874">
        <v>83</v>
      </c>
      <c r="H2874" t="s">
        <v>785</v>
      </c>
      <c r="I2874" t="s">
        <v>16702</v>
      </c>
      <c r="K2874">
        <v>1</v>
      </c>
      <c r="L2874" t="s">
        <v>1055</v>
      </c>
      <c r="M2874" t="s">
        <v>4489</v>
      </c>
      <c r="O2874" t="s">
        <v>16703</v>
      </c>
      <c r="P2874" t="s">
        <v>346</v>
      </c>
      <c r="T2874" t="s">
        <v>17201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17213</v>
      </c>
      <c r="V2876" t="s">
        <v>16505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17213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17201</v>
      </c>
      <c r="V2882" t="s">
        <v>6987</v>
      </c>
      <c r="W2882">
        <v>26697</v>
      </c>
    </row>
    <row r="2883" spans="1:23" hidden="1" x14ac:dyDescent="0.25">
      <c r="A2883" t="s">
        <v>17725</v>
      </c>
      <c r="B2883">
        <v>1</v>
      </c>
      <c r="C2883" t="s">
        <v>17726</v>
      </c>
      <c r="D2883" t="s">
        <v>346</v>
      </c>
      <c r="F2883" t="s">
        <v>297</v>
      </c>
      <c r="G2883">
        <v>12</v>
      </c>
      <c r="H2883" t="s">
        <v>354</v>
      </c>
      <c r="I2883" t="s">
        <v>17726</v>
      </c>
      <c r="K2883">
        <v>2</v>
      </c>
      <c r="L2883" t="s">
        <v>17727</v>
      </c>
      <c r="M2883" t="s">
        <v>311</v>
      </c>
      <c r="N2883">
        <v>27</v>
      </c>
      <c r="O2883" t="s">
        <v>17728</v>
      </c>
      <c r="P2883" t="s">
        <v>346</v>
      </c>
      <c r="S2883">
        <v>5</v>
      </c>
      <c r="T2883" t="s">
        <v>7653</v>
      </c>
      <c r="U2883" t="s">
        <v>888</v>
      </c>
      <c r="V2883" t="s">
        <v>17729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17572</v>
      </c>
      <c r="B2885">
        <v>1</v>
      </c>
      <c r="C2885" t="s">
        <v>17573</v>
      </c>
      <c r="D2885" t="s">
        <v>309</v>
      </c>
      <c r="F2885" t="s">
        <v>297</v>
      </c>
      <c r="G2885">
        <v>4</v>
      </c>
      <c r="H2885" t="s">
        <v>432</v>
      </c>
      <c r="I2885" t="s">
        <v>17573</v>
      </c>
      <c r="K2885">
        <v>2</v>
      </c>
      <c r="L2885" t="s">
        <v>1697</v>
      </c>
      <c r="M2885" t="s">
        <v>17574</v>
      </c>
      <c r="N2885">
        <v>25</v>
      </c>
      <c r="O2885" t="s">
        <v>17575</v>
      </c>
      <c r="P2885" t="s">
        <v>309</v>
      </c>
      <c r="S2885">
        <v>2</v>
      </c>
      <c r="T2885" t="s">
        <v>17200</v>
      </c>
      <c r="U2885" t="s">
        <v>484</v>
      </c>
      <c r="V2885" t="s">
        <v>17576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17206</v>
      </c>
      <c r="V2888" t="s">
        <v>14175</v>
      </c>
      <c r="W2888">
        <v>32829</v>
      </c>
    </row>
    <row r="2889" spans="1:23" hidden="1" x14ac:dyDescent="0.25">
      <c r="A2889" t="s">
        <v>23119</v>
      </c>
      <c r="B2889">
        <v>1</v>
      </c>
      <c r="C2889" t="s">
        <v>23120</v>
      </c>
      <c r="D2889" t="s">
        <v>447</v>
      </c>
      <c r="F2889" t="s">
        <v>297</v>
      </c>
      <c r="H2889" t="s">
        <v>432</v>
      </c>
      <c r="I2889" t="s">
        <v>23120</v>
      </c>
      <c r="K2889">
        <v>0</v>
      </c>
      <c r="L2889" t="s">
        <v>439</v>
      </c>
      <c r="M2889" t="s">
        <v>7322</v>
      </c>
      <c r="N2889">
        <v>24</v>
      </c>
      <c r="O2889" t="s">
        <v>23121</v>
      </c>
      <c r="P2889" t="s">
        <v>447</v>
      </c>
      <c r="T2889" t="s">
        <v>7653</v>
      </c>
      <c r="U2889" t="s">
        <v>363</v>
      </c>
      <c r="V2889" t="s">
        <v>17414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17200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17200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17213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17206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17199</v>
      </c>
      <c r="V2900" t="s">
        <v>15938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15385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17201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19313</v>
      </c>
      <c r="B2903">
        <v>1</v>
      </c>
      <c r="C2903" t="s">
        <v>19314</v>
      </c>
      <c r="D2903" t="s">
        <v>433</v>
      </c>
      <c r="F2903" t="s">
        <v>297</v>
      </c>
      <c r="G2903">
        <v>19</v>
      </c>
      <c r="H2903" t="s">
        <v>562</v>
      </c>
      <c r="I2903" t="s">
        <v>19314</v>
      </c>
      <c r="K2903">
        <v>1</v>
      </c>
      <c r="L2903" t="s">
        <v>606</v>
      </c>
      <c r="M2903" t="s">
        <v>19315</v>
      </c>
      <c r="N2903">
        <v>24</v>
      </c>
      <c r="O2903" t="s">
        <v>19316</v>
      </c>
      <c r="P2903" t="s">
        <v>433</v>
      </c>
      <c r="T2903" t="s">
        <v>2291</v>
      </c>
      <c r="V2903" t="s">
        <v>19317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17206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17201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20035</v>
      </c>
      <c r="B2907">
        <v>1</v>
      </c>
      <c r="C2907" t="s">
        <v>20036</v>
      </c>
      <c r="D2907" t="s">
        <v>346</v>
      </c>
      <c r="F2907" t="s">
        <v>297</v>
      </c>
      <c r="G2907">
        <v>41</v>
      </c>
      <c r="H2907" t="s">
        <v>395</v>
      </c>
      <c r="I2907" t="s">
        <v>20036</v>
      </c>
      <c r="K2907">
        <v>1</v>
      </c>
      <c r="L2907" t="s">
        <v>20037</v>
      </c>
      <c r="M2907" t="s">
        <v>4083</v>
      </c>
      <c r="N2907">
        <v>24</v>
      </c>
      <c r="O2907" t="s">
        <v>20038</v>
      </c>
      <c r="P2907" t="s">
        <v>346</v>
      </c>
      <c r="T2907" t="s">
        <v>7653</v>
      </c>
      <c r="V2907" t="s">
        <v>20039</v>
      </c>
    </row>
    <row r="2908" spans="1:23" hidden="1" x14ac:dyDescent="0.25">
      <c r="A2908" t="s">
        <v>17293</v>
      </c>
      <c r="B2908">
        <v>1</v>
      </c>
      <c r="C2908" t="s">
        <v>17294</v>
      </c>
      <c r="D2908" t="s">
        <v>319</v>
      </c>
      <c r="F2908" t="s">
        <v>297</v>
      </c>
      <c r="G2908">
        <v>83</v>
      </c>
      <c r="H2908" t="s">
        <v>653</v>
      </c>
      <c r="I2908" t="s">
        <v>17294</v>
      </c>
      <c r="K2908">
        <v>2</v>
      </c>
      <c r="L2908" t="s">
        <v>17295</v>
      </c>
      <c r="M2908" t="s">
        <v>17296</v>
      </c>
      <c r="N2908">
        <v>27</v>
      </c>
      <c r="O2908" t="s">
        <v>17297</v>
      </c>
      <c r="P2908" t="s">
        <v>319</v>
      </c>
      <c r="S2908">
        <v>6</v>
      </c>
      <c r="T2908" t="s">
        <v>17219</v>
      </c>
      <c r="U2908" t="s">
        <v>564</v>
      </c>
      <c r="V2908" t="s">
        <v>17298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17219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17201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18461</v>
      </c>
      <c r="B2911">
        <v>1</v>
      </c>
      <c r="C2911" t="s">
        <v>18462</v>
      </c>
      <c r="D2911" t="s">
        <v>447</v>
      </c>
      <c r="F2911" t="s">
        <v>297</v>
      </c>
      <c r="G2911">
        <v>36</v>
      </c>
      <c r="H2911" t="s">
        <v>1799</v>
      </c>
      <c r="I2911" t="s">
        <v>18462</v>
      </c>
      <c r="K2911">
        <v>2</v>
      </c>
      <c r="L2911" t="s">
        <v>5462</v>
      </c>
      <c r="M2911" t="s">
        <v>18463</v>
      </c>
      <c r="N2911">
        <v>23</v>
      </c>
      <c r="O2911" t="s">
        <v>18464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19318</v>
      </c>
    </row>
    <row r="2912" spans="1:23" hidden="1" x14ac:dyDescent="0.25">
      <c r="A2912" t="s">
        <v>17198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18305</v>
      </c>
      <c r="P2912" t="s">
        <v>346</v>
      </c>
      <c r="Q2912" t="s">
        <v>406</v>
      </c>
      <c r="R2912">
        <v>3052876</v>
      </c>
      <c r="T2912" t="s">
        <v>17200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17200</v>
      </c>
      <c r="V2914" t="s">
        <v>17457</v>
      </c>
      <c r="W2914">
        <v>31760</v>
      </c>
    </row>
    <row r="2915" spans="1:23" hidden="1" x14ac:dyDescent="0.25">
      <c r="A2915" t="s">
        <v>18266</v>
      </c>
      <c r="B2915">
        <v>1</v>
      </c>
      <c r="C2915" t="s">
        <v>18267</v>
      </c>
      <c r="D2915" t="s">
        <v>447</v>
      </c>
      <c r="F2915" t="s">
        <v>297</v>
      </c>
      <c r="G2915">
        <v>25</v>
      </c>
      <c r="H2915" t="s">
        <v>680</v>
      </c>
      <c r="I2915" t="s">
        <v>18267</v>
      </c>
      <c r="K2915">
        <v>2</v>
      </c>
      <c r="L2915" t="s">
        <v>1066</v>
      </c>
      <c r="M2915" t="s">
        <v>18268</v>
      </c>
      <c r="N2915">
        <v>24</v>
      </c>
      <c r="O2915" t="s">
        <v>18269</v>
      </c>
      <c r="P2915" t="s">
        <v>447</v>
      </c>
      <c r="S2915">
        <v>2</v>
      </c>
      <c r="T2915" t="s">
        <v>2291</v>
      </c>
      <c r="U2915" t="s">
        <v>474</v>
      </c>
      <c r="V2915" t="s">
        <v>16912</v>
      </c>
    </row>
    <row r="2916" spans="1:23" hidden="1" x14ac:dyDescent="0.25">
      <c r="A2916" t="s">
        <v>15738</v>
      </c>
      <c r="B2916">
        <v>1</v>
      </c>
      <c r="C2916" t="s">
        <v>15739</v>
      </c>
      <c r="D2916" t="s">
        <v>15385</v>
      </c>
      <c r="F2916" t="s">
        <v>293</v>
      </c>
      <c r="G2916">
        <v>1</v>
      </c>
      <c r="H2916" t="s">
        <v>308</v>
      </c>
      <c r="I2916" t="s">
        <v>15739</v>
      </c>
      <c r="J2916">
        <v>17423</v>
      </c>
      <c r="K2916">
        <v>1</v>
      </c>
      <c r="L2916" t="s">
        <v>1933</v>
      </c>
      <c r="M2916" t="s">
        <v>15740</v>
      </c>
      <c r="N2916">
        <v>28</v>
      </c>
      <c r="O2916" t="s">
        <v>15741</v>
      </c>
      <c r="P2916" t="s">
        <v>15385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18139</v>
      </c>
      <c r="B2918">
        <v>1</v>
      </c>
      <c r="C2918" t="s">
        <v>18140</v>
      </c>
      <c r="D2918" t="s">
        <v>319</v>
      </c>
      <c r="F2918" t="s">
        <v>297</v>
      </c>
      <c r="G2918">
        <v>0</v>
      </c>
      <c r="H2918" t="s">
        <v>509</v>
      </c>
      <c r="I2918" t="s">
        <v>18140</v>
      </c>
      <c r="K2918">
        <v>1</v>
      </c>
      <c r="L2918" t="s">
        <v>918</v>
      </c>
      <c r="M2918" t="s">
        <v>18141</v>
      </c>
      <c r="O2918" t="s">
        <v>18142</v>
      </c>
      <c r="P2918" t="s">
        <v>319</v>
      </c>
      <c r="T2918" t="s">
        <v>17206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17199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17201</v>
      </c>
      <c r="V2921" t="s">
        <v>1482</v>
      </c>
      <c r="W2921">
        <v>29730</v>
      </c>
    </row>
    <row r="2922" spans="1:23" hidden="1" x14ac:dyDescent="0.25">
      <c r="A2922" t="s">
        <v>20040</v>
      </c>
      <c r="B2922">
        <v>1</v>
      </c>
      <c r="C2922" t="s">
        <v>20041</v>
      </c>
      <c r="D2922" t="s">
        <v>346</v>
      </c>
      <c r="F2922" t="s">
        <v>297</v>
      </c>
      <c r="G2922">
        <v>2</v>
      </c>
      <c r="H2922" t="s">
        <v>426</v>
      </c>
      <c r="I2922" t="s">
        <v>20041</v>
      </c>
      <c r="K2922">
        <v>1</v>
      </c>
      <c r="L2922" t="s">
        <v>1066</v>
      </c>
      <c r="M2922" t="s">
        <v>1218</v>
      </c>
      <c r="N2922">
        <v>25</v>
      </c>
      <c r="O2922" t="s">
        <v>20042</v>
      </c>
      <c r="P2922" t="s">
        <v>346</v>
      </c>
      <c r="T2922" t="s">
        <v>7653</v>
      </c>
      <c r="V2922" t="s">
        <v>19503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16000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16001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16343</v>
      </c>
      <c r="B2925">
        <v>1</v>
      </c>
      <c r="C2925" t="s">
        <v>16344</v>
      </c>
      <c r="D2925" t="s">
        <v>346</v>
      </c>
      <c r="F2925" t="s">
        <v>297</v>
      </c>
      <c r="G2925">
        <v>5</v>
      </c>
      <c r="H2925" t="s">
        <v>1164</v>
      </c>
      <c r="I2925" t="s">
        <v>16344</v>
      </c>
      <c r="K2925">
        <v>3</v>
      </c>
      <c r="L2925" t="s">
        <v>16345</v>
      </c>
      <c r="M2925" t="s">
        <v>16346</v>
      </c>
      <c r="N2925">
        <v>24</v>
      </c>
      <c r="O2925" t="s">
        <v>16347</v>
      </c>
      <c r="P2925" t="s">
        <v>346</v>
      </c>
      <c r="S2925">
        <v>2</v>
      </c>
      <c r="T2925" t="s">
        <v>6906</v>
      </c>
      <c r="U2925" t="s">
        <v>564</v>
      </c>
      <c r="V2925" t="s">
        <v>16917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17199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16349</v>
      </c>
      <c r="B2928">
        <v>1</v>
      </c>
      <c r="C2928" t="s">
        <v>18557</v>
      </c>
      <c r="D2928" t="s">
        <v>319</v>
      </c>
      <c r="F2928" t="s">
        <v>297</v>
      </c>
      <c r="G2928">
        <v>89</v>
      </c>
      <c r="H2928" t="s">
        <v>1362</v>
      </c>
      <c r="I2928" t="s">
        <v>18557</v>
      </c>
      <c r="K2928">
        <v>2</v>
      </c>
      <c r="L2928" t="s">
        <v>7200</v>
      </c>
      <c r="M2928" t="s">
        <v>16351</v>
      </c>
      <c r="N2928">
        <v>25</v>
      </c>
      <c r="O2928" t="s">
        <v>16352</v>
      </c>
      <c r="P2928" t="s">
        <v>319</v>
      </c>
      <c r="Q2928" t="s">
        <v>406</v>
      </c>
      <c r="S2928">
        <v>3</v>
      </c>
      <c r="T2928" t="s">
        <v>17219</v>
      </c>
      <c r="U2928" t="s">
        <v>739</v>
      </c>
      <c r="V2928" t="s">
        <v>18558</v>
      </c>
    </row>
    <row r="2929" spans="1:23" hidden="1" x14ac:dyDescent="0.25">
      <c r="A2929" t="s">
        <v>20043</v>
      </c>
      <c r="B2929">
        <v>1</v>
      </c>
      <c r="C2929" t="s">
        <v>20044</v>
      </c>
      <c r="D2929" t="s">
        <v>346</v>
      </c>
      <c r="F2929" t="s">
        <v>297</v>
      </c>
      <c r="G2929">
        <v>28</v>
      </c>
      <c r="H2929" t="s">
        <v>680</v>
      </c>
      <c r="I2929" t="s">
        <v>20044</v>
      </c>
      <c r="K2929">
        <v>1</v>
      </c>
      <c r="L2929" t="s">
        <v>14756</v>
      </c>
      <c r="M2929" t="s">
        <v>1107</v>
      </c>
      <c r="N2929">
        <v>24</v>
      </c>
      <c r="O2929" t="s">
        <v>20045</v>
      </c>
      <c r="P2929" t="s">
        <v>346</v>
      </c>
      <c r="T2929" t="s">
        <v>17199</v>
      </c>
      <c r="U2929" t="s">
        <v>1185</v>
      </c>
      <c r="V2929" t="s">
        <v>20046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17199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17201</v>
      </c>
      <c r="V2931" t="s">
        <v>3881</v>
      </c>
      <c r="W2931">
        <v>32093</v>
      </c>
    </row>
    <row r="2932" spans="1:23" hidden="1" x14ac:dyDescent="0.25">
      <c r="A2932" t="s">
        <v>22155</v>
      </c>
      <c r="B2932">
        <v>1</v>
      </c>
      <c r="C2932" t="s">
        <v>22156</v>
      </c>
      <c r="D2932" t="s">
        <v>346</v>
      </c>
      <c r="F2932" t="s">
        <v>297</v>
      </c>
      <c r="G2932">
        <v>86</v>
      </c>
      <c r="H2932" t="s">
        <v>354</v>
      </c>
      <c r="I2932" t="s">
        <v>22156</v>
      </c>
      <c r="K2932">
        <v>0</v>
      </c>
      <c r="L2932" t="s">
        <v>640</v>
      </c>
      <c r="M2932" t="s">
        <v>491</v>
      </c>
      <c r="O2932" t="s">
        <v>22157</v>
      </c>
      <c r="P2932" t="s">
        <v>346</v>
      </c>
      <c r="T2932" t="s">
        <v>17219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17200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22158</v>
      </c>
      <c r="B2934">
        <v>1</v>
      </c>
      <c r="C2934" t="s">
        <v>22159</v>
      </c>
      <c r="D2934" t="s">
        <v>346</v>
      </c>
      <c r="F2934" t="s">
        <v>297</v>
      </c>
      <c r="G2934">
        <v>83</v>
      </c>
      <c r="H2934" t="s">
        <v>426</v>
      </c>
      <c r="I2934" t="s">
        <v>22159</v>
      </c>
      <c r="K2934">
        <v>0</v>
      </c>
      <c r="L2934" t="s">
        <v>2611</v>
      </c>
      <c r="M2934" t="s">
        <v>22160</v>
      </c>
      <c r="O2934" t="s">
        <v>22161</v>
      </c>
      <c r="P2934" t="s">
        <v>346</v>
      </c>
      <c r="T2934" t="s">
        <v>17200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17200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17199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16804</v>
      </c>
      <c r="B2938">
        <v>1</v>
      </c>
      <c r="C2938" t="s">
        <v>16805</v>
      </c>
      <c r="D2938" t="s">
        <v>346</v>
      </c>
      <c r="F2938" t="s">
        <v>297</v>
      </c>
      <c r="G2938">
        <v>15</v>
      </c>
      <c r="H2938" t="s">
        <v>354</v>
      </c>
      <c r="I2938" t="s">
        <v>16805</v>
      </c>
      <c r="K2938">
        <v>3</v>
      </c>
      <c r="L2938" t="s">
        <v>1006</v>
      </c>
      <c r="M2938" t="s">
        <v>311</v>
      </c>
      <c r="N2938">
        <v>26</v>
      </c>
      <c r="O2938" t="s">
        <v>16806</v>
      </c>
      <c r="P2938" t="s">
        <v>346</v>
      </c>
      <c r="S2938">
        <v>6</v>
      </c>
      <c r="T2938" t="s">
        <v>17200</v>
      </c>
      <c r="U2938" t="s">
        <v>901</v>
      </c>
      <c r="V2938" t="s">
        <v>23122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17213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17206</v>
      </c>
      <c r="V2942" t="s">
        <v>8444</v>
      </c>
      <c r="W2942">
        <v>26203</v>
      </c>
    </row>
    <row r="2943" spans="1:23" hidden="1" x14ac:dyDescent="0.25">
      <c r="A2943" t="s">
        <v>19973</v>
      </c>
      <c r="B2943">
        <v>1</v>
      </c>
      <c r="C2943" t="s">
        <v>19977</v>
      </c>
      <c r="D2943" t="s">
        <v>309</v>
      </c>
      <c r="F2943" t="s">
        <v>297</v>
      </c>
      <c r="G2943">
        <v>4</v>
      </c>
      <c r="H2943" t="s">
        <v>432</v>
      </c>
      <c r="I2943" t="s">
        <v>19977</v>
      </c>
      <c r="K2943">
        <v>1</v>
      </c>
      <c r="L2943" t="s">
        <v>2463</v>
      </c>
      <c r="M2943" t="s">
        <v>1596</v>
      </c>
      <c r="N2943">
        <v>24</v>
      </c>
      <c r="O2943" t="s">
        <v>19975</v>
      </c>
      <c r="P2943" t="s">
        <v>309</v>
      </c>
      <c r="T2943" t="s">
        <v>17201</v>
      </c>
      <c r="V2943" t="s">
        <v>19976</v>
      </c>
    </row>
    <row r="2944" spans="1:23" hidden="1" x14ac:dyDescent="0.25">
      <c r="A2944" t="s">
        <v>22162</v>
      </c>
      <c r="B2944">
        <v>1</v>
      </c>
      <c r="C2944" t="s">
        <v>22163</v>
      </c>
      <c r="D2944" t="s">
        <v>447</v>
      </c>
      <c r="F2944" t="s">
        <v>297</v>
      </c>
      <c r="G2944">
        <v>44</v>
      </c>
      <c r="H2944" t="s">
        <v>569</v>
      </c>
      <c r="I2944" t="s">
        <v>22163</v>
      </c>
      <c r="K2944">
        <v>0</v>
      </c>
      <c r="L2944" t="s">
        <v>22164</v>
      </c>
      <c r="M2944" t="s">
        <v>3262</v>
      </c>
      <c r="O2944" t="s">
        <v>22165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18566</v>
      </c>
      <c r="B2946">
        <v>1</v>
      </c>
      <c r="C2946" t="s">
        <v>18567</v>
      </c>
      <c r="D2946" t="s">
        <v>309</v>
      </c>
      <c r="F2946" t="s">
        <v>297</v>
      </c>
      <c r="G2946">
        <v>6</v>
      </c>
      <c r="H2946" t="s">
        <v>756</v>
      </c>
      <c r="I2946" t="s">
        <v>18567</v>
      </c>
      <c r="K2946">
        <v>2</v>
      </c>
      <c r="L2946" t="s">
        <v>18568</v>
      </c>
      <c r="M2946" t="s">
        <v>1228</v>
      </c>
      <c r="N2946">
        <v>26</v>
      </c>
      <c r="O2946" t="s">
        <v>18569</v>
      </c>
      <c r="P2946" t="s">
        <v>309</v>
      </c>
      <c r="S2946">
        <v>3</v>
      </c>
      <c r="T2946" t="s">
        <v>17201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17200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17219</v>
      </c>
      <c r="U2950" t="s">
        <v>888</v>
      </c>
      <c r="V2950" t="s">
        <v>16775</v>
      </c>
      <c r="W2950">
        <v>32256</v>
      </c>
    </row>
    <row r="2951" spans="1:23" hidden="1" x14ac:dyDescent="0.25">
      <c r="A2951" t="s">
        <v>22166</v>
      </c>
      <c r="B2951">
        <v>1</v>
      </c>
      <c r="C2951" t="s">
        <v>22167</v>
      </c>
      <c r="D2951" t="s">
        <v>447</v>
      </c>
      <c r="F2951" t="s">
        <v>297</v>
      </c>
      <c r="G2951">
        <v>38</v>
      </c>
      <c r="H2951" t="s">
        <v>360</v>
      </c>
      <c r="I2951" t="s">
        <v>22167</v>
      </c>
      <c r="K2951">
        <v>0</v>
      </c>
      <c r="L2951" t="s">
        <v>290</v>
      </c>
      <c r="M2951" t="s">
        <v>22168</v>
      </c>
      <c r="N2951">
        <v>24</v>
      </c>
      <c r="O2951" t="s">
        <v>22169</v>
      </c>
      <c r="P2951" t="s">
        <v>447</v>
      </c>
      <c r="T2951" t="s">
        <v>6906</v>
      </c>
      <c r="U2951" t="s">
        <v>530</v>
      </c>
      <c r="V2951" t="s">
        <v>17366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18125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17219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17199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17201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17201</v>
      </c>
      <c r="V2961" t="s">
        <v>14309</v>
      </c>
      <c r="W2961">
        <v>33021</v>
      </c>
    </row>
    <row r="2962" spans="1:23" hidden="1" x14ac:dyDescent="0.25">
      <c r="A2962" t="s">
        <v>17973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17974</v>
      </c>
      <c r="P2962" t="s">
        <v>346</v>
      </c>
      <c r="T2962" t="s">
        <v>17200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17206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17219</v>
      </c>
      <c r="V2965" t="s">
        <v>15159</v>
      </c>
      <c r="W2965">
        <v>33007</v>
      </c>
    </row>
    <row r="2966" spans="1:23" hidden="1" x14ac:dyDescent="0.25">
      <c r="A2966" t="s">
        <v>22170</v>
      </c>
      <c r="B2966">
        <v>1</v>
      </c>
      <c r="C2966" t="s">
        <v>22171</v>
      </c>
      <c r="D2966" t="s">
        <v>346</v>
      </c>
      <c r="F2966" t="s">
        <v>297</v>
      </c>
      <c r="G2966">
        <v>84</v>
      </c>
      <c r="H2966" t="s">
        <v>580</v>
      </c>
      <c r="I2966" t="s">
        <v>22171</v>
      </c>
      <c r="K2966">
        <v>0</v>
      </c>
      <c r="L2966" t="s">
        <v>22172</v>
      </c>
      <c r="M2966" t="s">
        <v>2933</v>
      </c>
      <c r="N2966">
        <v>24</v>
      </c>
      <c r="O2966" t="s">
        <v>22173</v>
      </c>
      <c r="P2966" t="s">
        <v>346</v>
      </c>
      <c r="T2966" t="s">
        <v>17206</v>
      </c>
      <c r="U2966" t="s">
        <v>530</v>
      </c>
      <c r="V2966" t="s">
        <v>17246</v>
      </c>
    </row>
    <row r="2967" spans="1:23" hidden="1" x14ac:dyDescent="0.25">
      <c r="A2967" t="s">
        <v>22174</v>
      </c>
      <c r="B2967">
        <v>1</v>
      </c>
      <c r="C2967" t="s">
        <v>22175</v>
      </c>
      <c r="D2967" t="s">
        <v>319</v>
      </c>
      <c r="F2967" t="s">
        <v>297</v>
      </c>
      <c r="G2967">
        <v>82</v>
      </c>
      <c r="H2967" t="s">
        <v>438</v>
      </c>
      <c r="I2967" t="s">
        <v>22175</v>
      </c>
      <c r="K2967">
        <v>0</v>
      </c>
      <c r="L2967" t="s">
        <v>22176</v>
      </c>
      <c r="M2967" t="s">
        <v>22177</v>
      </c>
      <c r="O2967" t="s">
        <v>22178</v>
      </c>
      <c r="P2967" t="s">
        <v>319</v>
      </c>
      <c r="T2967" t="s">
        <v>17206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17206</v>
      </c>
      <c r="V2971" t="s">
        <v>967</v>
      </c>
      <c r="W2971">
        <v>31322</v>
      </c>
    </row>
    <row r="2972" spans="1:23" hidden="1" x14ac:dyDescent="0.25">
      <c r="A2972" t="s">
        <v>17421</v>
      </c>
      <c r="B2972">
        <v>1</v>
      </c>
      <c r="C2972" t="s">
        <v>17422</v>
      </c>
      <c r="D2972" t="s">
        <v>346</v>
      </c>
      <c r="F2972" t="s">
        <v>297</v>
      </c>
      <c r="G2972">
        <v>0</v>
      </c>
      <c r="H2972" t="s">
        <v>724</v>
      </c>
      <c r="I2972" t="s">
        <v>17422</v>
      </c>
      <c r="K2972">
        <v>1</v>
      </c>
      <c r="L2972" t="s">
        <v>17423</v>
      </c>
      <c r="M2972" t="s">
        <v>1267</v>
      </c>
      <c r="O2972" t="s">
        <v>17424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17219</v>
      </c>
      <c r="U2973" t="s">
        <v>1359</v>
      </c>
      <c r="V2973" t="s">
        <v>17841</v>
      </c>
      <c r="W2973">
        <v>32494</v>
      </c>
    </row>
    <row r="2974" spans="1:23" hidden="1" x14ac:dyDescent="0.25">
      <c r="A2974" t="s">
        <v>17709</v>
      </c>
      <c r="B2974">
        <v>1</v>
      </c>
      <c r="C2974" t="s">
        <v>17710</v>
      </c>
      <c r="D2974" t="s">
        <v>319</v>
      </c>
      <c r="F2974" t="s">
        <v>297</v>
      </c>
      <c r="G2974">
        <v>82</v>
      </c>
      <c r="H2974" t="s">
        <v>947</v>
      </c>
      <c r="I2974" t="s">
        <v>17710</v>
      </c>
      <c r="K2974">
        <v>2</v>
      </c>
      <c r="L2974" t="s">
        <v>310</v>
      </c>
      <c r="M2974" t="s">
        <v>17711</v>
      </c>
      <c r="N2974">
        <v>23</v>
      </c>
      <c r="O2974" t="s">
        <v>17712</v>
      </c>
      <c r="P2974" t="s">
        <v>319</v>
      </c>
      <c r="S2974">
        <v>2</v>
      </c>
      <c r="T2974" t="s">
        <v>1514</v>
      </c>
      <c r="U2974" t="s">
        <v>312</v>
      </c>
      <c r="V2974" t="s">
        <v>17713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17200</v>
      </c>
      <c r="V2975" t="s">
        <v>14852</v>
      </c>
      <c r="W2975">
        <v>33254</v>
      </c>
    </row>
    <row r="2976" spans="1:23" hidden="1" x14ac:dyDescent="0.25">
      <c r="A2976" t="s">
        <v>18336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18337</v>
      </c>
      <c r="M2976" t="s">
        <v>775</v>
      </c>
      <c r="N2976">
        <v>26</v>
      </c>
      <c r="O2976" t="s">
        <v>18338</v>
      </c>
      <c r="P2976" t="s">
        <v>319</v>
      </c>
      <c r="R2976">
        <v>3122421</v>
      </c>
      <c r="T2976" t="s">
        <v>17206</v>
      </c>
      <c r="V2976" t="s">
        <v>5896</v>
      </c>
      <c r="W2976">
        <v>32128</v>
      </c>
    </row>
    <row r="2977" spans="1:23" hidden="1" x14ac:dyDescent="0.25">
      <c r="A2977" t="s">
        <v>20047</v>
      </c>
      <c r="B2977">
        <v>1</v>
      </c>
      <c r="C2977" t="s">
        <v>20048</v>
      </c>
      <c r="D2977" t="s">
        <v>346</v>
      </c>
      <c r="F2977" t="s">
        <v>297</v>
      </c>
      <c r="G2977">
        <v>14</v>
      </c>
      <c r="H2977" t="s">
        <v>432</v>
      </c>
      <c r="I2977" t="s">
        <v>20048</v>
      </c>
      <c r="K2977">
        <v>1</v>
      </c>
      <c r="L2977" t="s">
        <v>2318</v>
      </c>
      <c r="M2977" t="s">
        <v>9005</v>
      </c>
      <c r="N2977">
        <v>25</v>
      </c>
      <c r="O2977" t="s">
        <v>20049</v>
      </c>
      <c r="P2977" t="s">
        <v>346</v>
      </c>
      <c r="S2977">
        <v>5</v>
      </c>
      <c r="T2977" t="s">
        <v>17219</v>
      </c>
      <c r="U2977" t="s">
        <v>901</v>
      </c>
      <c r="V2977" t="s">
        <v>20050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21494</v>
      </c>
      <c r="B2980">
        <v>1</v>
      </c>
      <c r="C2980" t="s">
        <v>21495</v>
      </c>
      <c r="D2980" t="s">
        <v>447</v>
      </c>
      <c r="F2980" t="s">
        <v>297</v>
      </c>
      <c r="G2980">
        <v>22</v>
      </c>
      <c r="H2980" t="s">
        <v>773</v>
      </c>
      <c r="I2980" t="s">
        <v>21495</v>
      </c>
      <c r="K2980">
        <v>0</v>
      </c>
      <c r="L2980" t="s">
        <v>1224</v>
      </c>
      <c r="M2980" t="s">
        <v>22179</v>
      </c>
      <c r="N2980">
        <v>23</v>
      </c>
      <c r="O2980" t="s">
        <v>22180</v>
      </c>
      <c r="P2980" t="s">
        <v>447</v>
      </c>
      <c r="T2980" t="s">
        <v>5163</v>
      </c>
      <c r="U2980" t="s">
        <v>564</v>
      </c>
      <c r="V2980" t="s">
        <v>22181</v>
      </c>
    </row>
    <row r="2981" spans="1:23" hidden="1" x14ac:dyDescent="0.25">
      <c r="A2981" t="s">
        <v>18192</v>
      </c>
      <c r="B2981">
        <v>1</v>
      </c>
      <c r="C2981" t="s">
        <v>18193</v>
      </c>
      <c r="D2981" t="s">
        <v>346</v>
      </c>
      <c r="F2981" t="s">
        <v>297</v>
      </c>
      <c r="G2981">
        <v>0</v>
      </c>
      <c r="H2981" t="s">
        <v>823</v>
      </c>
      <c r="I2981" t="s">
        <v>18193</v>
      </c>
      <c r="K2981">
        <v>1</v>
      </c>
      <c r="L2981" t="s">
        <v>495</v>
      </c>
      <c r="M2981" t="s">
        <v>793</v>
      </c>
      <c r="O2981" t="s">
        <v>18194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17213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17940</v>
      </c>
      <c r="B2984">
        <v>1</v>
      </c>
      <c r="C2984" t="s">
        <v>17941</v>
      </c>
      <c r="D2984" t="s">
        <v>447</v>
      </c>
      <c r="F2984" t="s">
        <v>297</v>
      </c>
      <c r="G2984">
        <v>36</v>
      </c>
      <c r="H2984" t="s">
        <v>573</v>
      </c>
      <c r="I2984" t="s">
        <v>17941</v>
      </c>
      <c r="K2984">
        <v>2</v>
      </c>
      <c r="L2984" t="s">
        <v>1066</v>
      </c>
      <c r="M2984" t="s">
        <v>6052</v>
      </c>
      <c r="N2984">
        <v>24</v>
      </c>
      <c r="O2984" t="s">
        <v>17942</v>
      </c>
      <c r="P2984" t="s">
        <v>447</v>
      </c>
      <c r="S2984">
        <v>4</v>
      </c>
      <c r="T2984" t="s">
        <v>5163</v>
      </c>
      <c r="U2984" t="s">
        <v>1359</v>
      </c>
      <c r="V2984" t="s">
        <v>17943</v>
      </c>
    </row>
    <row r="2985" spans="1:23" hidden="1" x14ac:dyDescent="0.25">
      <c r="A2985" t="s">
        <v>20051</v>
      </c>
      <c r="B2985">
        <v>1</v>
      </c>
      <c r="C2985" t="s">
        <v>20052</v>
      </c>
      <c r="D2985" t="s">
        <v>433</v>
      </c>
      <c r="F2985" t="s">
        <v>297</v>
      </c>
      <c r="G2985">
        <v>15</v>
      </c>
      <c r="H2985" t="s">
        <v>823</v>
      </c>
      <c r="I2985" t="s">
        <v>20052</v>
      </c>
      <c r="K2985">
        <v>1</v>
      </c>
      <c r="L2985" t="s">
        <v>16003</v>
      </c>
      <c r="M2985" t="s">
        <v>1034</v>
      </c>
      <c r="N2985">
        <v>25</v>
      </c>
      <c r="O2985" t="s">
        <v>20053</v>
      </c>
      <c r="P2985" t="s">
        <v>433</v>
      </c>
      <c r="T2985" t="s">
        <v>5163</v>
      </c>
      <c r="V2985" t="s">
        <v>20054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17372</v>
      </c>
      <c r="B2988">
        <v>1</v>
      </c>
      <c r="C2988" t="s">
        <v>17373</v>
      </c>
      <c r="D2988" t="s">
        <v>346</v>
      </c>
      <c r="F2988" t="s">
        <v>297</v>
      </c>
      <c r="G2988">
        <v>0</v>
      </c>
      <c r="H2988" t="s">
        <v>718</v>
      </c>
      <c r="I2988" t="s">
        <v>17373</v>
      </c>
      <c r="K2988">
        <v>1</v>
      </c>
      <c r="L2988" t="s">
        <v>1421</v>
      </c>
      <c r="M2988" t="s">
        <v>507</v>
      </c>
      <c r="O2988" t="s">
        <v>17374</v>
      </c>
      <c r="P2988" t="s">
        <v>346</v>
      </c>
      <c r="T2988" t="s">
        <v>17199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17201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17200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17995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17996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17219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17213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16015</v>
      </c>
      <c r="B2996">
        <v>1</v>
      </c>
      <c r="C2996" t="s">
        <v>16016</v>
      </c>
      <c r="D2996" t="s">
        <v>346</v>
      </c>
      <c r="F2996" t="s">
        <v>297</v>
      </c>
      <c r="G2996">
        <v>19</v>
      </c>
      <c r="H2996" t="s">
        <v>785</v>
      </c>
      <c r="I2996" t="s">
        <v>16016</v>
      </c>
      <c r="K2996">
        <v>3</v>
      </c>
      <c r="L2996" t="s">
        <v>320</v>
      </c>
      <c r="M2996" t="s">
        <v>1226</v>
      </c>
      <c r="N2996">
        <v>26</v>
      </c>
      <c r="O2996" t="s">
        <v>16017</v>
      </c>
      <c r="P2996" t="s">
        <v>346</v>
      </c>
      <c r="T2996" t="s">
        <v>17201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19319</v>
      </c>
      <c r="B2999">
        <v>1</v>
      </c>
      <c r="C2999" t="s">
        <v>19320</v>
      </c>
      <c r="D2999" t="s">
        <v>447</v>
      </c>
      <c r="F2999" t="s">
        <v>297</v>
      </c>
      <c r="G2999">
        <v>34</v>
      </c>
      <c r="H2999" t="s">
        <v>700</v>
      </c>
      <c r="I2999" t="s">
        <v>19320</v>
      </c>
      <c r="K2999">
        <v>1</v>
      </c>
      <c r="L2999" t="s">
        <v>7307</v>
      </c>
      <c r="M2999" t="s">
        <v>2984</v>
      </c>
      <c r="N2999">
        <v>22</v>
      </c>
      <c r="O2999" t="s">
        <v>19321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20055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17213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17379</v>
      </c>
      <c r="B3004">
        <v>1</v>
      </c>
      <c r="C3004" t="s">
        <v>17380</v>
      </c>
      <c r="D3004" t="s">
        <v>346</v>
      </c>
      <c r="F3004" t="s">
        <v>297</v>
      </c>
      <c r="G3004">
        <v>81</v>
      </c>
      <c r="H3004" t="s">
        <v>750</v>
      </c>
      <c r="I3004" t="s">
        <v>17380</v>
      </c>
      <c r="K3004">
        <v>1</v>
      </c>
      <c r="L3004" t="s">
        <v>510</v>
      </c>
      <c r="M3004" t="s">
        <v>17381</v>
      </c>
      <c r="N3004">
        <v>25</v>
      </c>
      <c r="O3004" t="s">
        <v>17382</v>
      </c>
      <c r="P3004" t="s">
        <v>346</v>
      </c>
      <c r="Q3004" t="s">
        <v>406</v>
      </c>
      <c r="T3004" t="s">
        <v>7653</v>
      </c>
      <c r="V3004" t="s">
        <v>17811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17284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17201</v>
      </c>
      <c r="V3006" t="s">
        <v>7461</v>
      </c>
      <c r="W3006">
        <v>31369</v>
      </c>
    </row>
    <row r="3007" spans="1:23" hidden="1" x14ac:dyDescent="0.25">
      <c r="A3007" t="s">
        <v>18320</v>
      </c>
      <c r="B3007">
        <v>1</v>
      </c>
      <c r="C3007" t="s">
        <v>18321</v>
      </c>
      <c r="D3007" t="s">
        <v>346</v>
      </c>
      <c r="F3007" t="s">
        <v>297</v>
      </c>
      <c r="G3007">
        <v>5</v>
      </c>
      <c r="H3007" t="s">
        <v>339</v>
      </c>
      <c r="I3007" t="s">
        <v>18321</v>
      </c>
      <c r="K3007">
        <v>2</v>
      </c>
      <c r="L3007" t="s">
        <v>963</v>
      </c>
      <c r="M3007" t="s">
        <v>514</v>
      </c>
      <c r="N3007">
        <v>23</v>
      </c>
      <c r="O3007" t="s">
        <v>18322</v>
      </c>
      <c r="P3007" t="s">
        <v>346</v>
      </c>
      <c r="S3007">
        <v>1</v>
      </c>
      <c r="T3007" t="s">
        <v>7653</v>
      </c>
      <c r="U3007" t="s">
        <v>350</v>
      </c>
      <c r="V3007" t="s">
        <v>18323</v>
      </c>
    </row>
    <row r="3008" spans="1:23" hidden="1" x14ac:dyDescent="0.25">
      <c r="A3008" t="s">
        <v>18367</v>
      </c>
      <c r="B3008">
        <v>1</v>
      </c>
      <c r="C3008" t="s">
        <v>18368</v>
      </c>
      <c r="D3008" t="s">
        <v>319</v>
      </c>
      <c r="F3008" t="s">
        <v>297</v>
      </c>
      <c r="G3008">
        <v>83</v>
      </c>
      <c r="H3008" t="s">
        <v>386</v>
      </c>
      <c r="I3008" t="s">
        <v>18368</v>
      </c>
      <c r="K3008">
        <v>2</v>
      </c>
      <c r="L3008" t="s">
        <v>18369</v>
      </c>
      <c r="M3008" t="s">
        <v>18370</v>
      </c>
      <c r="N3008">
        <v>24</v>
      </c>
      <c r="O3008" t="s">
        <v>18371</v>
      </c>
      <c r="P3008" t="s">
        <v>319</v>
      </c>
      <c r="T3008" t="s">
        <v>17199</v>
      </c>
      <c r="U3008" t="s">
        <v>663</v>
      </c>
      <c r="V3008" t="s">
        <v>18372</v>
      </c>
    </row>
    <row r="3009" spans="1:23" hidden="1" x14ac:dyDescent="0.25">
      <c r="A3009" t="s">
        <v>16087</v>
      </c>
      <c r="B3009">
        <v>1</v>
      </c>
      <c r="C3009" t="s">
        <v>16088</v>
      </c>
      <c r="D3009" t="s">
        <v>346</v>
      </c>
      <c r="F3009" t="s">
        <v>297</v>
      </c>
      <c r="G3009">
        <v>8</v>
      </c>
      <c r="H3009" t="s">
        <v>390</v>
      </c>
      <c r="I3009" t="s">
        <v>16088</v>
      </c>
      <c r="K3009">
        <v>3</v>
      </c>
      <c r="L3009" t="s">
        <v>2318</v>
      </c>
      <c r="M3009" t="s">
        <v>2663</v>
      </c>
      <c r="N3009">
        <v>24</v>
      </c>
      <c r="O3009" t="s">
        <v>16089</v>
      </c>
      <c r="P3009" t="s">
        <v>346</v>
      </c>
      <c r="S3009">
        <v>2</v>
      </c>
      <c r="T3009" t="s">
        <v>17213</v>
      </c>
      <c r="U3009" t="s">
        <v>663</v>
      </c>
      <c r="V3009" t="s">
        <v>16688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17219</v>
      </c>
      <c r="V3010" t="s">
        <v>7487</v>
      </c>
      <c r="W3010">
        <v>32152</v>
      </c>
    </row>
    <row r="3011" spans="1:23" hidden="1" x14ac:dyDescent="0.25">
      <c r="A3011" t="s">
        <v>17269</v>
      </c>
      <c r="B3011">
        <v>1</v>
      </c>
      <c r="C3011" t="s">
        <v>17270</v>
      </c>
      <c r="D3011" t="s">
        <v>346</v>
      </c>
      <c r="F3011" t="s">
        <v>297</v>
      </c>
      <c r="G3011">
        <v>0</v>
      </c>
      <c r="H3011" t="s">
        <v>64</v>
      </c>
      <c r="I3011" t="s">
        <v>17270</v>
      </c>
      <c r="K3011">
        <v>1</v>
      </c>
      <c r="L3011" t="s">
        <v>631</v>
      </c>
      <c r="M3011" t="s">
        <v>411</v>
      </c>
      <c r="O3011" t="s">
        <v>17271</v>
      </c>
      <c r="P3011" t="s">
        <v>346</v>
      </c>
      <c r="T3011" t="s">
        <v>17200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21496</v>
      </c>
      <c r="B3013">
        <v>1</v>
      </c>
      <c r="C3013" t="s">
        <v>21497</v>
      </c>
      <c r="D3013" t="s">
        <v>447</v>
      </c>
      <c r="F3013" t="s">
        <v>297</v>
      </c>
      <c r="G3013">
        <v>0</v>
      </c>
      <c r="H3013" t="s">
        <v>938</v>
      </c>
      <c r="I3013" t="s">
        <v>21497</v>
      </c>
      <c r="K3013">
        <v>0</v>
      </c>
      <c r="L3013" t="s">
        <v>22182</v>
      </c>
      <c r="M3013" t="s">
        <v>428</v>
      </c>
      <c r="N3013">
        <v>20</v>
      </c>
      <c r="O3013" t="s">
        <v>22183</v>
      </c>
      <c r="P3013" t="s">
        <v>447</v>
      </c>
      <c r="T3013" t="s">
        <v>17200</v>
      </c>
      <c r="U3013" t="s">
        <v>350</v>
      </c>
      <c r="V3013" t="s">
        <v>22184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17213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20056</v>
      </c>
      <c r="B3016">
        <v>1</v>
      </c>
      <c r="C3016" t="s">
        <v>20057</v>
      </c>
      <c r="D3016" t="s">
        <v>447</v>
      </c>
      <c r="F3016" t="s">
        <v>297</v>
      </c>
      <c r="G3016">
        <v>30</v>
      </c>
      <c r="H3016" t="s">
        <v>339</v>
      </c>
      <c r="I3016" t="s">
        <v>20057</v>
      </c>
      <c r="K3016">
        <v>1</v>
      </c>
      <c r="L3016" t="s">
        <v>18221</v>
      </c>
      <c r="M3016" t="s">
        <v>691</v>
      </c>
      <c r="N3016">
        <v>23</v>
      </c>
      <c r="O3016" t="s">
        <v>20058</v>
      </c>
      <c r="P3016" t="s">
        <v>447</v>
      </c>
      <c r="T3016" t="s">
        <v>7653</v>
      </c>
      <c r="U3016" t="s">
        <v>304</v>
      </c>
      <c r="V3016" t="s">
        <v>20059</v>
      </c>
    </row>
    <row r="3017" spans="1:23" hidden="1" x14ac:dyDescent="0.25">
      <c r="A3017" t="s">
        <v>21498</v>
      </c>
      <c r="B3017">
        <v>1</v>
      </c>
      <c r="C3017" t="s">
        <v>21499</v>
      </c>
      <c r="D3017" t="s">
        <v>319</v>
      </c>
      <c r="F3017" t="s">
        <v>297</v>
      </c>
      <c r="G3017">
        <v>47</v>
      </c>
      <c r="H3017" t="s">
        <v>1472</v>
      </c>
      <c r="I3017" t="s">
        <v>21499</v>
      </c>
      <c r="K3017">
        <v>0</v>
      </c>
      <c r="L3017" t="s">
        <v>7161</v>
      </c>
      <c r="M3017" t="s">
        <v>1107</v>
      </c>
      <c r="N3017">
        <v>23</v>
      </c>
      <c r="O3017" t="s">
        <v>22185</v>
      </c>
      <c r="P3017" t="s">
        <v>319</v>
      </c>
      <c r="T3017" t="s">
        <v>1514</v>
      </c>
      <c r="U3017" t="s">
        <v>312</v>
      </c>
      <c r="V3017" t="s">
        <v>22186</v>
      </c>
    </row>
    <row r="3018" spans="1:23" hidden="1" x14ac:dyDescent="0.25">
      <c r="A3018" t="s">
        <v>19322</v>
      </c>
      <c r="B3018">
        <v>1</v>
      </c>
      <c r="C3018" t="s">
        <v>19323</v>
      </c>
      <c r="D3018" t="s">
        <v>309</v>
      </c>
      <c r="F3018" t="s">
        <v>297</v>
      </c>
      <c r="G3018">
        <v>3</v>
      </c>
      <c r="H3018" t="s">
        <v>354</v>
      </c>
      <c r="I3018" t="s">
        <v>19323</v>
      </c>
      <c r="K3018">
        <v>1</v>
      </c>
      <c r="L3018" t="s">
        <v>621</v>
      </c>
      <c r="M3018" t="s">
        <v>19324</v>
      </c>
      <c r="N3018">
        <v>25</v>
      </c>
      <c r="O3018" t="s">
        <v>19325</v>
      </c>
      <c r="P3018" t="s">
        <v>309</v>
      </c>
      <c r="S3018">
        <v>4</v>
      </c>
      <c r="T3018" t="s">
        <v>17200</v>
      </c>
      <c r="U3018" t="s">
        <v>369</v>
      </c>
      <c r="V3018" t="s">
        <v>16892</v>
      </c>
    </row>
    <row r="3019" spans="1:23" hidden="1" x14ac:dyDescent="0.25">
      <c r="A3019" t="s">
        <v>19326</v>
      </c>
      <c r="B3019">
        <v>1</v>
      </c>
      <c r="C3019" t="s">
        <v>19327</v>
      </c>
      <c r="D3019" t="s">
        <v>319</v>
      </c>
      <c r="F3019" t="s">
        <v>297</v>
      </c>
      <c r="G3019">
        <v>85</v>
      </c>
      <c r="H3019" t="s">
        <v>994</v>
      </c>
      <c r="I3019" t="s">
        <v>19327</v>
      </c>
      <c r="K3019">
        <v>1</v>
      </c>
      <c r="L3019" t="s">
        <v>3190</v>
      </c>
      <c r="M3019" t="s">
        <v>19328</v>
      </c>
      <c r="N3019">
        <v>23</v>
      </c>
      <c r="O3019" t="s">
        <v>19329</v>
      </c>
      <c r="P3019" t="s">
        <v>319</v>
      </c>
      <c r="S3019">
        <v>2</v>
      </c>
      <c r="T3019" t="s">
        <v>17199</v>
      </c>
      <c r="U3019" t="s">
        <v>363</v>
      </c>
      <c r="V3019" t="s">
        <v>20060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17201</v>
      </c>
      <c r="V3021" t="s">
        <v>14501</v>
      </c>
      <c r="W3021">
        <v>33202</v>
      </c>
    </row>
    <row r="3022" spans="1:23" hidden="1" x14ac:dyDescent="0.25">
      <c r="A3022" t="s">
        <v>18363</v>
      </c>
      <c r="B3022">
        <v>1</v>
      </c>
      <c r="C3022" t="s">
        <v>18364</v>
      </c>
      <c r="D3022" t="s">
        <v>346</v>
      </c>
      <c r="F3022" t="s">
        <v>297</v>
      </c>
      <c r="G3022">
        <v>0</v>
      </c>
      <c r="H3022" t="s">
        <v>1216</v>
      </c>
      <c r="I3022" t="s">
        <v>18364</v>
      </c>
      <c r="K3022">
        <v>1</v>
      </c>
      <c r="L3022" t="s">
        <v>18365</v>
      </c>
      <c r="M3022" t="s">
        <v>929</v>
      </c>
      <c r="N3022">
        <v>23</v>
      </c>
      <c r="O3022" t="s">
        <v>18366</v>
      </c>
      <c r="P3022" t="s">
        <v>346</v>
      </c>
      <c r="T3022" t="s">
        <v>17201</v>
      </c>
      <c r="V3022" t="s">
        <v>14425</v>
      </c>
    </row>
    <row r="3023" spans="1:23" hidden="1" x14ac:dyDescent="0.25">
      <c r="A3023" t="s">
        <v>16393</v>
      </c>
      <c r="B3023">
        <v>1</v>
      </c>
      <c r="C3023" t="s">
        <v>16394</v>
      </c>
      <c r="D3023" t="s">
        <v>319</v>
      </c>
      <c r="F3023" t="s">
        <v>297</v>
      </c>
      <c r="G3023">
        <v>82</v>
      </c>
      <c r="H3023" t="s">
        <v>509</v>
      </c>
      <c r="I3023" t="s">
        <v>16394</v>
      </c>
      <c r="K3023">
        <v>3</v>
      </c>
      <c r="L3023" t="s">
        <v>557</v>
      </c>
      <c r="M3023" t="s">
        <v>16864</v>
      </c>
      <c r="N3023">
        <v>23</v>
      </c>
      <c r="O3023" t="s">
        <v>16865</v>
      </c>
      <c r="P3023" t="s">
        <v>319</v>
      </c>
      <c r="S3023">
        <v>2</v>
      </c>
      <c r="T3023" t="s">
        <v>17219</v>
      </c>
      <c r="U3023" t="s">
        <v>868</v>
      </c>
      <c r="V3023" t="s">
        <v>16866</v>
      </c>
    </row>
    <row r="3024" spans="1:23" hidden="1" x14ac:dyDescent="0.25">
      <c r="A3024" t="s">
        <v>17657</v>
      </c>
      <c r="B3024">
        <v>1</v>
      </c>
      <c r="C3024" t="s">
        <v>17658</v>
      </c>
      <c r="D3024" t="s">
        <v>346</v>
      </c>
      <c r="F3024" t="s">
        <v>297</v>
      </c>
      <c r="G3024">
        <v>16</v>
      </c>
      <c r="H3024" t="s">
        <v>569</v>
      </c>
      <c r="I3024" t="s">
        <v>17658</v>
      </c>
      <c r="K3024">
        <v>2</v>
      </c>
      <c r="L3024" t="s">
        <v>17659</v>
      </c>
      <c r="M3024" t="s">
        <v>4941</v>
      </c>
      <c r="N3024">
        <v>24</v>
      </c>
      <c r="O3024" t="s">
        <v>17660</v>
      </c>
      <c r="P3024" t="s">
        <v>346</v>
      </c>
      <c r="S3024">
        <v>2</v>
      </c>
      <c r="T3024" t="s">
        <v>17201</v>
      </c>
      <c r="U3024" t="s">
        <v>546</v>
      </c>
      <c r="V3024" t="s">
        <v>17661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17200</v>
      </c>
      <c r="V3025" t="s">
        <v>3111</v>
      </c>
      <c r="W3025">
        <v>32006</v>
      </c>
    </row>
    <row r="3026" spans="1:23" hidden="1" x14ac:dyDescent="0.25">
      <c r="A3026" t="s">
        <v>20061</v>
      </c>
      <c r="B3026">
        <v>1</v>
      </c>
      <c r="C3026" t="s">
        <v>20062</v>
      </c>
      <c r="D3026" t="s">
        <v>346</v>
      </c>
      <c r="F3026" t="s">
        <v>297</v>
      </c>
      <c r="G3026">
        <v>14</v>
      </c>
      <c r="H3026" t="s">
        <v>562</v>
      </c>
      <c r="I3026" t="s">
        <v>20062</v>
      </c>
      <c r="K3026">
        <v>1</v>
      </c>
      <c r="L3026" t="s">
        <v>16432</v>
      </c>
      <c r="M3026" t="s">
        <v>20063</v>
      </c>
      <c r="N3026">
        <v>23</v>
      </c>
      <c r="O3026" t="s">
        <v>20064</v>
      </c>
      <c r="P3026" t="s">
        <v>346</v>
      </c>
      <c r="T3026" t="s">
        <v>7653</v>
      </c>
      <c r="V3026" t="s">
        <v>20065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17200</v>
      </c>
      <c r="V3027" t="s">
        <v>1564</v>
      </c>
      <c r="W3027">
        <v>31132</v>
      </c>
    </row>
    <row r="3028" spans="1:23" hidden="1" x14ac:dyDescent="0.25">
      <c r="A3028" t="s">
        <v>22187</v>
      </c>
      <c r="B3028">
        <v>1</v>
      </c>
      <c r="C3028" t="s">
        <v>22188</v>
      </c>
      <c r="D3028" t="s">
        <v>447</v>
      </c>
      <c r="F3028" t="s">
        <v>297</v>
      </c>
      <c r="G3028">
        <v>34</v>
      </c>
      <c r="H3028" t="s">
        <v>365</v>
      </c>
      <c r="I3028" t="s">
        <v>22188</v>
      </c>
      <c r="K3028">
        <v>0</v>
      </c>
      <c r="L3028" t="s">
        <v>2318</v>
      </c>
      <c r="M3028" t="s">
        <v>665</v>
      </c>
      <c r="O3028" t="s">
        <v>22189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18215</v>
      </c>
      <c r="B3029">
        <v>1</v>
      </c>
      <c r="C3029" t="s">
        <v>18216</v>
      </c>
      <c r="D3029" t="s">
        <v>447</v>
      </c>
      <c r="F3029" t="s">
        <v>297</v>
      </c>
      <c r="G3029">
        <v>32</v>
      </c>
      <c r="H3029" t="s">
        <v>373</v>
      </c>
      <c r="I3029" t="s">
        <v>18216</v>
      </c>
      <c r="K3029">
        <v>2</v>
      </c>
      <c r="L3029" t="s">
        <v>18217</v>
      </c>
      <c r="M3029" t="s">
        <v>4685</v>
      </c>
      <c r="N3029">
        <v>23</v>
      </c>
      <c r="O3029" t="s">
        <v>18218</v>
      </c>
      <c r="P3029" t="s">
        <v>447</v>
      </c>
      <c r="S3029">
        <v>6</v>
      </c>
      <c r="T3029" t="s">
        <v>17213</v>
      </c>
      <c r="U3029" t="s">
        <v>739</v>
      </c>
      <c r="V3029" t="s">
        <v>22190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17200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17219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15770</v>
      </c>
      <c r="B3034">
        <v>1</v>
      </c>
      <c r="C3034" t="s">
        <v>15771</v>
      </c>
      <c r="D3034" t="s">
        <v>15385</v>
      </c>
      <c r="E3034" t="s">
        <v>15773</v>
      </c>
      <c r="F3034" t="s">
        <v>297</v>
      </c>
      <c r="G3034">
        <v>0</v>
      </c>
      <c r="H3034" t="s">
        <v>409</v>
      </c>
      <c r="I3034" t="s">
        <v>15771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15774</v>
      </c>
      <c r="P3034" t="s">
        <v>15385</v>
      </c>
      <c r="Q3034" t="s">
        <v>406</v>
      </c>
      <c r="R3034">
        <v>14723</v>
      </c>
      <c r="T3034" t="s">
        <v>7653</v>
      </c>
      <c r="V3034" t="s">
        <v>15772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17219</v>
      </c>
      <c r="V3035" t="s">
        <v>1106</v>
      </c>
      <c r="W3035">
        <v>25234</v>
      </c>
    </row>
    <row r="3036" spans="1:23" hidden="1" x14ac:dyDescent="0.25">
      <c r="A3036" t="s">
        <v>22191</v>
      </c>
      <c r="B3036">
        <v>1</v>
      </c>
      <c r="C3036" t="s">
        <v>22192</v>
      </c>
      <c r="D3036" t="s">
        <v>309</v>
      </c>
      <c r="F3036" t="s">
        <v>297</v>
      </c>
      <c r="G3036">
        <v>15</v>
      </c>
      <c r="H3036" t="s">
        <v>750</v>
      </c>
      <c r="I3036" t="s">
        <v>22192</v>
      </c>
      <c r="K3036">
        <v>0</v>
      </c>
      <c r="L3036" t="s">
        <v>22193</v>
      </c>
      <c r="M3036" t="s">
        <v>22194</v>
      </c>
      <c r="O3036" t="s">
        <v>22195</v>
      </c>
      <c r="P3036" t="s">
        <v>309</v>
      </c>
      <c r="T3036" t="s">
        <v>17200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17506</v>
      </c>
      <c r="B3038">
        <v>1</v>
      </c>
      <c r="C3038" t="s">
        <v>17507</v>
      </c>
      <c r="D3038" t="s">
        <v>346</v>
      </c>
      <c r="F3038" t="s">
        <v>297</v>
      </c>
      <c r="G3038">
        <v>14</v>
      </c>
      <c r="H3038" t="s">
        <v>354</v>
      </c>
      <c r="I3038" t="s">
        <v>17507</v>
      </c>
      <c r="K3038">
        <v>2</v>
      </c>
      <c r="L3038" t="s">
        <v>634</v>
      </c>
      <c r="M3038" t="s">
        <v>17508</v>
      </c>
      <c r="N3038">
        <v>23</v>
      </c>
      <c r="O3038" t="s">
        <v>17509</v>
      </c>
      <c r="P3038" t="s">
        <v>346</v>
      </c>
      <c r="S3038">
        <v>1</v>
      </c>
      <c r="T3038" t="s">
        <v>17206</v>
      </c>
      <c r="U3038" t="s">
        <v>906</v>
      </c>
      <c r="V3038" t="s">
        <v>17510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23123</v>
      </c>
      <c r="B3040">
        <v>1</v>
      </c>
      <c r="C3040" t="s">
        <v>23124</v>
      </c>
      <c r="D3040" t="s">
        <v>447</v>
      </c>
      <c r="F3040" t="s">
        <v>297</v>
      </c>
      <c r="H3040" t="s">
        <v>700</v>
      </c>
      <c r="I3040" t="s">
        <v>23124</v>
      </c>
      <c r="K3040">
        <v>0</v>
      </c>
      <c r="L3040" t="s">
        <v>23125</v>
      </c>
      <c r="M3040" t="s">
        <v>23126</v>
      </c>
      <c r="O3040" t="s">
        <v>23127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23128</v>
      </c>
      <c r="B3042">
        <v>1</v>
      </c>
      <c r="C3042" t="s">
        <v>23129</v>
      </c>
      <c r="D3042" t="s">
        <v>15385</v>
      </c>
      <c r="F3042" t="s">
        <v>297</v>
      </c>
      <c r="H3042" t="s">
        <v>569</v>
      </c>
      <c r="I3042" t="s">
        <v>23129</v>
      </c>
      <c r="K3042">
        <v>0</v>
      </c>
      <c r="L3042" t="s">
        <v>23130</v>
      </c>
      <c r="M3042" t="s">
        <v>23131</v>
      </c>
      <c r="O3042" t="s">
        <v>23132</v>
      </c>
      <c r="P3042" t="s">
        <v>15385</v>
      </c>
      <c r="T3042" t="s">
        <v>17206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17200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21500</v>
      </c>
      <c r="B3045">
        <v>1</v>
      </c>
      <c r="C3045" t="s">
        <v>21501</v>
      </c>
      <c r="D3045" t="s">
        <v>346</v>
      </c>
      <c r="F3045" t="s">
        <v>297</v>
      </c>
      <c r="G3045">
        <v>10</v>
      </c>
      <c r="H3045" t="s">
        <v>637</v>
      </c>
      <c r="I3045" t="s">
        <v>21501</v>
      </c>
      <c r="K3045">
        <v>0</v>
      </c>
      <c r="L3045" t="s">
        <v>2860</v>
      </c>
      <c r="M3045" t="s">
        <v>514</v>
      </c>
      <c r="N3045">
        <v>22</v>
      </c>
      <c r="O3045" t="s">
        <v>22196</v>
      </c>
      <c r="P3045" t="s">
        <v>346</v>
      </c>
      <c r="T3045" t="s">
        <v>17213</v>
      </c>
      <c r="U3045" t="s">
        <v>906</v>
      </c>
      <c r="V3045" t="s">
        <v>22197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17219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17206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17199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22198</v>
      </c>
      <c r="B3050">
        <v>1</v>
      </c>
      <c r="C3050" t="s">
        <v>22199</v>
      </c>
      <c r="D3050" t="s">
        <v>346</v>
      </c>
      <c r="F3050" t="s">
        <v>297</v>
      </c>
      <c r="G3050">
        <v>84</v>
      </c>
      <c r="H3050" t="s">
        <v>817</v>
      </c>
      <c r="I3050" t="s">
        <v>22199</v>
      </c>
      <c r="K3050">
        <v>0</v>
      </c>
      <c r="L3050" t="s">
        <v>1960</v>
      </c>
      <c r="M3050" t="s">
        <v>7635</v>
      </c>
      <c r="O3050" t="s">
        <v>22200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20066</v>
      </c>
      <c r="B3052">
        <v>1</v>
      </c>
      <c r="C3052" t="s">
        <v>20067</v>
      </c>
      <c r="D3052" t="s">
        <v>346</v>
      </c>
      <c r="F3052" t="s">
        <v>297</v>
      </c>
      <c r="G3052">
        <v>13</v>
      </c>
      <c r="H3052" t="s">
        <v>409</v>
      </c>
      <c r="I3052" t="s">
        <v>20067</v>
      </c>
      <c r="K3052">
        <v>1</v>
      </c>
      <c r="L3052" t="s">
        <v>1100</v>
      </c>
      <c r="M3052" t="s">
        <v>20068</v>
      </c>
      <c r="O3052" t="s">
        <v>20069</v>
      </c>
      <c r="P3052" t="s">
        <v>346</v>
      </c>
      <c r="T3052" t="s">
        <v>17219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15945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17308</v>
      </c>
      <c r="B3060">
        <v>1</v>
      </c>
      <c r="C3060" t="s">
        <v>17309</v>
      </c>
      <c r="D3060" t="s">
        <v>309</v>
      </c>
      <c r="F3060" t="s">
        <v>297</v>
      </c>
      <c r="G3060">
        <v>0</v>
      </c>
      <c r="H3060" t="s">
        <v>390</v>
      </c>
      <c r="I3060" t="s">
        <v>17309</v>
      </c>
      <c r="K3060">
        <v>1</v>
      </c>
      <c r="L3060" t="s">
        <v>5256</v>
      </c>
      <c r="M3060" t="s">
        <v>2861</v>
      </c>
      <c r="O3060" t="s">
        <v>17310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17213</v>
      </c>
      <c r="V3061" t="s">
        <v>14355</v>
      </c>
      <c r="W3061">
        <v>32945</v>
      </c>
    </row>
    <row r="3062" spans="1:23" hidden="1" x14ac:dyDescent="0.25">
      <c r="A3062" t="s">
        <v>20070</v>
      </c>
      <c r="B3062">
        <v>1</v>
      </c>
      <c r="C3062" t="s">
        <v>20071</v>
      </c>
      <c r="D3062" t="s">
        <v>433</v>
      </c>
      <c r="F3062" t="s">
        <v>297</v>
      </c>
      <c r="G3062">
        <v>40</v>
      </c>
      <c r="H3062" t="s">
        <v>409</v>
      </c>
      <c r="I3062" t="s">
        <v>20071</v>
      </c>
      <c r="K3062">
        <v>1</v>
      </c>
      <c r="L3062" t="s">
        <v>1813</v>
      </c>
      <c r="M3062" t="s">
        <v>20072</v>
      </c>
      <c r="N3062">
        <v>23</v>
      </c>
      <c r="O3062" t="s">
        <v>20073</v>
      </c>
      <c r="P3062" t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  </c>
      <c r="B3063">
        <v>1</v>
      </c>
      <c r="C3063" t="s">
        <v>21503</v>
      </c>
      <c r="D3063" t="s">
        <v>346</v>
      </c>
      <c r="F3063" t="s">
        <v>297</v>
      </c>
      <c r="G3063">
        <v>12</v>
      </c>
      <c r="H3063" t="s">
        <v>785</v>
      </c>
      <c r="I3063" t="s">
        <v>21503</v>
      </c>
      <c r="K3063">
        <v>0</v>
      </c>
      <c r="L3063" t="s">
        <v>1453</v>
      </c>
      <c r="M3063" t="s">
        <v>7504</v>
      </c>
      <c r="N3063">
        <v>23</v>
      </c>
      <c r="O3063" t="s">
        <v>22201</v>
      </c>
      <c r="P3063" t="s">
        <v>346</v>
      </c>
      <c r="T3063" t="s">
        <v>17201</v>
      </c>
      <c r="U3063" t="s">
        <v>440</v>
      </c>
      <c r="V3063" t="s">
        <v>19680</v>
      </c>
    </row>
    <row r="3064" spans="1:23" hidden="1" x14ac:dyDescent="0.25">
      <c r="A3064" t="s">
        <v>19330</v>
      </c>
      <c r="B3064">
        <v>1</v>
      </c>
      <c r="C3064" t="s">
        <v>19331</v>
      </c>
      <c r="D3064" t="s">
        <v>346</v>
      </c>
      <c r="F3064" t="s">
        <v>297</v>
      </c>
      <c r="G3064">
        <v>87</v>
      </c>
      <c r="H3064" t="s">
        <v>354</v>
      </c>
      <c r="I3064" t="s">
        <v>19331</v>
      </c>
      <c r="K3064">
        <v>1</v>
      </c>
      <c r="L3064" t="s">
        <v>594</v>
      </c>
      <c r="M3064" t="s">
        <v>19332</v>
      </c>
      <c r="N3064">
        <v>24</v>
      </c>
      <c r="O3064" t="s">
        <v>19333</v>
      </c>
      <c r="P3064" t="s">
        <v>346</v>
      </c>
      <c r="T3064" t="s">
        <v>17219</v>
      </c>
      <c r="V3064" t="s">
        <v>16286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17200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22202</v>
      </c>
      <c r="B3067">
        <v>1</v>
      </c>
      <c r="C3067" t="s">
        <v>22203</v>
      </c>
      <c r="D3067" t="s">
        <v>15385</v>
      </c>
      <c r="F3067" t="s">
        <v>297</v>
      </c>
      <c r="G3067">
        <v>46</v>
      </c>
      <c r="H3067" t="s">
        <v>938</v>
      </c>
      <c r="I3067" t="s">
        <v>22203</v>
      </c>
      <c r="K3067">
        <v>0</v>
      </c>
      <c r="L3067" t="s">
        <v>466</v>
      </c>
      <c r="M3067" t="s">
        <v>15489</v>
      </c>
      <c r="O3067" t="s">
        <v>22204</v>
      </c>
      <c r="P3067" t="s">
        <v>15385</v>
      </c>
      <c r="T3067" t="s">
        <v>17219</v>
      </c>
      <c r="U3067" t="s">
        <v>304</v>
      </c>
    </row>
    <row r="3068" spans="1:23" hidden="1" x14ac:dyDescent="0.25">
      <c r="A3068" t="s">
        <v>18391</v>
      </c>
      <c r="B3068">
        <v>1</v>
      </c>
      <c r="C3068" t="s">
        <v>18392</v>
      </c>
      <c r="D3068" t="s">
        <v>447</v>
      </c>
      <c r="F3068" t="s">
        <v>297</v>
      </c>
      <c r="G3068">
        <v>38</v>
      </c>
      <c r="H3068" t="s">
        <v>354</v>
      </c>
      <c r="I3068" t="s">
        <v>18392</v>
      </c>
      <c r="K3068">
        <v>2</v>
      </c>
      <c r="L3068" t="s">
        <v>948</v>
      </c>
      <c r="M3068" t="s">
        <v>1925</v>
      </c>
      <c r="N3068">
        <v>25</v>
      </c>
      <c r="O3068" t="s">
        <v>18393</v>
      </c>
      <c r="P3068" t="s">
        <v>447</v>
      </c>
      <c r="T3068" t="s">
        <v>7653</v>
      </c>
      <c r="V3068" t="s">
        <v>18394</v>
      </c>
    </row>
    <row r="3069" spans="1:23" hidden="1" x14ac:dyDescent="0.25">
      <c r="A3069" t="s">
        <v>18116</v>
      </c>
      <c r="B3069">
        <v>1</v>
      </c>
      <c r="C3069" t="s">
        <v>18117</v>
      </c>
      <c r="D3069" t="s">
        <v>447</v>
      </c>
      <c r="F3069" t="s">
        <v>297</v>
      </c>
      <c r="G3069">
        <v>24</v>
      </c>
      <c r="H3069" t="s">
        <v>213</v>
      </c>
      <c r="I3069" t="s">
        <v>18117</v>
      </c>
      <c r="K3069">
        <v>2</v>
      </c>
      <c r="L3069" t="s">
        <v>595</v>
      </c>
      <c r="M3069" t="s">
        <v>1960</v>
      </c>
      <c r="N3069">
        <v>24</v>
      </c>
      <c r="O3069" t="s">
        <v>18118</v>
      </c>
      <c r="P3069" t="s">
        <v>447</v>
      </c>
      <c r="S3069">
        <v>4</v>
      </c>
      <c r="T3069" t="s">
        <v>2291</v>
      </c>
      <c r="U3069" t="s">
        <v>530</v>
      </c>
      <c r="V3069" t="s">
        <v>18119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17206</v>
      </c>
      <c r="V3070" t="s">
        <v>14918</v>
      </c>
      <c r="W3070">
        <v>32751</v>
      </c>
    </row>
    <row r="3071" spans="1:23" hidden="1" x14ac:dyDescent="0.25">
      <c r="A3071" t="s">
        <v>20075</v>
      </c>
      <c r="B3071">
        <v>1</v>
      </c>
      <c r="C3071" t="s">
        <v>20076</v>
      </c>
      <c r="D3071" t="s">
        <v>346</v>
      </c>
      <c r="F3071" t="s">
        <v>297</v>
      </c>
      <c r="G3071">
        <v>87</v>
      </c>
      <c r="H3071" t="s">
        <v>580</v>
      </c>
      <c r="I3071" t="s">
        <v>20076</v>
      </c>
      <c r="K3071">
        <v>1</v>
      </c>
      <c r="L3071" t="s">
        <v>20077</v>
      </c>
      <c r="M3071" t="s">
        <v>488</v>
      </c>
      <c r="N3071">
        <v>24</v>
      </c>
      <c r="O3071" t="s">
        <v>20078</v>
      </c>
      <c r="P3071" t="s">
        <v>346</v>
      </c>
      <c r="Q3071" t="s">
        <v>406</v>
      </c>
      <c r="T3071" t="s">
        <v>17200</v>
      </c>
      <c r="V3071" t="s">
        <v>20079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17199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17219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17213</v>
      </c>
      <c r="V3077" t="s">
        <v>1680</v>
      </c>
      <c r="W3077">
        <v>7223</v>
      </c>
    </row>
    <row r="3078" spans="1:23" hidden="1" x14ac:dyDescent="0.25">
      <c r="A3078" t="s">
        <v>18064</v>
      </c>
      <c r="B3078">
        <v>1</v>
      </c>
      <c r="C3078" t="s">
        <v>15615</v>
      </c>
      <c r="D3078" t="s">
        <v>15385</v>
      </c>
      <c r="E3078" t="s">
        <v>15616</v>
      </c>
      <c r="F3078" t="s">
        <v>297</v>
      </c>
      <c r="G3078">
        <v>16</v>
      </c>
      <c r="H3078" t="s">
        <v>446</v>
      </c>
      <c r="I3078" t="s">
        <v>15615</v>
      </c>
      <c r="J3078">
        <v>19977</v>
      </c>
      <c r="K3078">
        <v>6</v>
      </c>
      <c r="L3078" t="s">
        <v>18065</v>
      </c>
      <c r="M3078" t="s">
        <v>1360</v>
      </c>
      <c r="N3078">
        <v>28</v>
      </c>
      <c r="O3078" t="s">
        <v>15617</v>
      </c>
      <c r="P3078" t="s">
        <v>15385</v>
      </c>
      <c r="R3078">
        <v>3126368</v>
      </c>
      <c r="T3078" t="s">
        <v>17199</v>
      </c>
      <c r="U3078" t="s">
        <v>296</v>
      </c>
      <c r="V3078" t="s">
        <v>18066</v>
      </c>
      <c r="W3078">
        <v>31142</v>
      </c>
    </row>
    <row r="3079" spans="1:23" hidden="1" x14ac:dyDescent="0.25">
      <c r="A3079" t="s">
        <v>19334</v>
      </c>
      <c r="B3079">
        <v>1</v>
      </c>
      <c r="C3079" t="s">
        <v>19335</v>
      </c>
      <c r="D3079" t="s">
        <v>346</v>
      </c>
      <c r="F3079" t="s">
        <v>297</v>
      </c>
      <c r="G3079">
        <v>10</v>
      </c>
      <c r="H3079" t="s">
        <v>426</v>
      </c>
      <c r="I3079" t="s">
        <v>19335</v>
      </c>
      <c r="K3079">
        <v>1</v>
      </c>
      <c r="L3079" t="s">
        <v>3822</v>
      </c>
      <c r="M3079" t="s">
        <v>1925</v>
      </c>
      <c r="N3079">
        <v>24</v>
      </c>
      <c r="O3079" t="s">
        <v>19336</v>
      </c>
      <c r="P3079" t="s">
        <v>346</v>
      </c>
      <c r="S3079">
        <v>5</v>
      </c>
      <c r="T3079" t="s">
        <v>7653</v>
      </c>
      <c r="U3079" t="s">
        <v>530</v>
      </c>
      <c r="V3079" t="s">
        <v>20080</v>
      </c>
    </row>
    <row r="3080" spans="1:23" hidden="1" x14ac:dyDescent="0.25">
      <c r="A3080" t="s">
        <v>17964</v>
      </c>
      <c r="B3080">
        <v>1</v>
      </c>
      <c r="C3080" t="s">
        <v>17965</v>
      </c>
      <c r="D3080" t="s">
        <v>346</v>
      </c>
      <c r="F3080" t="s">
        <v>297</v>
      </c>
      <c r="G3080">
        <v>0</v>
      </c>
      <c r="H3080" t="s">
        <v>470</v>
      </c>
      <c r="I3080" t="s">
        <v>17965</v>
      </c>
      <c r="K3080">
        <v>1</v>
      </c>
      <c r="L3080" t="s">
        <v>1682</v>
      </c>
      <c r="M3080" t="s">
        <v>17966</v>
      </c>
      <c r="O3080" t="s">
        <v>17967</v>
      </c>
      <c r="P3080" t="s">
        <v>346</v>
      </c>
      <c r="T3080" t="s">
        <v>2291</v>
      </c>
    </row>
    <row r="3081" spans="1:23" hidden="1" x14ac:dyDescent="0.25">
      <c r="A3081" t="s">
        <v>19337</v>
      </c>
      <c r="B3081">
        <v>1</v>
      </c>
      <c r="C3081" t="s">
        <v>19338</v>
      </c>
      <c r="D3081" t="s">
        <v>309</v>
      </c>
      <c r="F3081" t="s">
        <v>297</v>
      </c>
      <c r="G3081">
        <v>9</v>
      </c>
      <c r="H3081" t="s">
        <v>387</v>
      </c>
      <c r="I3081" t="s">
        <v>19338</v>
      </c>
      <c r="K3081">
        <v>1</v>
      </c>
      <c r="L3081" t="s">
        <v>1692</v>
      </c>
      <c r="M3081" t="s">
        <v>332</v>
      </c>
      <c r="N3081">
        <v>22</v>
      </c>
      <c r="O3081" t="s">
        <v>19339</v>
      </c>
      <c r="P3081" t="s">
        <v>309</v>
      </c>
      <c r="S3081">
        <v>1</v>
      </c>
      <c r="T3081" t="s">
        <v>17213</v>
      </c>
      <c r="U3081" t="s">
        <v>868</v>
      </c>
      <c r="V3081" t="s">
        <v>20081</v>
      </c>
    </row>
    <row r="3082" spans="1:23" hidden="1" x14ac:dyDescent="0.25">
      <c r="A3082" t="s">
        <v>22205</v>
      </c>
      <c r="B3082">
        <v>1</v>
      </c>
      <c r="C3082" t="s">
        <v>22206</v>
      </c>
      <c r="D3082" t="s">
        <v>319</v>
      </c>
      <c r="F3082" t="s">
        <v>297</v>
      </c>
      <c r="H3082" t="s">
        <v>736</v>
      </c>
      <c r="I3082" t="s">
        <v>22206</v>
      </c>
      <c r="K3082">
        <v>0</v>
      </c>
      <c r="L3082" t="s">
        <v>22207</v>
      </c>
      <c r="M3082" t="s">
        <v>22208</v>
      </c>
      <c r="O3082" t="s">
        <v>22209</v>
      </c>
      <c r="P3082" t="s">
        <v>319</v>
      </c>
      <c r="T3082" t="s">
        <v>17201</v>
      </c>
    </row>
    <row r="3083" spans="1:23" hidden="1" x14ac:dyDescent="0.25">
      <c r="A3083" t="s">
        <v>18521</v>
      </c>
      <c r="B3083">
        <v>1</v>
      </c>
      <c r="C3083" t="s">
        <v>18522</v>
      </c>
      <c r="D3083" t="s">
        <v>319</v>
      </c>
      <c r="F3083" t="s">
        <v>297</v>
      </c>
      <c r="G3083">
        <v>80</v>
      </c>
      <c r="H3083" t="s">
        <v>542</v>
      </c>
      <c r="I3083" t="s">
        <v>18522</v>
      </c>
      <c r="K3083">
        <v>1</v>
      </c>
      <c r="L3083" t="s">
        <v>310</v>
      </c>
      <c r="M3083" t="s">
        <v>3607</v>
      </c>
      <c r="N3083">
        <v>24</v>
      </c>
      <c r="O3083" t="s">
        <v>18523</v>
      </c>
      <c r="P3083" t="s">
        <v>319</v>
      </c>
      <c r="T3083" t="s">
        <v>17201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16130</v>
      </c>
      <c r="B3088">
        <v>1</v>
      </c>
      <c r="C3088" t="s">
        <v>16131</v>
      </c>
      <c r="D3088" t="s">
        <v>346</v>
      </c>
      <c r="F3088" t="s">
        <v>297</v>
      </c>
      <c r="G3088">
        <v>12</v>
      </c>
      <c r="H3088" t="s">
        <v>432</v>
      </c>
      <c r="I3088" t="s">
        <v>16131</v>
      </c>
      <c r="K3088">
        <v>3</v>
      </c>
      <c r="L3088" t="s">
        <v>1271</v>
      </c>
      <c r="M3088" t="s">
        <v>665</v>
      </c>
      <c r="N3088">
        <v>25</v>
      </c>
      <c r="O3088" t="s">
        <v>16132</v>
      </c>
      <c r="P3088" t="s">
        <v>346</v>
      </c>
      <c r="S3088">
        <v>1</v>
      </c>
      <c r="T3088" t="s">
        <v>17219</v>
      </c>
      <c r="U3088" t="s">
        <v>688</v>
      </c>
      <c r="V3088" t="s">
        <v>16581</v>
      </c>
    </row>
    <row r="3089" spans="1:23" hidden="1" x14ac:dyDescent="0.25">
      <c r="A3089" t="s">
        <v>16147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16148</v>
      </c>
      <c r="P3089" t="s">
        <v>309</v>
      </c>
      <c r="R3089">
        <v>3921586</v>
      </c>
      <c r="T3089" t="s">
        <v>17284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17219</v>
      </c>
      <c r="V3090" t="s">
        <v>1877</v>
      </c>
      <c r="W3090">
        <v>28021</v>
      </c>
    </row>
    <row r="3091" spans="1:23" hidden="1" x14ac:dyDescent="0.25">
      <c r="A3091" t="s">
        <v>20082</v>
      </c>
      <c r="B3091">
        <v>1</v>
      </c>
      <c r="C3091" t="s">
        <v>20083</v>
      </c>
      <c r="D3091" t="s">
        <v>433</v>
      </c>
      <c r="F3091" t="s">
        <v>297</v>
      </c>
      <c r="G3091">
        <v>16</v>
      </c>
      <c r="H3091" t="s">
        <v>531</v>
      </c>
      <c r="I3091" t="s">
        <v>20083</v>
      </c>
      <c r="K3091">
        <v>1</v>
      </c>
      <c r="L3091" t="s">
        <v>1285</v>
      </c>
      <c r="M3091" t="s">
        <v>20084</v>
      </c>
      <c r="N3091">
        <v>24</v>
      </c>
      <c r="O3091" t="s">
        <v>20085</v>
      </c>
      <c r="P3091" t="s">
        <v>433</v>
      </c>
      <c r="T3091" t="s">
        <v>7653</v>
      </c>
      <c r="U3091" t="s">
        <v>363</v>
      </c>
      <c r="V3091" t="s">
        <v>19059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17200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18383</v>
      </c>
      <c r="B3094">
        <v>1</v>
      </c>
      <c r="C3094" t="s">
        <v>18384</v>
      </c>
      <c r="D3094" t="s">
        <v>447</v>
      </c>
      <c r="F3094" t="s">
        <v>297</v>
      </c>
      <c r="G3094">
        <v>0</v>
      </c>
      <c r="H3094" t="s">
        <v>573</v>
      </c>
      <c r="I3094" t="s">
        <v>18384</v>
      </c>
      <c r="K3094">
        <v>1</v>
      </c>
      <c r="L3094" t="s">
        <v>2130</v>
      </c>
      <c r="M3094" t="s">
        <v>18385</v>
      </c>
      <c r="N3094">
        <v>22</v>
      </c>
      <c r="O3094" t="s">
        <v>18386</v>
      </c>
      <c r="P3094" t="s">
        <v>447</v>
      </c>
      <c r="T3094" t="s">
        <v>17213</v>
      </c>
      <c r="V3094" t="s">
        <v>18387</v>
      </c>
    </row>
    <row r="3095" spans="1:23" hidden="1" x14ac:dyDescent="0.25">
      <c r="A3095" t="s">
        <v>16300</v>
      </c>
      <c r="B3095">
        <v>1</v>
      </c>
      <c r="C3095" t="s">
        <v>16301</v>
      </c>
      <c r="D3095" t="s">
        <v>309</v>
      </c>
      <c r="F3095" t="s">
        <v>297</v>
      </c>
      <c r="G3095">
        <v>2</v>
      </c>
      <c r="H3095" t="s">
        <v>330</v>
      </c>
      <c r="I3095" t="s">
        <v>16301</v>
      </c>
      <c r="K3095">
        <v>3</v>
      </c>
      <c r="L3095" t="s">
        <v>681</v>
      </c>
      <c r="M3095" t="s">
        <v>16302</v>
      </c>
      <c r="N3095">
        <v>26</v>
      </c>
      <c r="O3095" t="s">
        <v>16303</v>
      </c>
      <c r="P3095" t="s">
        <v>309</v>
      </c>
      <c r="S3095">
        <v>2</v>
      </c>
      <c r="T3095" t="s">
        <v>17199</v>
      </c>
      <c r="U3095" t="s">
        <v>1185</v>
      </c>
      <c r="V3095" t="s">
        <v>16901</v>
      </c>
    </row>
    <row r="3096" spans="1:23" hidden="1" x14ac:dyDescent="0.25">
      <c r="A3096" t="s">
        <v>21504</v>
      </c>
      <c r="B3096">
        <v>1</v>
      </c>
      <c r="C3096" t="s">
        <v>21505</v>
      </c>
      <c r="D3096" t="s">
        <v>346</v>
      </c>
      <c r="F3096" t="s">
        <v>297</v>
      </c>
      <c r="G3096">
        <v>14</v>
      </c>
      <c r="H3096" t="s">
        <v>470</v>
      </c>
      <c r="I3096" t="s">
        <v>21505</v>
      </c>
      <c r="K3096">
        <v>0</v>
      </c>
      <c r="L3096" t="s">
        <v>1541</v>
      </c>
      <c r="M3096" t="s">
        <v>22210</v>
      </c>
      <c r="N3096">
        <v>23</v>
      </c>
      <c r="O3096" t="s">
        <v>22211</v>
      </c>
      <c r="P3096" t="s">
        <v>346</v>
      </c>
      <c r="T3096" t="s">
        <v>17200</v>
      </c>
      <c r="U3096" t="s">
        <v>530</v>
      </c>
      <c r="V3096" t="s">
        <v>22212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17201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17213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17200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17200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17807</v>
      </c>
      <c r="B3107">
        <v>1</v>
      </c>
      <c r="C3107" t="s">
        <v>17808</v>
      </c>
      <c r="D3107" t="s">
        <v>433</v>
      </c>
      <c r="F3107" t="s">
        <v>297</v>
      </c>
      <c r="G3107">
        <v>0</v>
      </c>
      <c r="H3107" t="s">
        <v>644</v>
      </c>
      <c r="I3107" t="s">
        <v>17808</v>
      </c>
      <c r="K3107">
        <v>1</v>
      </c>
      <c r="L3107" t="s">
        <v>3203</v>
      </c>
      <c r="M3107" t="s">
        <v>17809</v>
      </c>
      <c r="O3107" t="s">
        <v>17810</v>
      </c>
      <c r="P3107" t="s">
        <v>433</v>
      </c>
      <c r="T3107" t="s">
        <v>17206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20086</v>
      </c>
      <c r="B3109">
        <v>1</v>
      </c>
      <c r="C3109" t="s">
        <v>20087</v>
      </c>
      <c r="D3109" t="s">
        <v>346</v>
      </c>
      <c r="F3109" t="s">
        <v>297</v>
      </c>
      <c r="G3109">
        <v>84</v>
      </c>
      <c r="H3109" t="s">
        <v>1085</v>
      </c>
      <c r="I3109" t="s">
        <v>20087</v>
      </c>
      <c r="K3109">
        <v>1</v>
      </c>
      <c r="L3109" t="s">
        <v>20088</v>
      </c>
      <c r="M3109" t="s">
        <v>20089</v>
      </c>
      <c r="N3109">
        <v>22</v>
      </c>
      <c r="O3109" t="s">
        <v>20090</v>
      </c>
      <c r="P3109" t="s">
        <v>346</v>
      </c>
      <c r="T3109" t="s">
        <v>17213</v>
      </c>
      <c r="V3109" t="s">
        <v>18183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16445</v>
      </c>
      <c r="B3112">
        <v>1</v>
      </c>
      <c r="C3112" t="s">
        <v>16446</v>
      </c>
      <c r="D3112" t="s">
        <v>346</v>
      </c>
      <c r="F3112" t="s">
        <v>297</v>
      </c>
      <c r="G3112">
        <v>85</v>
      </c>
      <c r="H3112" t="s">
        <v>426</v>
      </c>
      <c r="I3112" t="s">
        <v>16446</v>
      </c>
      <c r="K3112">
        <v>2</v>
      </c>
      <c r="L3112" t="s">
        <v>4766</v>
      </c>
      <c r="M3112" t="s">
        <v>303</v>
      </c>
      <c r="N3112">
        <v>27</v>
      </c>
      <c r="O3112" t="s">
        <v>16447</v>
      </c>
      <c r="P3112" t="s">
        <v>346</v>
      </c>
      <c r="T3112" t="s">
        <v>17213</v>
      </c>
      <c r="V3112" t="s">
        <v>1765</v>
      </c>
    </row>
    <row r="3113" spans="1:23" hidden="1" x14ac:dyDescent="0.25">
      <c r="A3113" t="s">
        <v>22213</v>
      </c>
      <c r="B3113">
        <v>1</v>
      </c>
      <c r="C3113" t="s">
        <v>22214</v>
      </c>
      <c r="D3113" t="s">
        <v>447</v>
      </c>
      <c r="F3113" t="s">
        <v>297</v>
      </c>
      <c r="H3113" t="s">
        <v>605</v>
      </c>
      <c r="I3113" t="s">
        <v>22214</v>
      </c>
      <c r="K3113">
        <v>0</v>
      </c>
      <c r="L3113" t="s">
        <v>22215</v>
      </c>
      <c r="M3113" t="s">
        <v>507</v>
      </c>
      <c r="O3113" t="s">
        <v>22216</v>
      </c>
      <c r="P3113" t="s">
        <v>447</v>
      </c>
      <c r="T3113" t="s">
        <v>6906</v>
      </c>
    </row>
    <row r="3114" spans="1:23" hidden="1" x14ac:dyDescent="0.25">
      <c r="A3114" t="s">
        <v>22217</v>
      </c>
      <c r="B3114">
        <v>1</v>
      </c>
      <c r="C3114" t="s">
        <v>22218</v>
      </c>
      <c r="D3114" t="s">
        <v>319</v>
      </c>
      <c r="F3114" t="s">
        <v>297</v>
      </c>
      <c r="G3114">
        <v>86</v>
      </c>
      <c r="H3114" t="s">
        <v>542</v>
      </c>
      <c r="I3114" t="s">
        <v>22218</v>
      </c>
      <c r="K3114">
        <v>0</v>
      </c>
      <c r="L3114" t="s">
        <v>1725</v>
      </c>
      <c r="M3114" t="s">
        <v>22219</v>
      </c>
      <c r="O3114" t="s">
        <v>22220</v>
      </c>
      <c r="P3114" t="s">
        <v>319</v>
      </c>
      <c r="T3114" t="s">
        <v>17199</v>
      </c>
      <c r="U3114" t="s">
        <v>546</v>
      </c>
    </row>
    <row r="3115" spans="1:23" hidden="1" x14ac:dyDescent="0.25">
      <c r="A3115" t="s">
        <v>19340</v>
      </c>
      <c r="B3115">
        <v>1</v>
      </c>
      <c r="C3115" t="s">
        <v>19341</v>
      </c>
      <c r="D3115" t="s">
        <v>433</v>
      </c>
      <c r="F3115" t="s">
        <v>297</v>
      </c>
      <c r="G3115">
        <v>39</v>
      </c>
      <c r="H3115" t="s">
        <v>395</v>
      </c>
      <c r="I3115" t="s">
        <v>19341</v>
      </c>
      <c r="K3115">
        <v>2</v>
      </c>
      <c r="L3115" t="s">
        <v>1089</v>
      </c>
      <c r="M3115" t="s">
        <v>19342</v>
      </c>
      <c r="N3115">
        <v>24</v>
      </c>
      <c r="O3115" t="s">
        <v>19343</v>
      </c>
      <c r="P3115" t="s">
        <v>433</v>
      </c>
      <c r="T3115" t="s">
        <v>17201</v>
      </c>
      <c r="V3115" t="s">
        <v>19344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17219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17219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22221</v>
      </c>
      <c r="B3119">
        <v>1</v>
      </c>
      <c r="C3119" t="s">
        <v>20091</v>
      </c>
      <c r="D3119" t="s">
        <v>346</v>
      </c>
      <c r="F3119" t="s">
        <v>297</v>
      </c>
      <c r="G3119">
        <v>82</v>
      </c>
      <c r="H3119" t="s">
        <v>390</v>
      </c>
      <c r="I3119" t="s">
        <v>20091</v>
      </c>
      <c r="K3119">
        <v>1</v>
      </c>
      <c r="L3119" t="s">
        <v>1582</v>
      </c>
      <c r="M3119" t="s">
        <v>3221</v>
      </c>
      <c r="N3119">
        <v>23</v>
      </c>
      <c r="O3119" t="s">
        <v>22222</v>
      </c>
      <c r="P3119" t="s">
        <v>346</v>
      </c>
      <c r="T3119" t="s">
        <v>6906</v>
      </c>
      <c r="V3119" t="s">
        <v>20092</v>
      </c>
    </row>
    <row r="3120" spans="1:23" hidden="1" x14ac:dyDescent="0.25">
      <c r="A3120" t="s">
        <v>17437</v>
      </c>
      <c r="B3120">
        <v>1</v>
      </c>
      <c r="C3120" t="s">
        <v>17438</v>
      </c>
      <c r="D3120" t="s">
        <v>319</v>
      </c>
      <c r="F3120" t="s">
        <v>297</v>
      </c>
      <c r="G3120">
        <v>0</v>
      </c>
      <c r="H3120" t="s">
        <v>653</v>
      </c>
      <c r="I3120" t="s">
        <v>17438</v>
      </c>
      <c r="K3120">
        <v>2</v>
      </c>
      <c r="L3120" t="s">
        <v>439</v>
      </c>
      <c r="M3120" t="s">
        <v>16072</v>
      </c>
      <c r="N3120">
        <v>24</v>
      </c>
      <c r="O3120" t="s">
        <v>17439</v>
      </c>
      <c r="P3120" t="s">
        <v>319</v>
      </c>
      <c r="T3120" t="s">
        <v>17199</v>
      </c>
      <c r="V3120" t="s">
        <v>19345</v>
      </c>
    </row>
    <row r="3121" spans="1:23" hidden="1" x14ac:dyDescent="0.25">
      <c r="A3121" t="s">
        <v>18329</v>
      </c>
      <c r="B3121">
        <v>1</v>
      </c>
      <c r="C3121" t="s">
        <v>18330</v>
      </c>
      <c r="D3121" t="s">
        <v>346</v>
      </c>
      <c r="F3121" t="s">
        <v>297</v>
      </c>
      <c r="G3121">
        <v>3</v>
      </c>
      <c r="H3121" t="s">
        <v>531</v>
      </c>
      <c r="I3121" t="s">
        <v>18330</v>
      </c>
      <c r="K3121">
        <v>2</v>
      </c>
      <c r="L3121" t="s">
        <v>909</v>
      </c>
      <c r="M3121" t="s">
        <v>18331</v>
      </c>
      <c r="N3121">
        <v>26</v>
      </c>
      <c r="O3121" t="s">
        <v>18332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18270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18271</v>
      </c>
      <c r="M3123" t="s">
        <v>1310</v>
      </c>
      <c r="N3123">
        <v>26</v>
      </c>
      <c r="O3123" t="s">
        <v>18272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17206</v>
      </c>
      <c r="V3124" t="s">
        <v>16495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17101</v>
      </c>
      <c r="R3127">
        <v>3886832</v>
      </c>
      <c r="T3127" t="s">
        <v>17199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23133</v>
      </c>
      <c r="B3129">
        <v>1</v>
      </c>
      <c r="C3129" t="s">
        <v>23134</v>
      </c>
      <c r="D3129" t="s">
        <v>433</v>
      </c>
      <c r="F3129" t="s">
        <v>297</v>
      </c>
      <c r="G3129">
        <v>99</v>
      </c>
      <c r="H3129" t="s">
        <v>409</v>
      </c>
      <c r="I3129" t="s">
        <v>23134</v>
      </c>
      <c r="K3129">
        <v>0</v>
      </c>
      <c r="L3129" t="s">
        <v>23135</v>
      </c>
      <c r="M3129" t="s">
        <v>23136</v>
      </c>
      <c r="O3129" t="s">
        <v>23137</v>
      </c>
      <c r="P3129" t="s">
        <v>433</v>
      </c>
      <c r="T3129" t="s">
        <v>17201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15906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17213</v>
      </c>
      <c r="V3131" t="s">
        <v>13680</v>
      </c>
      <c r="W3131">
        <v>28547</v>
      </c>
    </row>
    <row r="3132" spans="1:23" hidden="1" x14ac:dyDescent="0.25">
      <c r="A3132" t="s">
        <v>17791</v>
      </c>
      <c r="B3132">
        <v>1</v>
      </c>
      <c r="C3132" t="s">
        <v>17792</v>
      </c>
      <c r="D3132" t="s">
        <v>346</v>
      </c>
      <c r="F3132" t="s">
        <v>297</v>
      </c>
      <c r="G3132">
        <v>0</v>
      </c>
      <c r="H3132" t="s">
        <v>426</v>
      </c>
      <c r="I3132" t="s">
        <v>17792</v>
      </c>
      <c r="K3132">
        <v>1</v>
      </c>
      <c r="L3132" t="s">
        <v>17793</v>
      </c>
      <c r="M3132" t="s">
        <v>774</v>
      </c>
      <c r="N3132">
        <v>24</v>
      </c>
      <c r="O3132" t="s">
        <v>17794</v>
      </c>
      <c r="P3132" t="s">
        <v>346</v>
      </c>
      <c r="T3132" t="s">
        <v>17201</v>
      </c>
      <c r="V3132" t="s">
        <v>16535</v>
      </c>
    </row>
    <row r="3133" spans="1:23" hidden="1" x14ac:dyDescent="0.25">
      <c r="A3133" t="s">
        <v>21506</v>
      </c>
      <c r="B3133">
        <v>1</v>
      </c>
      <c r="C3133" t="s">
        <v>21507</v>
      </c>
      <c r="D3133" t="s">
        <v>447</v>
      </c>
      <c r="F3133" t="s">
        <v>297</v>
      </c>
      <c r="G3133">
        <v>49</v>
      </c>
      <c r="H3133" t="s">
        <v>308</v>
      </c>
      <c r="I3133" t="s">
        <v>21507</v>
      </c>
      <c r="K3133">
        <v>0</v>
      </c>
      <c r="L3133" t="s">
        <v>651</v>
      </c>
      <c r="M3133" t="s">
        <v>22223</v>
      </c>
      <c r="N3133">
        <v>23</v>
      </c>
      <c r="O3133" t="s">
        <v>22224</v>
      </c>
      <c r="P3133" t="s">
        <v>447</v>
      </c>
      <c r="T3133" t="s">
        <v>7653</v>
      </c>
      <c r="U3133" t="s">
        <v>530</v>
      </c>
      <c r="V3133" t="s">
        <v>22225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17762</v>
      </c>
      <c r="B3135">
        <v>1</v>
      </c>
      <c r="C3135" t="s">
        <v>17763</v>
      </c>
      <c r="D3135" t="s">
        <v>309</v>
      </c>
      <c r="F3135" t="s">
        <v>297</v>
      </c>
      <c r="G3135">
        <v>0</v>
      </c>
      <c r="H3135" t="s">
        <v>605</v>
      </c>
      <c r="I3135" t="s">
        <v>17763</v>
      </c>
      <c r="K3135">
        <v>1</v>
      </c>
      <c r="L3135" t="s">
        <v>3361</v>
      </c>
      <c r="M3135" t="s">
        <v>7441</v>
      </c>
      <c r="N3135">
        <v>23</v>
      </c>
      <c r="O3135" t="s">
        <v>17764</v>
      </c>
      <c r="P3135" t="s">
        <v>309</v>
      </c>
      <c r="T3135" t="s">
        <v>17206</v>
      </c>
      <c r="V3135" t="s">
        <v>17765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15424</v>
      </c>
      <c r="B3137">
        <v>1</v>
      </c>
      <c r="C3137" t="s">
        <v>15425</v>
      </c>
      <c r="D3137" t="s">
        <v>15385</v>
      </c>
      <c r="F3137" t="s">
        <v>297</v>
      </c>
      <c r="G3137">
        <v>3</v>
      </c>
      <c r="H3137" t="s">
        <v>373</v>
      </c>
      <c r="I3137" t="s">
        <v>15425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15426</v>
      </c>
      <c r="P3137" t="s">
        <v>15385</v>
      </c>
      <c r="R3137">
        <v>3045226</v>
      </c>
      <c r="T3137" t="s">
        <v>17219</v>
      </c>
      <c r="V3137" t="s">
        <v>1458</v>
      </c>
      <c r="W3137">
        <v>30520</v>
      </c>
    </row>
    <row r="3138" spans="1:23" hidden="1" x14ac:dyDescent="0.25">
      <c r="A3138" t="s">
        <v>20093</v>
      </c>
      <c r="B3138">
        <v>1</v>
      </c>
      <c r="C3138" t="s">
        <v>20094</v>
      </c>
      <c r="D3138" t="s">
        <v>346</v>
      </c>
      <c r="F3138" t="s">
        <v>297</v>
      </c>
      <c r="G3138">
        <v>6</v>
      </c>
      <c r="H3138" t="s">
        <v>808</v>
      </c>
      <c r="I3138" t="s">
        <v>20094</v>
      </c>
      <c r="K3138">
        <v>1</v>
      </c>
      <c r="L3138" t="s">
        <v>20095</v>
      </c>
      <c r="M3138" t="s">
        <v>20096</v>
      </c>
      <c r="N3138">
        <v>23</v>
      </c>
      <c r="O3138" t="s">
        <v>20097</v>
      </c>
      <c r="P3138" t="s">
        <v>346</v>
      </c>
      <c r="T3138" t="s">
        <v>17206</v>
      </c>
      <c r="V3138" t="s">
        <v>20098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17201</v>
      </c>
      <c r="V3139" t="s">
        <v>2041</v>
      </c>
      <c r="W3139">
        <v>28678</v>
      </c>
    </row>
    <row r="3140" spans="1:23" hidden="1" x14ac:dyDescent="0.25">
      <c r="A3140" t="s">
        <v>20099</v>
      </c>
      <c r="B3140">
        <v>1</v>
      </c>
      <c r="C3140" t="s">
        <v>20100</v>
      </c>
      <c r="D3140" t="s">
        <v>346</v>
      </c>
      <c r="F3140" t="s">
        <v>297</v>
      </c>
      <c r="G3140">
        <v>67</v>
      </c>
      <c r="H3140" t="s">
        <v>562</v>
      </c>
      <c r="I3140" t="s">
        <v>20100</v>
      </c>
      <c r="K3140">
        <v>1</v>
      </c>
      <c r="L3140" t="s">
        <v>4939</v>
      </c>
      <c r="M3140" t="s">
        <v>340</v>
      </c>
      <c r="N3140">
        <v>24</v>
      </c>
      <c r="O3140" t="s">
        <v>20101</v>
      </c>
      <c r="P3140" t="s">
        <v>346</v>
      </c>
      <c r="T3140" t="s">
        <v>17213</v>
      </c>
      <c r="V3140" t="s">
        <v>20102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17201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16930</v>
      </c>
      <c r="B3144">
        <v>1</v>
      </c>
      <c r="C3144" t="s">
        <v>16931</v>
      </c>
      <c r="D3144" t="s">
        <v>447</v>
      </c>
      <c r="F3144" t="s">
        <v>297</v>
      </c>
      <c r="G3144">
        <v>0</v>
      </c>
      <c r="H3144" t="s">
        <v>680</v>
      </c>
      <c r="I3144" t="s">
        <v>16931</v>
      </c>
      <c r="K3144">
        <v>1</v>
      </c>
      <c r="L3144" t="s">
        <v>963</v>
      </c>
      <c r="M3144" t="s">
        <v>16932</v>
      </c>
      <c r="N3144">
        <v>24</v>
      </c>
      <c r="O3144" t="s">
        <v>16933</v>
      </c>
      <c r="P3144" t="s">
        <v>447</v>
      </c>
      <c r="T3144" t="s">
        <v>2291</v>
      </c>
      <c r="V3144" t="s">
        <v>18642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15692</v>
      </c>
      <c r="B3148">
        <v>1</v>
      </c>
      <c r="C3148" t="s">
        <v>15693</v>
      </c>
      <c r="D3148" t="s">
        <v>15385</v>
      </c>
      <c r="F3148" t="s">
        <v>297</v>
      </c>
      <c r="G3148">
        <v>7</v>
      </c>
      <c r="H3148" t="s">
        <v>315</v>
      </c>
      <c r="I3148" t="s">
        <v>15693</v>
      </c>
      <c r="J3148">
        <v>18213</v>
      </c>
      <c r="K3148">
        <v>6</v>
      </c>
      <c r="L3148" t="s">
        <v>1980</v>
      </c>
      <c r="M3148" t="s">
        <v>15694</v>
      </c>
      <c r="N3148">
        <v>29</v>
      </c>
      <c r="O3148" t="s">
        <v>15695</v>
      </c>
      <c r="P3148" t="s">
        <v>15385</v>
      </c>
      <c r="R3148">
        <v>2576728</v>
      </c>
      <c r="T3148" t="s">
        <v>17219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17213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19346</v>
      </c>
      <c r="B3154">
        <v>1</v>
      </c>
      <c r="C3154" t="s">
        <v>19347</v>
      </c>
      <c r="D3154" t="s">
        <v>309</v>
      </c>
      <c r="F3154" t="s">
        <v>297</v>
      </c>
      <c r="G3154">
        <v>8</v>
      </c>
      <c r="H3154" t="s">
        <v>736</v>
      </c>
      <c r="I3154" t="s">
        <v>19347</v>
      </c>
      <c r="K3154">
        <v>1</v>
      </c>
      <c r="L3154" t="s">
        <v>1980</v>
      </c>
      <c r="M3154" t="s">
        <v>19348</v>
      </c>
      <c r="N3154">
        <v>24</v>
      </c>
      <c r="O3154" t="s">
        <v>19349</v>
      </c>
      <c r="P3154" t="s">
        <v>309</v>
      </c>
      <c r="Q3154" t="s">
        <v>406</v>
      </c>
      <c r="S3154">
        <v>2</v>
      </c>
      <c r="T3154" t="s">
        <v>17219</v>
      </c>
      <c r="U3154" t="s">
        <v>546</v>
      </c>
      <c r="V3154" t="s">
        <v>20103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17213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17201</v>
      </c>
      <c r="U3157" t="s">
        <v>546</v>
      </c>
      <c r="V3157" t="s">
        <v>16620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17201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17219</v>
      </c>
      <c r="V3161" t="s">
        <v>3633</v>
      </c>
      <c r="W3161">
        <v>28429</v>
      </c>
    </row>
    <row r="3162" spans="1:23" hidden="1" x14ac:dyDescent="0.25">
      <c r="A3162" t="s">
        <v>16314</v>
      </c>
      <c r="B3162">
        <v>1</v>
      </c>
      <c r="C3162" t="s">
        <v>16315</v>
      </c>
      <c r="D3162" t="s">
        <v>447</v>
      </c>
      <c r="F3162" t="s">
        <v>297</v>
      </c>
      <c r="G3162">
        <v>28</v>
      </c>
      <c r="H3162" t="s">
        <v>432</v>
      </c>
      <c r="I3162" t="s">
        <v>16315</v>
      </c>
      <c r="K3162">
        <v>3</v>
      </c>
      <c r="L3162" t="s">
        <v>16316</v>
      </c>
      <c r="M3162" t="s">
        <v>14771</v>
      </c>
      <c r="N3162">
        <v>24</v>
      </c>
      <c r="O3162" t="s">
        <v>16317</v>
      </c>
      <c r="P3162" t="s">
        <v>447</v>
      </c>
      <c r="Q3162" t="s">
        <v>406</v>
      </c>
      <c r="S3162">
        <v>6</v>
      </c>
      <c r="T3162" t="s">
        <v>17213</v>
      </c>
      <c r="U3162" t="s">
        <v>715</v>
      </c>
      <c r="V3162" t="s">
        <v>16912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17199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17199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15381</v>
      </c>
      <c r="R3166">
        <v>3052098</v>
      </c>
      <c r="T3166" t="s">
        <v>17206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17201</v>
      </c>
      <c r="V3167" t="s">
        <v>2269</v>
      </c>
      <c r="W3167">
        <v>29648</v>
      </c>
    </row>
    <row r="3168" spans="1:23" hidden="1" x14ac:dyDescent="0.25">
      <c r="A3168" t="s">
        <v>17925</v>
      </c>
      <c r="B3168">
        <v>1</v>
      </c>
      <c r="C3168" t="s">
        <v>17926</v>
      </c>
      <c r="D3168" t="s">
        <v>447</v>
      </c>
      <c r="F3168" t="s">
        <v>297</v>
      </c>
      <c r="G3168">
        <v>35</v>
      </c>
      <c r="H3168" t="s">
        <v>756</v>
      </c>
      <c r="I3168" t="s">
        <v>17926</v>
      </c>
      <c r="K3168">
        <v>2</v>
      </c>
      <c r="L3168" t="s">
        <v>17927</v>
      </c>
      <c r="M3168" t="s">
        <v>17928</v>
      </c>
      <c r="N3168">
        <v>23</v>
      </c>
      <c r="O3168" t="s">
        <v>17929</v>
      </c>
      <c r="P3168" t="s">
        <v>447</v>
      </c>
      <c r="T3168" t="s">
        <v>17200</v>
      </c>
      <c r="U3168" t="s">
        <v>385</v>
      </c>
      <c r="V3168" t="s">
        <v>17930</v>
      </c>
    </row>
    <row r="3169" spans="1:23" hidden="1" x14ac:dyDescent="0.25">
      <c r="A3169" t="s">
        <v>18195</v>
      </c>
      <c r="B3169">
        <v>1</v>
      </c>
      <c r="C3169" t="s">
        <v>18196</v>
      </c>
      <c r="D3169" t="s">
        <v>346</v>
      </c>
      <c r="F3169" t="s">
        <v>297</v>
      </c>
      <c r="G3169">
        <v>9</v>
      </c>
      <c r="H3169" t="s">
        <v>446</v>
      </c>
      <c r="I3169" t="s">
        <v>18196</v>
      </c>
      <c r="K3169">
        <v>2</v>
      </c>
      <c r="L3169" t="s">
        <v>2015</v>
      </c>
      <c r="M3169" t="s">
        <v>3447</v>
      </c>
      <c r="N3169">
        <v>25</v>
      </c>
      <c r="O3169" t="s">
        <v>18197</v>
      </c>
      <c r="P3169" t="s">
        <v>346</v>
      </c>
      <c r="S3169">
        <v>1</v>
      </c>
      <c r="T3169" t="s">
        <v>17219</v>
      </c>
      <c r="U3169" t="s">
        <v>363</v>
      </c>
      <c r="V3169" t="s">
        <v>18198</v>
      </c>
    </row>
    <row r="3170" spans="1:23" hidden="1" x14ac:dyDescent="0.25">
      <c r="A3170" t="s">
        <v>16115</v>
      </c>
      <c r="B3170">
        <v>1</v>
      </c>
      <c r="C3170" t="s">
        <v>16116</v>
      </c>
      <c r="D3170" t="s">
        <v>447</v>
      </c>
      <c r="F3170" t="s">
        <v>297</v>
      </c>
      <c r="G3170">
        <v>22</v>
      </c>
      <c r="H3170" t="s">
        <v>644</v>
      </c>
      <c r="I3170" t="s">
        <v>16116</v>
      </c>
      <c r="K3170">
        <v>3</v>
      </c>
      <c r="L3170" t="s">
        <v>366</v>
      </c>
      <c r="M3170" t="s">
        <v>882</v>
      </c>
      <c r="N3170">
        <v>25</v>
      </c>
      <c r="O3170" t="s">
        <v>16117</v>
      </c>
      <c r="P3170" t="s">
        <v>447</v>
      </c>
      <c r="S3170">
        <v>2</v>
      </c>
      <c r="T3170" t="s">
        <v>5163</v>
      </c>
      <c r="U3170" t="s">
        <v>338</v>
      </c>
      <c r="V3170" t="s">
        <v>16709</v>
      </c>
    </row>
    <row r="3171" spans="1:23" hidden="1" x14ac:dyDescent="0.25">
      <c r="A3171" t="s">
        <v>19350</v>
      </c>
      <c r="B3171">
        <v>1</v>
      </c>
      <c r="C3171" t="s">
        <v>19351</v>
      </c>
      <c r="D3171" t="s">
        <v>447</v>
      </c>
      <c r="F3171" t="s">
        <v>297</v>
      </c>
      <c r="G3171">
        <v>44</v>
      </c>
      <c r="H3171" t="s">
        <v>409</v>
      </c>
      <c r="I3171" t="s">
        <v>19351</v>
      </c>
      <c r="K3171">
        <v>1</v>
      </c>
      <c r="L3171" t="s">
        <v>1188</v>
      </c>
      <c r="M3171" t="s">
        <v>3190</v>
      </c>
      <c r="N3171">
        <v>22</v>
      </c>
      <c r="O3171" t="s">
        <v>19352</v>
      </c>
      <c r="P3171" t="s">
        <v>447</v>
      </c>
      <c r="S3171">
        <v>3</v>
      </c>
      <c r="T3171" t="s">
        <v>17213</v>
      </c>
      <c r="U3171" t="s">
        <v>1185</v>
      </c>
      <c r="V3171" t="s">
        <v>20104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17199</v>
      </c>
      <c r="V3172" t="s">
        <v>18306</v>
      </c>
      <c r="W3172">
        <v>32988</v>
      </c>
    </row>
    <row r="3173" spans="1:23" hidden="1" x14ac:dyDescent="0.25">
      <c r="A3173" t="s">
        <v>17559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17560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17213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17201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17199</v>
      </c>
      <c r="V3179" t="s">
        <v>7526</v>
      </c>
      <c r="W3179">
        <v>32338</v>
      </c>
    </row>
    <row r="3180" spans="1:23" hidden="1" x14ac:dyDescent="0.25">
      <c r="A3180" t="s">
        <v>22226</v>
      </c>
      <c r="B3180">
        <v>1</v>
      </c>
      <c r="C3180" t="s">
        <v>22227</v>
      </c>
      <c r="D3180" t="s">
        <v>319</v>
      </c>
      <c r="F3180" t="s">
        <v>297</v>
      </c>
      <c r="G3180">
        <v>36</v>
      </c>
      <c r="H3180" t="s">
        <v>940</v>
      </c>
      <c r="I3180" t="s">
        <v>22227</v>
      </c>
      <c r="K3180">
        <v>0</v>
      </c>
      <c r="L3180" t="s">
        <v>536</v>
      </c>
      <c r="M3180" t="s">
        <v>22228</v>
      </c>
      <c r="O3180" t="s">
        <v>22229</v>
      </c>
      <c r="P3180" t="s">
        <v>319</v>
      </c>
      <c r="T3180" t="s">
        <v>17201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17219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17199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17200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17400</v>
      </c>
      <c r="B3186">
        <v>1</v>
      </c>
      <c r="C3186" t="s">
        <v>17401</v>
      </c>
      <c r="D3186" t="s">
        <v>433</v>
      </c>
      <c r="F3186" t="s">
        <v>297</v>
      </c>
      <c r="G3186">
        <v>0</v>
      </c>
      <c r="H3186" t="s">
        <v>700</v>
      </c>
      <c r="I3186" t="s">
        <v>17401</v>
      </c>
      <c r="K3186">
        <v>2</v>
      </c>
      <c r="L3186" t="s">
        <v>708</v>
      </c>
      <c r="M3186" t="s">
        <v>17402</v>
      </c>
      <c r="N3186">
        <v>23</v>
      </c>
      <c r="O3186" t="s">
        <v>17403</v>
      </c>
      <c r="P3186" t="s">
        <v>433</v>
      </c>
      <c r="T3186" t="s">
        <v>6906</v>
      </c>
      <c r="V3186" t="s">
        <v>17404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17795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20105</v>
      </c>
      <c r="B3189">
        <v>1</v>
      </c>
      <c r="C3189" t="s">
        <v>20106</v>
      </c>
      <c r="D3189" t="s">
        <v>433</v>
      </c>
      <c r="F3189" t="s">
        <v>297</v>
      </c>
      <c r="G3189">
        <v>37</v>
      </c>
      <c r="H3189" t="s">
        <v>354</v>
      </c>
      <c r="I3189" t="s">
        <v>20106</v>
      </c>
      <c r="K3189">
        <v>1</v>
      </c>
      <c r="L3189" t="s">
        <v>396</v>
      </c>
      <c r="M3189" t="s">
        <v>20107</v>
      </c>
      <c r="N3189">
        <v>24</v>
      </c>
      <c r="O3189" t="s">
        <v>20108</v>
      </c>
      <c r="P3189" t="s">
        <v>433</v>
      </c>
      <c r="T3189" t="s">
        <v>7653</v>
      </c>
      <c r="V3189" t="s">
        <v>20109</v>
      </c>
    </row>
    <row r="3190" spans="1:23" hidden="1" x14ac:dyDescent="0.25">
      <c r="A3190" t="s">
        <v>18409</v>
      </c>
      <c r="B3190">
        <v>1</v>
      </c>
      <c r="C3190" t="s">
        <v>18410</v>
      </c>
      <c r="D3190" t="s">
        <v>319</v>
      </c>
      <c r="F3190" t="s">
        <v>297</v>
      </c>
      <c r="G3190">
        <v>0</v>
      </c>
      <c r="H3190" t="s">
        <v>1037</v>
      </c>
      <c r="I3190" t="s">
        <v>18410</v>
      </c>
      <c r="K3190">
        <v>1</v>
      </c>
      <c r="L3190" t="s">
        <v>941</v>
      </c>
      <c r="M3190" t="s">
        <v>691</v>
      </c>
      <c r="O3190" t="s">
        <v>18411</v>
      </c>
      <c r="P3190" t="s">
        <v>319</v>
      </c>
      <c r="T3190" t="s">
        <v>17201</v>
      </c>
    </row>
    <row r="3191" spans="1:23" hidden="1" x14ac:dyDescent="0.25">
      <c r="A3191" t="s">
        <v>22230</v>
      </c>
      <c r="B3191">
        <v>1</v>
      </c>
      <c r="C3191" t="s">
        <v>22231</v>
      </c>
      <c r="D3191" t="s">
        <v>309</v>
      </c>
      <c r="F3191" t="s">
        <v>297</v>
      </c>
      <c r="G3191">
        <v>10</v>
      </c>
      <c r="H3191" t="s">
        <v>315</v>
      </c>
      <c r="I3191" t="s">
        <v>22231</v>
      </c>
      <c r="K3191">
        <v>0</v>
      </c>
      <c r="L3191" t="s">
        <v>3660</v>
      </c>
      <c r="M3191" t="s">
        <v>311</v>
      </c>
      <c r="N3191">
        <v>24</v>
      </c>
      <c r="O3191" t="s">
        <v>22232</v>
      </c>
      <c r="P3191" t="s">
        <v>309</v>
      </c>
      <c r="T3191" t="s">
        <v>17201</v>
      </c>
      <c r="U3191" t="s">
        <v>333</v>
      </c>
      <c r="V3191" t="s">
        <v>22233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17201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15381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22234</v>
      </c>
      <c r="B3195">
        <v>1</v>
      </c>
      <c r="C3195" t="s">
        <v>22235</v>
      </c>
      <c r="D3195" t="s">
        <v>319</v>
      </c>
      <c r="F3195" t="s">
        <v>297</v>
      </c>
      <c r="G3195">
        <v>89</v>
      </c>
      <c r="H3195" t="s">
        <v>1362</v>
      </c>
      <c r="I3195" t="s">
        <v>22235</v>
      </c>
      <c r="K3195">
        <v>0</v>
      </c>
      <c r="L3195" t="s">
        <v>1960</v>
      </c>
      <c r="M3195" t="s">
        <v>22236</v>
      </c>
      <c r="O3195" t="s">
        <v>22237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17931</v>
      </c>
      <c r="B3196">
        <v>1</v>
      </c>
      <c r="C3196" t="s">
        <v>17932</v>
      </c>
      <c r="D3196" t="s">
        <v>319</v>
      </c>
      <c r="F3196" t="s">
        <v>297</v>
      </c>
      <c r="G3196">
        <v>89</v>
      </c>
      <c r="H3196" t="s">
        <v>509</v>
      </c>
      <c r="I3196" t="s">
        <v>17932</v>
      </c>
      <c r="K3196">
        <v>2</v>
      </c>
      <c r="L3196" t="s">
        <v>1173</v>
      </c>
      <c r="M3196" t="s">
        <v>17933</v>
      </c>
      <c r="N3196">
        <v>23</v>
      </c>
      <c r="O3196" t="s">
        <v>17934</v>
      </c>
      <c r="P3196" t="s">
        <v>319</v>
      </c>
      <c r="Q3196" t="s">
        <v>406</v>
      </c>
      <c r="S3196">
        <v>3</v>
      </c>
      <c r="T3196" t="s">
        <v>17199</v>
      </c>
      <c r="U3196" t="s">
        <v>350</v>
      </c>
      <c r="V3196" t="s">
        <v>17935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19353</v>
      </c>
      <c r="B3198">
        <v>1</v>
      </c>
      <c r="C3198" t="s">
        <v>19354</v>
      </c>
      <c r="D3198" t="s">
        <v>309</v>
      </c>
      <c r="F3198" t="s">
        <v>297</v>
      </c>
      <c r="G3198">
        <v>17</v>
      </c>
      <c r="H3198" t="s">
        <v>831</v>
      </c>
      <c r="I3198" t="s">
        <v>19354</v>
      </c>
      <c r="K3198">
        <v>1</v>
      </c>
      <c r="L3198" t="s">
        <v>2601</v>
      </c>
      <c r="M3198" t="s">
        <v>19355</v>
      </c>
      <c r="N3198">
        <v>24</v>
      </c>
      <c r="O3198" t="s">
        <v>19356</v>
      </c>
      <c r="P3198" t="s">
        <v>309</v>
      </c>
      <c r="Q3198" t="s">
        <v>406</v>
      </c>
      <c r="S3198">
        <v>2</v>
      </c>
      <c r="T3198" t="s">
        <v>17201</v>
      </c>
      <c r="U3198" t="s">
        <v>663</v>
      </c>
      <c r="V3198" t="s">
        <v>20110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17200</v>
      </c>
      <c r="V3199" t="s">
        <v>5441</v>
      </c>
      <c r="W3199">
        <v>31557</v>
      </c>
    </row>
    <row r="3200" spans="1:23" hidden="1" x14ac:dyDescent="0.25">
      <c r="A3200" t="s">
        <v>23138</v>
      </c>
      <c r="B3200">
        <v>1</v>
      </c>
      <c r="C3200" t="s">
        <v>23139</v>
      </c>
      <c r="D3200" t="s">
        <v>309</v>
      </c>
      <c r="F3200" t="s">
        <v>297</v>
      </c>
      <c r="H3200" t="s">
        <v>390</v>
      </c>
      <c r="I3200" t="s">
        <v>23139</v>
      </c>
      <c r="K3200">
        <v>0</v>
      </c>
      <c r="L3200" t="s">
        <v>502</v>
      </c>
      <c r="M3200" t="s">
        <v>23140</v>
      </c>
      <c r="O3200" t="s">
        <v>23141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22238</v>
      </c>
      <c r="B3201">
        <v>1</v>
      </c>
      <c r="C3201" t="s">
        <v>22239</v>
      </c>
      <c r="D3201" t="s">
        <v>15385</v>
      </c>
      <c r="F3201" t="s">
        <v>297</v>
      </c>
      <c r="G3201">
        <v>43</v>
      </c>
      <c r="H3201" t="s">
        <v>470</v>
      </c>
      <c r="I3201" t="s">
        <v>22239</v>
      </c>
      <c r="K3201">
        <v>0</v>
      </c>
      <c r="L3201" t="s">
        <v>2807</v>
      </c>
      <c r="M3201" t="s">
        <v>22240</v>
      </c>
      <c r="N3201">
        <v>27</v>
      </c>
      <c r="O3201" t="s">
        <v>22241</v>
      </c>
      <c r="P3201" t="s">
        <v>15385</v>
      </c>
      <c r="T3201" t="s">
        <v>7653</v>
      </c>
      <c r="U3201" t="s">
        <v>369</v>
      </c>
      <c r="V3201" t="s">
        <v>22242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17200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17200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17219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17219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17201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17200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18089</v>
      </c>
      <c r="B3212">
        <v>1</v>
      </c>
      <c r="C3212" t="s">
        <v>18090</v>
      </c>
      <c r="D3212" t="s">
        <v>346</v>
      </c>
      <c r="F3212" t="s">
        <v>293</v>
      </c>
      <c r="G3212">
        <v>43</v>
      </c>
      <c r="H3212" t="s">
        <v>562</v>
      </c>
      <c r="I3212" t="s">
        <v>18090</v>
      </c>
      <c r="K3212">
        <v>2</v>
      </c>
      <c r="L3212" t="s">
        <v>18091</v>
      </c>
      <c r="M3212" t="s">
        <v>18092</v>
      </c>
      <c r="N3212">
        <v>24</v>
      </c>
      <c r="O3212" t="s">
        <v>18093</v>
      </c>
      <c r="P3212" t="s">
        <v>346</v>
      </c>
      <c r="Q3212" t="s">
        <v>406</v>
      </c>
      <c r="T3212" t="s">
        <v>17200</v>
      </c>
      <c r="V3212" t="s">
        <v>17641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17201</v>
      </c>
      <c r="W3213">
        <v>31483</v>
      </c>
    </row>
    <row r="3214" spans="1:23" hidden="1" x14ac:dyDescent="0.25">
      <c r="A3214" t="s">
        <v>18516</v>
      </c>
      <c r="B3214">
        <v>1</v>
      </c>
      <c r="C3214" t="s">
        <v>18517</v>
      </c>
      <c r="D3214" t="s">
        <v>433</v>
      </c>
      <c r="F3214" t="s">
        <v>297</v>
      </c>
      <c r="G3214">
        <v>6</v>
      </c>
      <c r="H3214" t="s">
        <v>591</v>
      </c>
      <c r="I3214" t="s">
        <v>18517</v>
      </c>
      <c r="K3214">
        <v>1</v>
      </c>
      <c r="L3214" t="s">
        <v>1796</v>
      </c>
      <c r="M3214" t="s">
        <v>18518</v>
      </c>
      <c r="N3214">
        <v>25</v>
      </c>
      <c r="O3214" t="s">
        <v>18519</v>
      </c>
      <c r="P3214" t="s">
        <v>433</v>
      </c>
      <c r="T3214" t="s">
        <v>17314</v>
      </c>
      <c r="V3214" t="s">
        <v>18520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19357</v>
      </c>
      <c r="B3216">
        <v>1</v>
      </c>
      <c r="C3216" t="s">
        <v>19358</v>
      </c>
      <c r="D3216" t="s">
        <v>319</v>
      </c>
      <c r="F3216" t="s">
        <v>297</v>
      </c>
      <c r="G3216">
        <v>85</v>
      </c>
      <c r="H3216" t="s">
        <v>1248</v>
      </c>
      <c r="I3216" t="s">
        <v>19358</v>
      </c>
      <c r="K3216">
        <v>1</v>
      </c>
      <c r="L3216" t="s">
        <v>6171</v>
      </c>
      <c r="M3216" t="s">
        <v>19359</v>
      </c>
      <c r="N3216">
        <v>23</v>
      </c>
      <c r="O3216" t="s">
        <v>19360</v>
      </c>
      <c r="P3216" t="s">
        <v>319</v>
      </c>
      <c r="S3216">
        <v>2</v>
      </c>
      <c r="T3216" t="s">
        <v>17206</v>
      </c>
      <c r="U3216" t="s">
        <v>901</v>
      </c>
      <c r="V3216" t="s">
        <v>20111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17219</v>
      </c>
      <c r="V3217" t="s">
        <v>1330</v>
      </c>
      <c r="W3217">
        <v>30660</v>
      </c>
    </row>
    <row r="3218" spans="1:23" hidden="1" x14ac:dyDescent="0.25">
      <c r="A3218" t="s">
        <v>23142</v>
      </c>
      <c r="B3218">
        <v>1</v>
      </c>
      <c r="C3218" t="s">
        <v>23143</v>
      </c>
      <c r="D3218" t="s">
        <v>309</v>
      </c>
      <c r="F3218" t="s">
        <v>297</v>
      </c>
      <c r="H3218" t="s">
        <v>432</v>
      </c>
      <c r="I3218" t="s">
        <v>23143</v>
      </c>
      <c r="K3218">
        <v>0</v>
      </c>
      <c r="L3218" t="s">
        <v>366</v>
      </c>
      <c r="M3218" t="s">
        <v>23144</v>
      </c>
      <c r="O3218" t="s">
        <v>23145</v>
      </c>
      <c r="P3218" t="s">
        <v>309</v>
      </c>
      <c r="T3218" t="s">
        <v>17200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17213</v>
      </c>
      <c r="V3220" t="s">
        <v>4798</v>
      </c>
      <c r="W3220">
        <v>32330</v>
      </c>
    </row>
    <row r="3221" spans="1:23" hidden="1" x14ac:dyDescent="0.25">
      <c r="A3221" t="s">
        <v>19361</v>
      </c>
      <c r="B3221">
        <v>1</v>
      </c>
      <c r="C3221" t="s">
        <v>19362</v>
      </c>
      <c r="D3221" t="s">
        <v>447</v>
      </c>
      <c r="F3221" t="s">
        <v>297</v>
      </c>
      <c r="G3221">
        <v>34</v>
      </c>
      <c r="H3221" t="s">
        <v>653</v>
      </c>
      <c r="I3221" t="s">
        <v>19362</v>
      </c>
      <c r="K3221">
        <v>2</v>
      </c>
      <c r="L3221" t="s">
        <v>1003</v>
      </c>
      <c r="M3221" t="s">
        <v>19363</v>
      </c>
      <c r="N3221">
        <v>25</v>
      </c>
      <c r="O3221" t="s">
        <v>19364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19365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17201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17200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18249</v>
      </c>
      <c r="B3225">
        <v>1</v>
      </c>
      <c r="C3225" t="s">
        <v>18250</v>
      </c>
      <c r="D3225" t="s">
        <v>15385</v>
      </c>
      <c r="F3225" t="s">
        <v>297</v>
      </c>
      <c r="G3225">
        <v>49</v>
      </c>
      <c r="H3225" t="s">
        <v>354</v>
      </c>
      <c r="I3225" t="s">
        <v>18250</v>
      </c>
      <c r="K3225">
        <v>0</v>
      </c>
      <c r="L3225" t="s">
        <v>594</v>
      </c>
      <c r="M3225" t="s">
        <v>18251</v>
      </c>
      <c r="N3225">
        <v>23</v>
      </c>
      <c r="O3225" t="s">
        <v>18252</v>
      </c>
      <c r="P3225" t="s">
        <v>15385</v>
      </c>
      <c r="T3225" t="s">
        <v>17201</v>
      </c>
      <c r="U3225" t="s">
        <v>304</v>
      </c>
      <c r="V3225" t="s">
        <v>18253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17199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17201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15571</v>
      </c>
      <c r="B3231">
        <v>1</v>
      </c>
      <c r="C3231" t="s">
        <v>15572</v>
      </c>
      <c r="D3231" t="s">
        <v>15385</v>
      </c>
      <c r="F3231" t="s">
        <v>293</v>
      </c>
      <c r="G3231">
        <v>3</v>
      </c>
      <c r="H3231" t="s">
        <v>1216</v>
      </c>
      <c r="I3231" t="s">
        <v>15572</v>
      </c>
      <c r="J3231">
        <v>14341</v>
      </c>
      <c r="K3231">
        <v>8</v>
      </c>
      <c r="L3231" t="s">
        <v>3415</v>
      </c>
      <c r="M3231" t="s">
        <v>15573</v>
      </c>
      <c r="N3231">
        <v>31</v>
      </c>
      <c r="O3231" t="s">
        <v>15574</v>
      </c>
      <c r="P3231" t="s">
        <v>15385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20112</v>
      </c>
      <c r="B3232">
        <v>1</v>
      </c>
      <c r="C3232" t="s">
        <v>20113</v>
      </c>
      <c r="D3232" t="s">
        <v>309</v>
      </c>
      <c r="F3232" t="s">
        <v>297</v>
      </c>
      <c r="G3232">
        <v>6</v>
      </c>
      <c r="H3232" t="s">
        <v>959</v>
      </c>
      <c r="I3232" t="s">
        <v>20113</v>
      </c>
      <c r="K3232">
        <v>1</v>
      </c>
      <c r="L3232" t="s">
        <v>1188</v>
      </c>
      <c r="M3232" t="s">
        <v>20114</v>
      </c>
      <c r="N3232">
        <v>25</v>
      </c>
      <c r="O3232" t="s">
        <v>20115</v>
      </c>
      <c r="P3232" t="s">
        <v>309</v>
      </c>
      <c r="S3232">
        <v>2</v>
      </c>
      <c r="T3232" t="s">
        <v>17201</v>
      </c>
      <c r="U3232" t="s">
        <v>363</v>
      </c>
      <c r="V3232" t="s">
        <v>20116</v>
      </c>
    </row>
    <row r="3233" spans="1:23" hidden="1" x14ac:dyDescent="0.25">
      <c r="A3233" t="s">
        <v>15436</v>
      </c>
      <c r="B3233">
        <v>1</v>
      </c>
      <c r="C3233" t="s">
        <v>15437</v>
      </c>
      <c r="D3233" t="s">
        <v>15385</v>
      </c>
      <c r="E3233" t="s">
        <v>15439</v>
      </c>
      <c r="F3233" t="s">
        <v>297</v>
      </c>
      <c r="G3233">
        <v>16</v>
      </c>
      <c r="H3233" t="s">
        <v>1216</v>
      </c>
      <c r="I3233" t="s">
        <v>15437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15440</v>
      </c>
      <c r="P3233" t="s">
        <v>15385</v>
      </c>
      <c r="R3233">
        <v>3931395</v>
      </c>
      <c r="T3233" t="s">
        <v>17201</v>
      </c>
      <c r="U3233" t="s">
        <v>516</v>
      </c>
      <c r="V3233" t="s">
        <v>15438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17219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17305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17201</v>
      </c>
      <c r="V3238" t="s">
        <v>14551</v>
      </c>
      <c r="W3238">
        <v>33343</v>
      </c>
    </row>
    <row r="3239" spans="1:23" hidden="1" x14ac:dyDescent="0.25">
      <c r="A3239" t="s">
        <v>21508</v>
      </c>
      <c r="B3239">
        <v>1</v>
      </c>
      <c r="C3239" t="s">
        <v>21509</v>
      </c>
      <c r="D3239" t="s">
        <v>346</v>
      </c>
      <c r="F3239" t="s">
        <v>297</v>
      </c>
      <c r="G3239">
        <v>15</v>
      </c>
      <c r="H3239" t="s">
        <v>339</v>
      </c>
      <c r="I3239" t="s">
        <v>21509</v>
      </c>
      <c r="K3239">
        <v>0</v>
      </c>
      <c r="L3239" t="s">
        <v>592</v>
      </c>
      <c r="M3239" t="s">
        <v>22243</v>
      </c>
      <c r="N3239">
        <v>22</v>
      </c>
      <c r="O3239" t="s">
        <v>22244</v>
      </c>
      <c r="P3239" t="s">
        <v>346</v>
      </c>
      <c r="T3239" t="s">
        <v>17200</v>
      </c>
      <c r="U3239" t="s">
        <v>1185</v>
      </c>
      <c r="V3239" t="s">
        <v>22245</v>
      </c>
    </row>
    <row r="3240" spans="1:23" hidden="1" x14ac:dyDescent="0.25">
      <c r="A3240" t="s">
        <v>15742</v>
      </c>
      <c r="B3240">
        <v>1</v>
      </c>
      <c r="C3240" t="s">
        <v>15743</v>
      </c>
      <c r="D3240" t="s">
        <v>15385</v>
      </c>
      <c r="E3240" t="s">
        <v>15744</v>
      </c>
      <c r="F3240" t="s">
        <v>297</v>
      </c>
      <c r="G3240">
        <v>0</v>
      </c>
      <c r="H3240" t="s">
        <v>773</v>
      </c>
      <c r="I3240" t="s">
        <v>15743</v>
      </c>
      <c r="J3240">
        <v>19818</v>
      </c>
      <c r="K3240">
        <v>5</v>
      </c>
      <c r="L3240" t="s">
        <v>1873</v>
      </c>
      <c r="M3240" t="s">
        <v>15745</v>
      </c>
      <c r="N3240">
        <v>28</v>
      </c>
      <c r="O3240" t="s">
        <v>15746</v>
      </c>
      <c r="P3240" t="s">
        <v>15385</v>
      </c>
      <c r="R3240">
        <v>3050015</v>
      </c>
      <c r="T3240" t="s">
        <v>17200</v>
      </c>
      <c r="V3240" t="s">
        <v>1745</v>
      </c>
      <c r="W3240">
        <v>30967</v>
      </c>
    </row>
    <row r="3241" spans="1:23" hidden="1" x14ac:dyDescent="0.25">
      <c r="A3241" t="s">
        <v>16725</v>
      </c>
      <c r="B3241">
        <v>1</v>
      </c>
      <c r="C3241" t="s">
        <v>16726</v>
      </c>
      <c r="D3241" t="s">
        <v>346</v>
      </c>
      <c r="F3241" t="s">
        <v>297</v>
      </c>
      <c r="G3241">
        <v>82</v>
      </c>
      <c r="H3241" t="s">
        <v>808</v>
      </c>
      <c r="I3241" t="s">
        <v>16726</v>
      </c>
      <c r="K3241">
        <v>1</v>
      </c>
      <c r="L3241" t="s">
        <v>16727</v>
      </c>
      <c r="M3241" t="s">
        <v>2984</v>
      </c>
      <c r="N3241">
        <v>23</v>
      </c>
      <c r="O3241" t="s">
        <v>16728</v>
      </c>
      <c r="P3241" t="s">
        <v>346</v>
      </c>
      <c r="Q3241" t="s">
        <v>406</v>
      </c>
      <c r="T3241" t="s">
        <v>17199</v>
      </c>
      <c r="V3241" t="s">
        <v>18029</v>
      </c>
    </row>
    <row r="3242" spans="1:23" hidden="1" x14ac:dyDescent="0.25">
      <c r="A3242" t="s">
        <v>19366</v>
      </c>
      <c r="B3242">
        <v>1</v>
      </c>
      <c r="C3242" t="s">
        <v>19367</v>
      </c>
      <c r="D3242" t="s">
        <v>447</v>
      </c>
      <c r="F3242" t="s">
        <v>297</v>
      </c>
      <c r="G3242">
        <v>34</v>
      </c>
      <c r="H3242" t="s">
        <v>586</v>
      </c>
      <c r="I3242" t="s">
        <v>19367</v>
      </c>
      <c r="K3242">
        <v>1</v>
      </c>
      <c r="L3242" t="s">
        <v>19368</v>
      </c>
      <c r="M3242" t="s">
        <v>1744</v>
      </c>
      <c r="N3242">
        <v>24</v>
      </c>
      <c r="O3242" t="s">
        <v>19369</v>
      </c>
      <c r="P3242" t="s">
        <v>447</v>
      </c>
      <c r="T3242" t="s">
        <v>7653</v>
      </c>
      <c r="U3242" t="s">
        <v>304</v>
      </c>
      <c r="V3242" t="s">
        <v>20117</v>
      </c>
    </row>
    <row r="3243" spans="1:23" hidden="1" x14ac:dyDescent="0.25">
      <c r="A3243" t="s">
        <v>22246</v>
      </c>
      <c r="B3243">
        <v>1</v>
      </c>
      <c r="C3243" t="s">
        <v>22247</v>
      </c>
      <c r="D3243" t="s">
        <v>433</v>
      </c>
      <c r="F3243" t="s">
        <v>297</v>
      </c>
      <c r="H3243" t="s">
        <v>409</v>
      </c>
      <c r="I3243" t="s">
        <v>22247</v>
      </c>
      <c r="K3243">
        <v>0</v>
      </c>
      <c r="L3243" t="s">
        <v>22248</v>
      </c>
      <c r="M3243" t="s">
        <v>793</v>
      </c>
      <c r="O3243" t="s">
        <v>22249</v>
      </c>
      <c r="P3243" t="s">
        <v>433</v>
      </c>
      <c r="T3243" t="s">
        <v>17213</v>
      </c>
      <c r="U3243" t="s">
        <v>1359</v>
      </c>
    </row>
    <row r="3244" spans="1:23" hidden="1" x14ac:dyDescent="0.25">
      <c r="A3244" t="s">
        <v>20118</v>
      </c>
      <c r="B3244">
        <v>1</v>
      </c>
      <c r="C3244" t="s">
        <v>20119</v>
      </c>
      <c r="D3244" t="s">
        <v>433</v>
      </c>
      <c r="F3244" t="s">
        <v>297</v>
      </c>
      <c r="G3244">
        <v>4</v>
      </c>
      <c r="H3244" t="s">
        <v>315</v>
      </c>
      <c r="I3244" t="s">
        <v>20119</v>
      </c>
      <c r="K3244">
        <v>1</v>
      </c>
      <c r="L3244" t="s">
        <v>621</v>
      </c>
      <c r="M3244" t="s">
        <v>20120</v>
      </c>
      <c r="N3244">
        <v>24</v>
      </c>
      <c r="O3244" t="s">
        <v>20121</v>
      </c>
      <c r="P3244" t="s">
        <v>433</v>
      </c>
      <c r="S3244">
        <v>1</v>
      </c>
      <c r="T3244" t="s">
        <v>17200</v>
      </c>
      <c r="U3244" t="s">
        <v>530</v>
      </c>
      <c r="V3244" t="s">
        <v>19838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17201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17247</v>
      </c>
      <c r="B3247">
        <v>1</v>
      </c>
      <c r="C3247" t="s">
        <v>17248</v>
      </c>
      <c r="D3247" t="s">
        <v>346</v>
      </c>
      <c r="F3247" t="s">
        <v>297</v>
      </c>
      <c r="G3247">
        <v>0</v>
      </c>
      <c r="H3247" t="s">
        <v>531</v>
      </c>
      <c r="I3247" t="s">
        <v>17248</v>
      </c>
      <c r="K3247">
        <v>1</v>
      </c>
      <c r="L3247" t="s">
        <v>17249</v>
      </c>
      <c r="M3247" t="s">
        <v>17250</v>
      </c>
      <c r="O3247" t="s">
        <v>17251</v>
      </c>
      <c r="P3247" t="s">
        <v>346</v>
      </c>
      <c r="T3247" t="s">
        <v>17206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17206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19370</v>
      </c>
      <c r="B3252">
        <v>1</v>
      </c>
      <c r="C3252" t="s">
        <v>19371</v>
      </c>
      <c r="D3252" t="s">
        <v>346</v>
      </c>
      <c r="F3252" t="s">
        <v>297</v>
      </c>
      <c r="G3252">
        <v>13</v>
      </c>
      <c r="H3252" t="s">
        <v>808</v>
      </c>
      <c r="I3252" t="s">
        <v>19371</v>
      </c>
      <c r="K3252">
        <v>1</v>
      </c>
      <c r="L3252" t="s">
        <v>19372</v>
      </c>
      <c r="M3252" t="s">
        <v>19373</v>
      </c>
      <c r="N3252">
        <v>22</v>
      </c>
      <c r="O3252" t="s">
        <v>19374</v>
      </c>
      <c r="P3252" t="s">
        <v>346</v>
      </c>
      <c r="S3252">
        <v>6</v>
      </c>
      <c r="T3252" t="s">
        <v>17200</v>
      </c>
      <c r="U3252" t="s">
        <v>363</v>
      </c>
      <c r="V3252" t="s">
        <v>20122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17219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16817</v>
      </c>
      <c r="B3256">
        <v>1</v>
      </c>
      <c r="C3256" t="s">
        <v>16818</v>
      </c>
      <c r="D3256" t="s">
        <v>319</v>
      </c>
      <c r="F3256" t="s">
        <v>297</v>
      </c>
      <c r="G3256">
        <v>82</v>
      </c>
      <c r="H3256" t="s">
        <v>318</v>
      </c>
      <c r="I3256" t="s">
        <v>16818</v>
      </c>
      <c r="K3256">
        <v>3</v>
      </c>
      <c r="L3256" t="s">
        <v>927</v>
      </c>
      <c r="M3256" t="s">
        <v>16819</v>
      </c>
      <c r="N3256">
        <v>26</v>
      </c>
      <c r="O3256" t="s">
        <v>16820</v>
      </c>
      <c r="P3256" t="s">
        <v>319</v>
      </c>
      <c r="S3256">
        <v>5</v>
      </c>
      <c r="T3256" t="s">
        <v>17199</v>
      </c>
      <c r="U3256" t="s">
        <v>564</v>
      </c>
      <c r="V3256" t="s">
        <v>18283</v>
      </c>
    </row>
    <row r="3257" spans="1:23" hidden="1" x14ac:dyDescent="0.25">
      <c r="A3257" t="s">
        <v>15696</v>
      </c>
      <c r="B3257">
        <v>1</v>
      </c>
      <c r="C3257" t="s">
        <v>15697</v>
      </c>
      <c r="D3257" t="s">
        <v>15385</v>
      </c>
      <c r="E3257" t="s">
        <v>15698</v>
      </c>
      <c r="F3257" t="s">
        <v>293</v>
      </c>
      <c r="G3257">
        <v>3</v>
      </c>
      <c r="H3257" t="s">
        <v>597</v>
      </c>
      <c r="I3257" t="s">
        <v>15697</v>
      </c>
      <c r="J3257">
        <v>17450</v>
      </c>
      <c r="K3257">
        <v>7</v>
      </c>
      <c r="L3257" t="s">
        <v>594</v>
      </c>
      <c r="M3257" t="s">
        <v>15699</v>
      </c>
      <c r="N3257">
        <v>29</v>
      </c>
      <c r="O3257" t="s">
        <v>15700</v>
      </c>
      <c r="P3257" t="s">
        <v>15385</v>
      </c>
      <c r="R3257">
        <v>2516357</v>
      </c>
      <c r="T3257" t="s">
        <v>17200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17213</v>
      </c>
      <c r="V3258" t="s">
        <v>14790</v>
      </c>
      <c r="W3258">
        <v>33281</v>
      </c>
    </row>
    <row r="3259" spans="1:23" hidden="1" x14ac:dyDescent="0.25">
      <c r="A3259" t="s">
        <v>20123</v>
      </c>
      <c r="B3259">
        <v>1</v>
      </c>
      <c r="C3259" t="s">
        <v>20124</v>
      </c>
      <c r="D3259" t="s">
        <v>346</v>
      </c>
      <c r="F3259" t="s">
        <v>297</v>
      </c>
      <c r="G3259">
        <v>89</v>
      </c>
      <c r="H3259" t="s">
        <v>531</v>
      </c>
      <c r="I3259" t="s">
        <v>20124</v>
      </c>
      <c r="K3259">
        <v>1</v>
      </c>
      <c r="L3259" t="s">
        <v>1008</v>
      </c>
      <c r="M3259" t="s">
        <v>1228</v>
      </c>
      <c r="N3259">
        <v>25</v>
      </c>
      <c r="O3259" t="s">
        <v>20125</v>
      </c>
      <c r="P3259" t="s">
        <v>346</v>
      </c>
      <c r="T3259" t="s">
        <v>17200</v>
      </c>
      <c r="U3259" t="s">
        <v>701</v>
      </c>
      <c r="V3259" t="s">
        <v>19768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17201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16602</v>
      </c>
      <c r="B3264">
        <v>1</v>
      </c>
      <c r="C3264" t="s">
        <v>16603</v>
      </c>
      <c r="D3264" t="s">
        <v>319</v>
      </c>
      <c r="F3264" t="s">
        <v>293</v>
      </c>
      <c r="G3264">
        <v>86</v>
      </c>
      <c r="H3264" t="s">
        <v>519</v>
      </c>
      <c r="I3264" t="s">
        <v>16603</v>
      </c>
      <c r="K3264">
        <v>1</v>
      </c>
      <c r="L3264" t="s">
        <v>3361</v>
      </c>
      <c r="M3264" t="s">
        <v>507</v>
      </c>
      <c r="O3264" t="s">
        <v>16604</v>
      </c>
      <c r="P3264" t="s">
        <v>319</v>
      </c>
      <c r="T3264" t="s">
        <v>17199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17213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17219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17200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17201</v>
      </c>
      <c r="V3269" t="s">
        <v>5896</v>
      </c>
      <c r="W3269">
        <v>31100</v>
      </c>
    </row>
    <row r="3270" spans="1:23" hidden="1" x14ac:dyDescent="0.25">
      <c r="A3270" t="s">
        <v>18164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17219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17835</v>
      </c>
      <c r="B3272">
        <v>1</v>
      </c>
      <c r="C3272" t="s">
        <v>17836</v>
      </c>
      <c r="D3272" t="s">
        <v>346</v>
      </c>
      <c r="F3272" t="s">
        <v>297</v>
      </c>
      <c r="G3272">
        <v>83</v>
      </c>
      <c r="H3272" t="s">
        <v>426</v>
      </c>
      <c r="I3272" t="s">
        <v>17836</v>
      </c>
      <c r="K3272">
        <v>2</v>
      </c>
      <c r="L3272" t="s">
        <v>592</v>
      </c>
      <c r="M3272" t="s">
        <v>17837</v>
      </c>
      <c r="N3272">
        <v>25</v>
      </c>
      <c r="O3272" t="s">
        <v>17838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17839</v>
      </c>
    </row>
    <row r="3273" spans="1:23" hidden="1" x14ac:dyDescent="0.25">
      <c r="A3273" t="s">
        <v>16105</v>
      </c>
      <c r="B3273">
        <v>1</v>
      </c>
      <c r="C3273" t="s">
        <v>16106</v>
      </c>
      <c r="D3273" t="s">
        <v>447</v>
      </c>
      <c r="F3273" t="s">
        <v>297</v>
      </c>
      <c r="G3273">
        <v>26</v>
      </c>
      <c r="H3273" t="s">
        <v>1799</v>
      </c>
      <c r="I3273" t="s">
        <v>16106</v>
      </c>
      <c r="K3273">
        <v>3</v>
      </c>
      <c r="L3273" t="s">
        <v>16107</v>
      </c>
      <c r="M3273" t="s">
        <v>16108</v>
      </c>
      <c r="N3273">
        <v>25</v>
      </c>
      <c r="O3273" t="s">
        <v>16109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21409</v>
      </c>
      <c r="B3274">
        <v>1</v>
      </c>
      <c r="C3274" t="s">
        <v>19375</v>
      </c>
      <c r="D3274" t="s">
        <v>346</v>
      </c>
      <c r="F3274" t="s">
        <v>297</v>
      </c>
      <c r="G3274">
        <v>3</v>
      </c>
      <c r="H3274" t="s">
        <v>339</v>
      </c>
      <c r="I3274" t="s">
        <v>19375</v>
      </c>
      <c r="K3274">
        <v>1</v>
      </c>
      <c r="L3274" t="s">
        <v>22250</v>
      </c>
      <c r="M3274" t="s">
        <v>1910</v>
      </c>
      <c r="N3274">
        <v>23</v>
      </c>
      <c r="O3274" t="s">
        <v>19376</v>
      </c>
      <c r="P3274" t="s">
        <v>346</v>
      </c>
      <c r="S3274">
        <v>5</v>
      </c>
      <c r="T3274" t="s">
        <v>5163</v>
      </c>
      <c r="U3274" t="s">
        <v>484</v>
      </c>
      <c r="V3274" t="s">
        <v>20126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17219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17219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17213</v>
      </c>
      <c r="V3278" t="s">
        <v>9618</v>
      </c>
      <c r="W3278">
        <v>31772</v>
      </c>
    </row>
    <row r="3279" spans="1:23" hidden="1" x14ac:dyDescent="0.25">
      <c r="A3279" t="s">
        <v>22251</v>
      </c>
      <c r="B3279">
        <v>1</v>
      </c>
      <c r="C3279" t="s">
        <v>22252</v>
      </c>
      <c r="D3279" t="s">
        <v>346</v>
      </c>
      <c r="F3279" t="s">
        <v>297</v>
      </c>
      <c r="G3279">
        <v>87</v>
      </c>
      <c r="H3279" t="s">
        <v>700</v>
      </c>
      <c r="I3279" t="s">
        <v>22252</v>
      </c>
      <c r="K3279">
        <v>0</v>
      </c>
      <c r="L3279" t="s">
        <v>675</v>
      </c>
      <c r="M3279" t="s">
        <v>22253</v>
      </c>
      <c r="O3279" t="s">
        <v>22254</v>
      </c>
      <c r="P3279" t="s">
        <v>346</v>
      </c>
      <c r="T3279" t="s">
        <v>17213</v>
      </c>
      <c r="U3279" t="s">
        <v>546</v>
      </c>
    </row>
    <row r="3280" spans="1:23" hidden="1" x14ac:dyDescent="0.25">
      <c r="A3280" t="s">
        <v>18638</v>
      </c>
      <c r="B3280">
        <v>1</v>
      </c>
      <c r="C3280" t="s">
        <v>18639</v>
      </c>
      <c r="D3280" t="s">
        <v>319</v>
      </c>
      <c r="F3280" t="s">
        <v>297</v>
      </c>
      <c r="G3280">
        <v>34</v>
      </c>
      <c r="H3280" t="s">
        <v>1959</v>
      </c>
      <c r="I3280" t="s">
        <v>18639</v>
      </c>
      <c r="K3280">
        <v>2</v>
      </c>
      <c r="L3280" t="s">
        <v>708</v>
      </c>
      <c r="M3280" t="s">
        <v>18640</v>
      </c>
      <c r="N3280">
        <v>25</v>
      </c>
      <c r="O3280" t="s">
        <v>18641</v>
      </c>
      <c r="P3280" t="s">
        <v>319</v>
      </c>
      <c r="S3280">
        <v>4</v>
      </c>
      <c r="T3280" t="s">
        <v>17199</v>
      </c>
      <c r="U3280" t="s">
        <v>638</v>
      </c>
      <c r="V3280" t="s">
        <v>16526</v>
      </c>
    </row>
    <row r="3281" spans="1:23" hidden="1" x14ac:dyDescent="0.25">
      <c r="A3281" t="s">
        <v>17634</v>
      </c>
      <c r="B3281">
        <v>1</v>
      </c>
      <c r="C3281" t="s">
        <v>17635</v>
      </c>
      <c r="D3281" t="s">
        <v>346</v>
      </c>
      <c r="F3281" t="s">
        <v>297</v>
      </c>
      <c r="G3281">
        <v>18</v>
      </c>
      <c r="H3281" t="s">
        <v>625</v>
      </c>
      <c r="I3281" t="s">
        <v>17635</v>
      </c>
      <c r="K3281">
        <v>2</v>
      </c>
      <c r="L3281" t="s">
        <v>17636</v>
      </c>
      <c r="M3281" t="s">
        <v>17637</v>
      </c>
      <c r="N3281">
        <v>27</v>
      </c>
      <c r="O3281" t="s">
        <v>17638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19377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19378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19379</v>
      </c>
      <c r="P3282" t="s">
        <v>447</v>
      </c>
      <c r="R3282">
        <v>2577134</v>
      </c>
      <c r="T3282" t="s">
        <v>7653</v>
      </c>
      <c r="V3282" t="s">
        <v>19380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17200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20127</v>
      </c>
      <c r="B3286">
        <v>1</v>
      </c>
      <c r="C3286" t="s">
        <v>20128</v>
      </c>
      <c r="D3286" t="s">
        <v>447</v>
      </c>
      <c r="F3286" t="s">
        <v>293</v>
      </c>
      <c r="G3286">
        <v>39</v>
      </c>
      <c r="H3286" t="s">
        <v>526</v>
      </c>
      <c r="I3286" t="s">
        <v>20128</v>
      </c>
      <c r="K3286">
        <v>1</v>
      </c>
      <c r="L3286" t="s">
        <v>501</v>
      </c>
      <c r="M3286" t="s">
        <v>20129</v>
      </c>
      <c r="N3286">
        <v>22</v>
      </c>
      <c r="O3286" t="s">
        <v>20130</v>
      </c>
      <c r="P3286" t="s">
        <v>447</v>
      </c>
      <c r="T3286" t="s">
        <v>17213</v>
      </c>
      <c r="V3286" t="s">
        <v>19791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17199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17213</v>
      </c>
      <c r="V3289" t="s">
        <v>6850</v>
      </c>
      <c r="W3289">
        <v>28965</v>
      </c>
    </row>
    <row r="3290" spans="1:23" hidden="1" x14ac:dyDescent="0.25">
      <c r="A3290" t="s">
        <v>20131</v>
      </c>
      <c r="B3290">
        <v>1</v>
      </c>
      <c r="C3290" t="s">
        <v>20132</v>
      </c>
      <c r="D3290" t="s">
        <v>319</v>
      </c>
      <c r="F3290" t="s">
        <v>297</v>
      </c>
      <c r="G3290">
        <v>85</v>
      </c>
      <c r="H3290" t="s">
        <v>373</v>
      </c>
      <c r="I3290" t="s">
        <v>20132</v>
      </c>
      <c r="K3290">
        <v>1</v>
      </c>
      <c r="L3290" t="s">
        <v>20133</v>
      </c>
      <c r="M3290" t="s">
        <v>20134</v>
      </c>
      <c r="N3290">
        <v>23</v>
      </c>
      <c r="O3290" t="s">
        <v>20135</v>
      </c>
      <c r="P3290" t="s">
        <v>319</v>
      </c>
      <c r="T3290" t="s">
        <v>17219</v>
      </c>
      <c r="V3290" t="s">
        <v>20136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23146</v>
      </c>
      <c r="B3293">
        <v>1</v>
      </c>
      <c r="C3293" t="s">
        <v>23147</v>
      </c>
      <c r="D3293" t="s">
        <v>309</v>
      </c>
      <c r="F3293" t="s">
        <v>297</v>
      </c>
      <c r="H3293" t="s">
        <v>354</v>
      </c>
      <c r="I3293" t="s">
        <v>23147</v>
      </c>
      <c r="K3293">
        <v>0</v>
      </c>
      <c r="L3293" t="s">
        <v>23148</v>
      </c>
      <c r="M3293" t="s">
        <v>14977</v>
      </c>
      <c r="N3293">
        <v>24</v>
      </c>
      <c r="O3293" t="s">
        <v>23149</v>
      </c>
      <c r="P3293" t="s">
        <v>309</v>
      </c>
      <c r="T3293" t="s">
        <v>2291</v>
      </c>
      <c r="U3293" t="s">
        <v>338</v>
      </c>
      <c r="V3293" t="s">
        <v>23150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17555</v>
      </c>
      <c r="W3296">
        <v>32940</v>
      </c>
    </row>
    <row r="3297" spans="1:23" hidden="1" x14ac:dyDescent="0.25">
      <c r="A3297" t="s">
        <v>17758</v>
      </c>
      <c r="B3297">
        <v>1</v>
      </c>
      <c r="C3297" t="s">
        <v>17759</v>
      </c>
      <c r="D3297" t="s">
        <v>319</v>
      </c>
      <c r="F3297" t="s">
        <v>297</v>
      </c>
      <c r="G3297">
        <v>0</v>
      </c>
      <c r="H3297" t="s">
        <v>1248</v>
      </c>
      <c r="I3297" t="s">
        <v>17759</v>
      </c>
      <c r="K3297">
        <v>1</v>
      </c>
      <c r="L3297" t="s">
        <v>3518</v>
      </c>
      <c r="M3297" t="s">
        <v>17760</v>
      </c>
      <c r="N3297">
        <v>25</v>
      </c>
      <c r="O3297" t="s">
        <v>17761</v>
      </c>
      <c r="P3297" t="s">
        <v>319</v>
      </c>
      <c r="T3297" t="s">
        <v>17199</v>
      </c>
      <c r="V3297" t="s">
        <v>19381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15518</v>
      </c>
      <c r="B3301">
        <v>1</v>
      </c>
      <c r="C3301" t="s">
        <v>15519</v>
      </c>
      <c r="D3301" t="s">
        <v>15385</v>
      </c>
      <c r="E3301" t="s">
        <v>15520</v>
      </c>
      <c r="F3301" t="s">
        <v>297</v>
      </c>
      <c r="G3301">
        <v>13</v>
      </c>
      <c r="H3301" t="s">
        <v>736</v>
      </c>
      <c r="I3301" t="s">
        <v>15519</v>
      </c>
      <c r="J3301">
        <v>16925</v>
      </c>
      <c r="K3301">
        <v>9</v>
      </c>
      <c r="L3301" t="s">
        <v>1649</v>
      </c>
      <c r="M3301" t="s">
        <v>15521</v>
      </c>
      <c r="N3301">
        <v>29</v>
      </c>
      <c r="O3301" t="s">
        <v>15522</v>
      </c>
      <c r="P3301" t="s">
        <v>15385</v>
      </c>
      <c r="R3301">
        <v>2977680</v>
      </c>
      <c r="T3301" t="s">
        <v>17199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23151</v>
      </c>
      <c r="B3302">
        <v>1</v>
      </c>
      <c r="C3302" t="s">
        <v>23152</v>
      </c>
      <c r="D3302" t="s">
        <v>319</v>
      </c>
      <c r="F3302" t="s">
        <v>297</v>
      </c>
      <c r="G3302">
        <v>35</v>
      </c>
      <c r="H3302" t="s">
        <v>318</v>
      </c>
      <c r="I3302" t="s">
        <v>23152</v>
      </c>
      <c r="K3302">
        <v>0</v>
      </c>
      <c r="L3302" t="s">
        <v>329</v>
      </c>
      <c r="M3302" t="s">
        <v>23153</v>
      </c>
      <c r="O3302" t="s">
        <v>23154</v>
      </c>
      <c r="P3302" t="s">
        <v>319</v>
      </c>
      <c r="T3302" t="s">
        <v>17201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17199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17213</v>
      </c>
      <c r="V3307" t="s">
        <v>3187</v>
      </c>
      <c r="W3307">
        <v>30318</v>
      </c>
    </row>
    <row r="3308" spans="1:23" hidden="1" x14ac:dyDescent="0.25">
      <c r="A3308" t="s">
        <v>18044</v>
      </c>
      <c r="B3308">
        <v>1</v>
      </c>
      <c r="C3308" t="s">
        <v>18045</v>
      </c>
      <c r="D3308" t="s">
        <v>346</v>
      </c>
      <c r="F3308" t="s">
        <v>297</v>
      </c>
      <c r="G3308">
        <v>85</v>
      </c>
      <c r="H3308" t="s">
        <v>64</v>
      </c>
      <c r="I3308" t="s">
        <v>18045</v>
      </c>
      <c r="K3308">
        <v>1</v>
      </c>
      <c r="L3308" t="s">
        <v>18046</v>
      </c>
      <c r="M3308" t="s">
        <v>18047</v>
      </c>
      <c r="N3308">
        <v>25</v>
      </c>
      <c r="O3308" t="s">
        <v>18048</v>
      </c>
      <c r="P3308" t="s">
        <v>346</v>
      </c>
      <c r="T3308" t="s">
        <v>7653</v>
      </c>
      <c r="V3308" t="s">
        <v>18049</v>
      </c>
    </row>
    <row r="3309" spans="1:23" hidden="1" x14ac:dyDescent="0.25">
      <c r="A3309" t="s">
        <v>22255</v>
      </c>
      <c r="B3309">
        <v>1</v>
      </c>
      <c r="C3309" t="s">
        <v>22256</v>
      </c>
      <c r="D3309" t="s">
        <v>346</v>
      </c>
      <c r="F3309" t="s">
        <v>297</v>
      </c>
      <c r="G3309">
        <v>80</v>
      </c>
      <c r="H3309" t="s">
        <v>426</v>
      </c>
      <c r="I3309" t="s">
        <v>22256</v>
      </c>
      <c r="K3309">
        <v>0</v>
      </c>
      <c r="L3309" t="s">
        <v>1623</v>
      </c>
      <c r="M3309" t="s">
        <v>22257</v>
      </c>
      <c r="N3309">
        <v>23</v>
      </c>
      <c r="O3309" t="s">
        <v>22258</v>
      </c>
      <c r="P3309" t="s">
        <v>346</v>
      </c>
      <c r="T3309" t="s">
        <v>7653</v>
      </c>
      <c r="U3309" t="s">
        <v>663</v>
      </c>
      <c r="V3309" t="s">
        <v>22259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17213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18308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17219</v>
      </c>
      <c r="V3312" t="s">
        <v>3392</v>
      </c>
      <c r="W3312">
        <v>26955</v>
      </c>
    </row>
    <row r="3313" spans="1:23" hidden="1" x14ac:dyDescent="0.25">
      <c r="A3313" t="s">
        <v>18740</v>
      </c>
      <c r="B3313">
        <v>1</v>
      </c>
      <c r="C3313" t="s">
        <v>18741</v>
      </c>
      <c r="D3313" t="s">
        <v>346</v>
      </c>
      <c r="F3313" t="s">
        <v>297</v>
      </c>
      <c r="G3313">
        <v>15</v>
      </c>
      <c r="H3313" t="s">
        <v>1293</v>
      </c>
      <c r="I3313" t="s">
        <v>18741</v>
      </c>
      <c r="K3313">
        <v>2</v>
      </c>
      <c r="L3313" t="s">
        <v>581</v>
      </c>
      <c r="M3313" t="s">
        <v>2163</v>
      </c>
      <c r="N3313">
        <v>27</v>
      </c>
      <c r="O3313" t="s">
        <v>18742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17199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17577</v>
      </c>
      <c r="B3317">
        <v>1</v>
      </c>
      <c r="C3317" t="s">
        <v>17578</v>
      </c>
      <c r="D3317" t="s">
        <v>346</v>
      </c>
      <c r="F3317" t="s">
        <v>297</v>
      </c>
      <c r="G3317">
        <v>0</v>
      </c>
      <c r="H3317" t="s">
        <v>785</v>
      </c>
      <c r="I3317" t="s">
        <v>17578</v>
      </c>
      <c r="K3317">
        <v>1</v>
      </c>
      <c r="L3317" t="s">
        <v>3516</v>
      </c>
      <c r="M3317" t="s">
        <v>3418</v>
      </c>
      <c r="O3317" t="s">
        <v>17579</v>
      </c>
      <c r="P3317" t="s">
        <v>346</v>
      </c>
      <c r="T3317" t="s">
        <v>17206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17200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17588</v>
      </c>
      <c r="B3320">
        <v>1</v>
      </c>
      <c r="C3320" t="s">
        <v>17589</v>
      </c>
      <c r="D3320" t="s">
        <v>319</v>
      </c>
      <c r="F3320" t="s">
        <v>297</v>
      </c>
      <c r="G3320">
        <v>72</v>
      </c>
      <c r="H3320" t="s">
        <v>14384</v>
      </c>
      <c r="I3320" t="s">
        <v>17589</v>
      </c>
      <c r="K3320">
        <v>2</v>
      </c>
      <c r="L3320" t="s">
        <v>17590</v>
      </c>
      <c r="M3320" t="s">
        <v>3447</v>
      </c>
      <c r="N3320">
        <v>25</v>
      </c>
      <c r="O3320" t="s">
        <v>17591</v>
      </c>
      <c r="P3320" t="s">
        <v>319</v>
      </c>
      <c r="T3320" t="s">
        <v>17199</v>
      </c>
      <c r="U3320" t="s">
        <v>546</v>
      </c>
      <c r="V3320" t="s">
        <v>17592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17213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21510</v>
      </c>
      <c r="B3323">
        <v>1</v>
      </c>
      <c r="C3323" t="s">
        <v>21511</v>
      </c>
      <c r="D3323" t="s">
        <v>309</v>
      </c>
      <c r="F3323" t="s">
        <v>297</v>
      </c>
      <c r="G3323">
        <v>3</v>
      </c>
      <c r="H3323" t="s">
        <v>354</v>
      </c>
      <c r="I3323" t="s">
        <v>21511</v>
      </c>
      <c r="K3323">
        <v>0</v>
      </c>
      <c r="L3323" t="s">
        <v>595</v>
      </c>
      <c r="M3323" t="s">
        <v>725</v>
      </c>
      <c r="N3323">
        <v>24</v>
      </c>
      <c r="O3323" t="s">
        <v>22260</v>
      </c>
      <c r="P3323" t="s">
        <v>309</v>
      </c>
      <c r="Q3323" t="s">
        <v>406</v>
      </c>
      <c r="T3323" t="s">
        <v>17200</v>
      </c>
      <c r="U3323" t="s">
        <v>350</v>
      </c>
      <c r="V3323" t="s">
        <v>18104</v>
      </c>
    </row>
    <row r="3324" spans="1:23" hidden="1" x14ac:dyDescent="0.25">
      <c r="A3324" t="s">
        <v>19382</v>
      </c>
      <c r="B3324">
        <v>1</v>
      </c>
      <c r="C3324" t="s">
        <v>19383</v>
      </c>
      <c r="D3324" t="s">
        <v>319</v>
      </c>
      <c r="F3324" t="s">
        <v>297</v>
      </c>
      <c r="G3324">
        <v>87</v>
      </c>
      <c r="H3324" t="s">
        <v>653</v>
      </c>
      <c r="I3324" t="s">
        <v>19383</v>
      </c>
      <c r="K3324">
        <v>1</v>
      </c>
      <c r="L3324" t="s">
        <v>675</v>
      </c>
      <c r="M3324" t="s">
        <v>19384</v>
      </c>
      <c r="N3324">
        <v>23</v>
      </c>
      <c r="O3324" t="s">
        <v>19385</v>
      </c>
      <c r="P3324" t="s">
        <v>319</v>
      </c>
      <c r="S3324">
        <v>1</v>
      </c>
      <c r="T3324" t="s">
        <v>17206</v>
      </c>
      <c r="U3324" t="s">
        <v>715</v>
      </c>
      <c r="V3324" t="s">
        <v>20137</v>
      </c>
    </row>
    <row r="3325" spans="1:23" hidden="1" x14ac:dyDescent="0.25">
      <c r="A3325" t="s">
        <v>22261</v>
      </c>
      <c r="B3325">
        <v>1</v>
      </c>
      <c r="C3325" t="s">
        <v>22262</v>
      </c>
      <c r="D3325" t="s">
        <v>309</v>
      </c>
      <c r="F3325" t="s">
        <v>297</v>
      </c>
      <c r="G3325">
        <v>16</v>
      </c>
      <c r="H3325" t="s">
        <v>808</v>
      </c>
      <c r="I3325" t="s">
        <v>22262</v>
      </c>
      <c r="K3325">
        <v>0</v>
      </c>
      <c r="L3325" t="s">
        <v>1701</v>
      </c>
      <c r="M3325" t="s">
        <v>22263</v>
      </c>
      <c r="O3325" t="s">
        <v>22264</v>
      </c>
      <c r="P3325" t="s">
        <v>309</v>
      </c>
      <c r="T3325" t="s">
        <v>17201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17200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17219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17219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20138</v>
      </c>
      <c r="B3329">
        <v>1</v>
      </c>
      <c r="C3329" t="s">
        <v>20139</v>
      </c>
      <c r="D3329" t="s">
        <v>319</v>
      </c>
      <c r="F3329" t="s">
        <v>297</v>
      </c>
      <c r="G3329">
        <v>88</v>
      </c>
      <c r="H3329" t="s">
        <v>1483</v>
      </c>
      <c r="I3329" t="s">
        <v>20139</v>
      </c>
      <c r="K3329">
        <v>1</v>
      </c>
      <c r="L3329" t="s">
        <v>1494</v>
      </c>
      <c r="M3329" t="s">
        <v>20140</v>
      </c>
      <c r="O3329" t="s">
        <v>20141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17201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17201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17206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17206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15757</v>
      </c>
      <c r="B3337">
        <v>1</v>
      </c>
      <c r="C3337" t="s">
        <v>15758</v>
      </c>
      <c r="D3337" t="s">
        <v>15385</v>
      </c>
      <c r="E3337" t="s">
        <v>15760</v>
      </c>
      <c r="F3337" t="s">
        <v>297</v>
      </c>
      <c r="G3337">
        <v>10</v>
      </c>
      <c r="H3337" t="s">
        <v>315</v>
      </c>
      <c r="I3337" t="s">
        <v>15758</v>
      </c>
      <c r="J3337">
        <v>8433</v>
      </c>
      <c r="K3337">
        <v>14</v>
      </c>
      <c r="L3337" t="s">
        <v>667</v>
      </c>
      <c r="M3337" t="s">
        <v>15761</v>
      </c>
      <c r="N3337">
        <v>37</v>
      </c>
      <c r="O3337" t="s">
        <v>15762</v>
      </c>
      <c r="P3337" t="s">
        <v>15385</v>
      </c>
      <c r="R3337">
        <v>12669</v>
      </c>
      <c r="T3337" t="s">
        <v>17200</v>
      </c>
      <c r="V3337" t="s">
        <v>15759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17206</v>
      </c>
      <c r="V3341" t="s">
        <v>14691</v>
      </c>
      <c r="W3341">
        <v>33214</v>
      </c>
    </row>
    <row r="3342" spans="1:23" hidden="1" x14ac:dyDescent="0.25">
      <c r="A3342" t="s">
        <v>17624</v>
      </c>
      <c r="B3342">
        <v>1</v>
      </c>
      <c r="C3342" t="s">
        <v>17625</v>
      </c>
      <c r="D3342" t="s">
        <v>346</v>
      </c>
      <c r="F3342" t="s">
        <v>297</v>
      </c>
      <c r="G3342">
        <v>1</v>
      </c>
      <c r="H3342" t="s">
        <v>531</v>
      </c>
      <c r="I3342" t="s">
        <v>17625</v>
      </c>
      <c r="K3342">
        <v>2</v>
      </c>
      <c r="L3342" t="s">
        <v>592</v>
      </c>
      <c r="M3342" t="s">
        <v>9921</v>
      </c>
      <c r="N3342">
        <v>25</v>
      </c>
      <c r="O3342" t="s">
        <v>17626</v>
      </c>
      <c r="P3342" t="s">
        <v>346</v>
      </c>
      <c r="S3342">
        <v>4</v>
      </c>
      <c r="T3342" t="s">
        <v>17200</v>
      </c>
      <c r="U3342" t="s">
        <v>739</v>
      </c>
      <c r="V3342" t="s">
        <v>17627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17199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20142</v>
      </c>
      <c r="B3348">
        <v>1</v>
      </c>
      <c r="C3348" t="s">
        <v>20143</v>
      </c>
      <c r="D3348" t="s">
        <v>346</v>
      </c>
      <c r="F3348" t="s">
        <v>297</v>
      </c>
      <c r="G3348">
        <v>83</v>
      </c>
      <c r="H3348" t="s">
        <v>680</v>
      </c>
      <c r="I3348" t="s">
        <v>20143</v>
      </c>
      <c r="K3348">
        <v>1</v>
      </c>
      <c r="L3348" t="s">
        <v>20144</v>
      </c>
      <c r="M3348" t="s">
        <v>20145</v>
      </c>
      <c r="N3348">
        <v>23</v>
      </c>
      <c r="O3348" t="s">
        <v>20146</v>
      </c>
      <c r="P3348" t="s">
        <v>346</v>
      </c>
      <c r="T3348" t="s">
        <v>17206</v>
      </c>
      <c r="V3348" t="s">
        <v>19971</v>
      </c>
    </row>
    <row r="3349" spans="1:23" hidden="1" x14ac:dyDescent="0.25">
      <c r="A3349" t="s">
        <v>17619</v>
      </c>
      <c r="B3349">
        <v>1</v>
      </c>
      <c r="C3349" t="s">
        <v>17620</v>
      </c>
      <c r="D3349" t="s">
        <v>319</v>
      </c>
      <c r="F3349" t="s">
        <v>297</v>
      </c>
      <c r="G3349">
        <v>0</v>
      </c>
      <c r="H3349" t="s">
        <v>947</v>
      </c>
      <c r="I3349" t="s">
        <v>17620</v>
      </c>
      <c r="K3349">
        <v>1</v>
      </c>
      <c r="L3349" t="s">
        <v>1902</v>
      </c>
      <c r="M3349" t="s">
        <v>17621</v>
      </c>
      <c r="N3349">
        <v>25</v>
      </c>
      <c r="O3349" t="s">
        <v>17622</v>
      </c>
      <c r="P3349" t="s">
        <v>319</v>
      </c>
      <c r="T3349" t="s">
        <v>17219</v>
      </c>
      <c r="V3349" t="s">
        <v>17623</v>
      </c>
    </row>
    <row r="3350" spans="1:23" hidden="1" x14ac:dyDescent="0.25">
      <c r="A3350" t="s">
        <v>22265</v>
      </c>
      <c r="B3350">
        <v>1</v>
      </c>
      <c r="C3350" t="s">
        <v>22266</v>
      </c>
      <c r="D3350" t="s">
        <v>346</v>
      </c>
      <c r="F3350" t="s">
        <v>297</v>
      </c>
      <c r="G3350">
        <v>80</v>
      </c>
      <c r="H3350" t="s">
        <v>1085</v>
      </c>
      <c r="I3350" t="s">
        <v>22266</v>
      </c>
      <c r="K3350">
        <v>0</v>
      </c>
      <c r="L3350" t="s">
        <v>2730</v>
      </c>
      <c r="M3350" t="s">
        <v>1534</v>
      </c>
      <c r="O3350" t="s">
        <v>22267</v>
      </c>
      <c r="P3350" t="s">
        <v>346</v>
      </c>
      <c r="T3350" t="s">
        <v>17314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23155</v>
      </c>
      <c r="B3352">
        <v>1</v>
      </c>
      <c r="C3352" t="s">
        <v>23156</v>
      </c>
      <c r="D3352" t="s">
        <v>346</v>
      </c>
      <c r="F3352" t="s">
        <v>297</v>
      </c>
      <c r="G3352">
        <v>26</v>
      </c>
      <c r="H3352" t="s">
        <v>432</v>
      </c>
      <c r="I3352" t="s">
        <v>23156</v>
      </c>
      <c r="K3352">
        <v>0</v>
      </c>
      <c r="L3352" t="s">
        <v>502</v>
      </c>
      <c r="M3352" t="s">
        <v>1534</v>
      </c>
      <c r="O3352" t="s">
        <v>23157</v>
      </c>
      <c r="P3352" t="s">
        <v>346</v>
      </c>
      <c r="T3352" t="s">
        <v>17200</v>
      </c>
      <c r="U3352" t="s">
        <v>888</v>
      </c>
    </row>
    <row r="3353" spans="1:23" hidden="1" x14ac:dyDescent="0.25">
      <c r="A3353" t="s">
        <v>16576</v>
      </c>
      <c r="B3353">
        <v>1</v>
      </c>
      <c r="C3353" t="s">
        <v>16577</v>
      </c>
      <c r="D3353" t="s">
        <v>433</v>
      </c>
      <c r="F3353" t="s">
        <v>297</v>
      </c>
      <c r="G3353">
        <v>2</v>
      </c>
      <c r="H3353" t="s">
        <v>562</v>
      </c>
      <c r="I3353" t="s">
        <v>16577</v>
      </c>
      <c r="K3353">
        <v>3</v>
      </c>
      <c r="L3353" t="s">
        <v>1484</v>
      </c>
      <c r="M3353" t="s">
        <v>16578</v>
      </c>
      <c r="N3353">
        <v>24</v>
      </c>
      <c r="O3353" t="s">
        <v>16579</v>
      </c>
      <c r="P3353" t="s">
        <v>433</v>
      </c>
      <c r="S3353">
        <v>1</v>
      </c>
      <c r="T3353" t="s">
        <v>2291</v>
      </c>
      <c r="U3353" t="s">
        <v>407</v>
      </c>
      <c r="V3353" t="s">
        <v>17617</v>
      </c>
    </row>
    <row r="3354" spans="1:23" hidden="1" x14ac:dyDescent="0.25">
      <c r="A3354" t="s">
        <v>16274</v>
      </c>
      <c r="B3354">
        <v>1</v>
      </c>
      <c r="C3354" t="s">
        <v>16275</v>
      </c>
      <c r="D3354" t="s">
        <v>346</v>
      </c>
      <c r="F3354" t="s">
        <v>297</v>
      </c>
      <c r="G3354">
        <v>2</v>
      </c>
      <c r="H3354" t="s">
        <v>531</v>
      </c>
      <c r="I3354" t="s">
        <v>16275</v>
      </c>
      <c r="K3354">
        <v>3</v>
      </c>
      <c r="L3354" t="s">
        <v>16276</v>
      </c>
      <c r="M3354" t="s">
        <v>775</v>
      </c>
      <c r="N3354">
        <v>24</v>
      </c>
      <c r="O3354" t="s">
        <v>16277</v>
      </c>
      <c r="P3354" t="s">
        <v>346</v>
      </c>
      <c r="S3354">
        <v>4</v>
      </c>
      <c r="T3354" t="s">
        <v>7653</v>
      </c>
      <c r="U3354" t="s">
        <v>440</v>
      </c>
      <c r="V3354" t="s">
        <v>16863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16934</v>
      </c>
      <c r="B3356">
        <v>1</v>
      </c>
      <c r="C3356" t="s">
        <v>16935</v>
      </c>
      <c r="D3356" t="s">
        <v>346</v>
      </c>
      <c r="F3356" t="s">
        <v>297</v>
      </c>
      <c r="G3356">
        <v>81</v>
      </c>
      <c r="H3356" t="s">
        <v>562</v>
      </c>
      <c r="I3356" t="s">
        <v>16935</v>
      </c>
      <c r="K3356">
        <v>3</v>
      </c>
      <c r="L3356" t="s">
        <v>571</v>
      </c>
      <c r="M3356" t="s">
        <v>16936</v>
      </c>
      <c r="N3356">
        <v>25</v>
      </c>
      <c r="O3356" t="s">
        <v>16937</v>
      </c>
      <c r="P3356" t="s">
        <v>346</v>
      </c>
      <c r="T3356" t="s">
        <v>17213</v>
      </c>
      <c r="U3356" t="s">
        <v>564</v>
      </c>
      <c r="V3356" t="s">
        <v>18644</v>
      </c>
    </row>
    <row r="3357" spans="1:23" hidden="1" x14ac:dyDescent="0.25">
      <c r="A3357" t="s">
        <v>18035</v>
      </c>
      <c r="B3357">
        <v>1</v>
      </c>
      <c r="C3357" t="s">
        <v>18036</v>
      </c>
      <c r="D3357" t="s">
        <v>346</v>
      </c>
      <c r="F3357" t="s">
        <v>297</v>
      </c>
      <c r="G3357">
        <v>19</v>
      </c>
      <c r="H3357" t="s">
        <v>17556</v>
      </c>
      <c r="I3357" t="s">
        <v>18036</v>
      </c>
      <c r="K3357">
        <v>2</v>
      </c>
      <c r="L3357" t="s">
        <v>471</v>
      </c>
      <c r="M3357" t="s">
        <v>571</v>
      </c>
      <c r="N3357">
        <v>25</v>
      </c>
      <c r="O3357" t="s">
        <v>18037</v>
      </c>
      <c r="P3357" t="s">
        <v>346</v>
      </c>
      <c r="S3357">
        <v>4</v>
      </c>
      <c r="T3357" t="s">
        <v>6906</v>
      </c>
      <c r="U3357" t="s">
        <v>906</v>
      </c>
      <c r="V3357" t="s">
        <v>18038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17206</v>
      </c>
      <c r="V3358" t="s">
        <v>2145</v>
      </c>
      <c r="W3358">
        <v>31626</v>
      </c>
    </row>
    <row r="3359" spans="1:23" hidden="1" x14ac:dyDescent="0.25">
      <c r="A3359" t="s">
        <v>20147</v>
      </c>
      <c r="B3359">
        <v>1</v>
      </c>
      <c r="C3359" t="s">
        <v>20148</v>
      </c>
      <c r="D3359" t="s">
        <v>15385</v>
      </c>
      <c r="F3359" t="s">
        <v>297</v>
      </c>
      <c r="G3359">
        <v>45</v>
      </c>
      <c r="H3359" t="s">
        <v>526</v>
      </c>
      <c r="I3359" t="s">
        <v>20148</v>
      </c>
      <c r="K3359">
        <v>0</v>
      </c>
      <c r="L3359" t="s">
        <v>1520</v>
      </c>
      <c r="M3359" t="s">
        <v>5935</v>
      </c>
      <c r="O3359" t="s">
        <v>20149</v>
      </c>
      <c r="P3359" t="s">
        <v>15385</v>
      </c>
      <c r="T3359" t="s">
        <v>17200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17200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18613</v>
      </c>
      <c r="B3362">
        <v>1</v>
      </c>
      <c r="C3362" t="s">
        <v>18614</v>
      </c>
      <c r="D3362" t="s">
        <v>319</v>
      </c>
      <c r="F3362" t="s">
        <v>297</v>
      </c>
      <c r="G3362">
        <v>81</v>
      </c>
      <c r="H3362" t="s">
        <v>519</v>
      </c>
      <c r="I3362" t="s">
        <v>18614</v>
      </c>
      <c r="K3362">
        <v>2</v>
      </c>
      <c r="L3362" t="s">
        <v>5179</v>
      </c>
      <c r="M3362" t="s">
        <v>18615</v>
      </c>
      <c r="N3362">
        <v>25</v>
      </c>
      <c r="O3362" t="s">
        <v>18616</v>
      </c>
      <c r="P3362" t="s">
        <v>319</v>
      </c>
      <c r="S3362">
        <v>4</v>
      </c>
      <c r="T3362" t="s">
        <v>17219</v>
      </c>
      <c r="U3362" t="s">
        <v>385</v>
      </c>
      <c r="V3362" t="s">
        <v>18617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17201</v>
      </c>
      <c r="V3363" t="s">
        <v>2839</v>
      </c>
      <c r="W3363">
        <v>31239</v>
      </c>
    </row>
    <row r="3364" spans="1:23" hidden="1" x14ac:dyDescent="0.25">
      <c r="A3364" t="s">
        <v>15478</v>
      </c>
      <c r="B3364">
        <v>1</v>
      </c>
      <c r="C3364" t="s">
        <v>15479</v>
      </c>
      <c r="D3364" t="s">
        <v>15385</v>
      </c>
      <c r="F3364" t="s">
        <v>293</v>
      </c>
      <c r="G3364">
        <v>1</v>
      </c>
      <c r="H3364" t="s">
        <v>426</v>
      </c>
      <c r="I3364" t="s">
        <v>15479</v>
      </c>
      <c r="J3364">
        <v>18534</v>
      </c>
      <c r="K3364">
        <v>0</v>
      </c>
      <c r="L3364" t="s">
        <v>2914</v>
      </c>
      <c r="M3364" t="s">
        <v>15481</v>
      </c>
      <c r="N3364">
        <v>25</v>
      </c>
      <c r="O3364" t="s">
        <v>15482</v>
      </c>
      <c r="P3364" t="s">
        <v>15385</v>
      </c>
      <c r="R3364">
        <v>2576320</v>
      </c>
      <c r="T3364" t="s">
        <v>327</v>
      </c>
      <c r="V3364" t="s">
        <v>15480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17199</v>
      </c>
      <c r="V3365" t="s">
        <v>4970</v>
      </c>
      <c r="W3365">
        <v>30765</v>
      </c>
    </row>
    <row r="3366" spans="1:23" hidden="1" x14ac:dyDescent="0.25">
      <c r="A3366" t="s">
        <v>23158</v>
      </c>
      <c r="B3366">
        <v>1</v>
      </c>
      <c r="C3366" t="s">
        <v>23159</v>
      </c>
      <c r="D3366" t="s">
        <v>346</v>
      </c>
      <c r="F3366" t="s">
        <v>297</v>
      </c>
      <c r="G3366">
        <v>87</v>
      </c>
      <c r="H3366" t="s">
        <v>1293</v>
      </c>
      <c r="I3366" t="s">
        <v>23159</v>
      </c>
      <c r="K3366">
        <v>0</v>
      </c>
      <c r="L3366" t="s">
        <v>610</v>
      </c>
      <c r="M3366" t="s">
        <v>481</v>
      </c>
      <c r="O3366" t="s">
        <v>23160</v>
      </c>
      <c r="P3366" t="s">
        <v>346</v>
      </c>
      <c r="T3366" t="s">
        <v>17213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18459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16003</v>
      </c>
      <c r="M3368" t="s">
        <v>9451</v>
      </c>
      <c r="N3368">
        <v>26</v>
      </c>
      <c r="O3368" t="s">
        <v>18460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18071</v>
      </c>
      <c r="B3370">
        <v>1</v>
      </c>
      <c r="C3370" t="s">
        <v>18072</v>
      </c>
      <c r="D3370" t="s">
        <v>447</v>
      </c>
      <c r="F3370" t="s">
        <v>297</v>
      </c>
      <c r="G3370">
        <v>36</v>
      </c>
      <c r="H3370" t="s">
        <v>569</v>
      </c>
      <c r="I3370" t="s">
        <v>18072</v>
      </c>
      <c r="K3370">
        <v>2</v>
      </c>
      <c r="L3370" t="s">
        <v>667</v>
      </c>
      <c r="M3370" t="s">
        <v>1267</v>
      </c>
      <c r="N3370">
        <v>23</v>
      </c>
      <c r="O3370" t="s">
        <v>18073</v>
      </c>
      <c r="P3370" t="s">
        <v>447</v>
      </c>
      <c r="S3370">
        <v>5</v>
      </c>
      <c r="T3370" t="s">
        <v>17213</v>
      </c>
      <c r="U3370" t="s">
        <v>484</v>
      </c>
      <c r="V3370" t="s">
        <v>18074</v>
      </c>
    </row>
    <row r="3371" spans="1:23" hidden="1" x14ac:dyDescent="0.25">
      <c r="A3371" t="s">
        <v>16162</v>
      </c>
      <c r="B3371">
        <v>1</v>
      </c>
      <c r="C3371" t="s">
        <v>16163</v>
      </c>
      <c r="D3371" t="s">
        <v>346</v>
      </c>
      <c r="F3371" t="s">
        <v>297</v>
      </c>
      <c r="G3371">
        <v>1</v>
      </c>
      <c r="H3371" t="s">
        <v>644</v>
      </c>
      <c r="I3371" t="s">
        <v>16163</v>
      </c>
      <c r="K3371">
        <v>3</v>
      </c>
      <c r="L3371" t="s">
        <v>16164</v>
      </c>
      <c r="M3371" t="s">
        <v>809</v>
      </c>
      <c r="N3371">
        <v>24</v>
      </c>
      <c r="O3371" t="s">
        <v>16165</v>
      </c>
      <c r="P3371" t="s">
        <v>346</v>
      </c>
      <c r="S3371">
        <v>1</v>
      </c>
      <c r="T3371" t="s">
        <v>7653</v>
      </c>
      <c r="U3371" t="s">
        <v>407</v>
      </c>
      <c r="V3371" t="s">
        <v>16787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17199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15950</v>
      </c>
      <c r="N3374">
        <v>33</v>
      </c>
      <c r="O3374" t="s">
        <v>15951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20150</v>
      </c>
      <c r="B3375">
        <v>1</v>
      </c>
      <c r="C3375" t="s">
        <v>20151</v>
      </c>
      <c r="D3375" t="s">
        <v>346</v>
      </c>
      <c r="F3375" t="s">
        <v>297</v>
      </c>
      <c r="G3375">
        <v>43</v>
      </c>
      <c r="H3375" t="s">
        <v>959</v>
      </c>
      <c r="I3375" t="s">
        <v>20151</v>
      </c>
      <c r="K3375">
        <v>1</v>
      </c>
      <c r="L3375" t="s">
        <v>20152</v>
      </c>
      <c r="M3375" t="s">
        <v>1228</v>
      </c>
      <c r="N3375">
        <v>24</v>
      </c>
      <c r="O3375" t="s">
        <v>20153</v>
      </c>
      <c r="P3375" t="s">
        <v>346</v>
      </c>
      <c r="T3375" t="s">
        <v>17199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17201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17201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16061</v>
      </c>
      <c r="N3379">
        <v>27</v>
      </c>
      <c r="O3379" t="s">
        <v>16062</v>
      </c>
      <c r="P3379" t="s">
        <v>447</v>
      </c>
      <c r="R3379">
        <v>2977644</v>
      </c>
      <c r="T3379" t="s">
        <v>17200</v>
      </c>
      <c r="V3379" t="s">
        <v>1203</v>
      </c>
      <c r="W3379">
        <v>28398</v>
      </c>
    </row>
    <row r="3380" spans="1:23" hidden="1" x14ac:dyDescent="0.25">
      <c r="A3380" t="s">
        <v>22268</v>
      </c>
      <c r="B3380">
        <v>1</v>
      </c>
      <c r="C3380" t="s">
        <v>22269</v>
      </c>
      <c r="D3380" t="s">
        <v>346</v>
      </c>
      <c r="F3380" t="s">
        <v>297</v>
      </c>
      <c r="G3380">
        <v>83</v>
      </c>
      <c r="H3380" t="s">
        <v>637</v>
      </c>
      <c r="I3380" t="s">
        <v>22269</v>
      </c>
      <c r="K3380">
        <v>0</v>
      </c>
      <c r="L3380" t="s">
        <v>838</v>
      </c>
      <c r="M3380" t="s">
        <v>507</v>
      </c>
      <c r="N3380">
        <v>23</v>
      </c>
      <c r="O3380" t="s">
        <v>22270</v>
      </c>
      <c r="P3380" t="s">
        <v>346</v>
      </c>
      <c r="T3380" t="s">
        <v>17213</v>
      </c>
      <c r="U3380" t="s">
        <v>715</v>
      </c>
      <c r="V3380" t="s">
        <v>21803</v>
      </c>
    </row>
    <row r="3381" spans="1:23" hidden="1" x14ac:dyDescent="0.25">
      <c r="A3381" t="s">
        <v>15849</v>
      </c>
      <c r="B3381">
        <v>1</v>
      </c>
      <c r="C3381" t="s">
        <v>15850</v>
      </c>
      <c r="D3381" t="s">
        <v>447</v>
      </c>
      <c r="F3381" t="s">
        <v>297</v>
      </c>
      <c r="G3381">
        <v>34</v>
      </c>
      <c r="H3381" t="s">
        <v>562</v>
      </c>
      <c r="I3381" t="s">
        <v>15850</v>
      </c>
      <c r="K3381">
        <v>3</v>
      </c>
      <c r="L3381" t="s">
        <v>15851</v>
      </c>
      <c r="M3381" t="s">
        <v>6058</v>
      </c>
      <c r="N3381">
        <v>25</v>
      </c>
      <c r="O3381" t="s">
        <v>15852</v>
      </c>
      <c r="P3381" t="s">
        <v>447</v>
      </c>
      <c r="T3381" t="s">
        <v>6906</v>
      </c>
      <c r="U3381" t="s">
        <v>407</v>
      </c>
      <c r="V3381" t="s">
        <v>16404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17200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19386</v>
      </c>
      <c r="B3383">
        <v>1</v>
      </c>
      <c r="C3383" t="s">
        <v>19387</v>
      </c>
      <c r="D3383" t="s">
        <v>309</v>
      </c>
      <c r="F3383" t="s">
        <v>297</v>
      </c>
      <c r="G3383">
        <v>3</v>
      </c>
      <c r="H3383" t="s">
        <v>315</v>
      </c>
      <c r="I3383" t="s">
        <v>19387</v>
      </c>
      <c r="K3383">
        <v>1</v>
      </c>
      <c r="L3383" t="s">
        <v>2461</v>
      </c>
      <c r="M3383" t="s">
        <v>19388</v>
      </c>
      <c r="N3383">
        <v>25</v>
      </c>
      <c r="O3383" t="s">
        <v>19389</v>
      </c>
      <c r="P3383" t="s">
        <v>309</v>
      </c>
      <c r="T3383" t="s">
        <v>17200</v>
      </c>
      <c r="U3383" t="s">
        <v>312</v>
      </c>
      <c r="V3383" t="s">
        <v>18162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17201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15399</v>
      </c>
      <c r="B3386">
        <v>1</v>
      </c>
      <c r="C3386" t="s">
        <v>15400</v>
      </c>
      <c r="D3386" t="s">
        <v>15385</v>
      </c>
      <c r="F3386" t="s">
        <v>293</v>
      </c>
      <c r="G3386">
        <v>3</v>
      </c>
      <c r="H3386" t="s">
        <v>315</v>
      </c>
      <c r="I3386" t="s">
        <v>15400</v>
      </c>
      <c r="J3386">
        <v>9814</v>
      </c>
      <c r="K3386">
        <v>14</v>
      </c>
      <c r="L3386" t="s">
        <v>719</v>
      </c>
      <c r="M3386" t="s">
        <v>15402</v>
      </c>
      <c r="N3386">
        <v>37</v>
      </c>
      <c r="O3386" t="s">
        <v>15403</v>
      </c>
      <c r="P3386" t="s">
        <v>15385</v>
      </c>
      <c r="R3386">
        <v>10127</v>
      </c>
      <c r="T3386" t="s">
        <v>343</v>
      </c>
      <c r="V3386" t="s">
        <v>15401</v>
      </c>
      <c r="W3386">
        <v>8050</v>
      </c>
    </row>
    <row r="3387" spans="1:23" hidden="1" x14ac:dyDescent="0.25">
      <c r="A3387" t="s">
        <v>18430</v>
      </c>
      <c r="B3387">
        <v>1</v>
      </c>
      <c r="C3387" t="s">
        <v>18431</v>
      </c>
      <c r="D3387" t="s">
        <v>319</v>
      </c>
      <c r="F3387" t="s">
        <v>297</v>
      </c>
      <c r="G3387">
        <v>80</v>
      </c>
      <c r="H3387" t="s">
        <v>438</v>
      </c>
      <c r="I3387" t="s">
        <v>18431</v>
      </c>
      <c r="K3387">
        <v>2</v>
      </c>
      <c r="L3387" t="s">
        <v>838</v>
      </c>
      <c r="M3387" t="s">
        <v>18432</v>
      </c>
      <c r="N3387">
        <v>24</v>
      </c>
      <c r="O3387" t="s">
        <v>18433</v>
      </c>
      <c r="P3387" t="s">
        <v>319</v>
      </c>
      <c r="S3387">
        <v>2</v>
      </c>
      <c r="T3387" t="s">
        <v>17219</v>
      </c>
      <c r="U3387" t="s">
        <v>333</v>
      </c>
      <c r="V3387" t="s">
        <v>18434</v>
      </c>
    </row>
    <row r="3388" spans="1:23" hidden="1" x14ac:dyDescent="0.25">
      <c r="A3388" t="s">
        <v>19390</v>
      </c>
      <c r="B3388">
        <v>1</v>
      </c>
      <c r="C3388" t="s">
        <v>19391</v>
      </c>
      <c r="D3388" t="s">
        <v>346</v>
      </c>
      <c r="F3388" t="s">
        <v>297</v>
      </c>
      <c r="G3388">
        <v>19</v>
      </c>
      <c r="H3388" t="s">
        <v>915</v>
      </c>
      <c r="I3388" t="s">
        <v>19391</v>
      </c>
      <c r="K3388">
        <v>1</v>
      </c>
      <c r="L3388" t="s">
        <v>621</v>
      </c>
      <c r="M3388" t="s">
        <v>5480</v>
      </c>
      <c r="N3388">
        <v>25</v>
      </c>
      <c r="O3388" t="s">
        <v>19392</v>
      </c>
      <c r="P3388" t="s">
        <v>346</v>
      </c>
      <c r="S3388">
        <v>5</v>
      </c>
      <c r="T3388" t="s">
        <v>17219</v>
      </c>
      <c r="U3388" t="s">
        <v>413</v>
      </c>
      <c r="V3388" t="s">
        <v>14403</v>
      </c>
    </row>
    <row r="3389" spans="1:23" hidden="1" x14ac:dyDescent="0.25">
      <c r="A3389" t="s">
        <v>15536</v>
      </c>
      <c r="B3389">
        <v>1</v>
      </c>
      <c r="C3389" t="s">
        <v>15537</v>
      </c>
      <c r="D3389" t="s">
        <v>15385</v>
      </c>
      <c r="E3389" t="s">
        <v>15538</v>
      </c>
      <c r="F3389" t="s">
        <v>297</v>
      </c>
      <c r="G3389">
        <v>10</v>
      </c>
      <c r="H3389" t="s">
        <v>315</v>
      </c>
      <c r="I3389" t="s">
        <v>15537</v>
      </c>
      <c r="J3389">
        <v>18151</v>
      </c>
      <c r="K3389">
        <v>6</v>
      </c>
      <c r="L3389" t="s">
        <v>15540</v>
      </c>
      <c r="M3389" t="s">
        <v>787</v>
      </c>
      <c r="N3389">
        <v>30</v>
      </c>
      <c r="O3389" t="s">
        <v>15539</v>
      </c>
      <c r="P3389" t="s">
        <v>15385</v>
      </c>
      <c r="R3389">
        <v>3061740</v>
      </c>
      <c r="T3389" t="s">
        <v>17219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17201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17219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21512</v>
      </c>
      <c r="B3393">
        <v>1</v>
      </c>
      <c r="C3393" t="s">
        <v>21513</v>
      </c>
      <c r="D3393" t="s">
        <v>447</v>
      </c>
      <c r="F3393" t="s">
        <v>297</v>
      </c>
      <c r="G3393">
        <v>33</v>
      </c>
      <c r="H3393" t="s">
        <v>213</v>
      </c>
      <c r="I3393" t="s">
        <v>21513</v>
      </c>
      <c r="K3393">
        <v>0</v>
      </c>
      <c r="L3393" t="s">
        <v>1813</v>
      </c>
      <c r="M3393" t="s">
        <v>5775</v>
      </c>
      <c r="N3393">
        <v>20</v>
      </c>
      <c r="O3393" t="s">
        <v>22271</v>
      </c>
      <c r="P3393" t="s">
        <v>447</v>
      </c>
      <c r="T3393" t="s">
        <v>17200</v>
      </c>
      <c r="U3393" t="s">
        <v>338</v>
      </c>
      <c r="V3393" t="s">
        <v>21850</v>
      </c>
    </row>
    <row r="3394" spans="1:23" hidden="1" x14ac:dyDescent="0.25">
      <c r="A3394" t="s">
        <v>20154</v>
      </c>
      <c r="B3394">
        <v>1</v>
      </c>
      <c r="C3394" t="s">
        <v>20155</v>
      </c>
      <c r="D3394" t="s">
        <v>319</v>
      </c>
      <c r="F3394" t="s">
        <v>297</v>
      </c>
      <c r="G3394">
        <v>38</v>
      </c>
      <c r="H3394" t="s">
        <v>509</v>
      </c>
      <c r="I3394" t="s">
        <v>20155</v>
      </c>
      <c r="K3394">
        <v>1</v>
      </c>
      <c r="L3394" t="s">
        <v>960</v>
      </c>
      <c r="M3394" t="s">
        <v>1391</v>
      </c>
      <c r="N3394">
        <v>25</v>
      </c>
      <c r="O3394" t="s">
        <v>20156</v>
      </c>
      <c r="P3394" t="s">
        <v>319</v>
      </c>
      <c r="T3394" t="s">
        <v>17206</v>
      </c>
      <c r="U3394" t="s">
        <v>413</v>
      </c>
      <c r="V3394" t="s">
        <v>17656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20157</v>
      </c>
      <c r="B3396">
        <v>2</v>
      </c>
      <c r="C3396" t="s">
        <v>17683</v>
      </c>
      <c r="D3396" t="s">
        <v>15385</v>
      </c>
      <c r="F3396" t="s">
        <v>297</v>
      </c>
      <c r="G3396">
        <v>19</v>
      </c>
      <c r="H3396" t="s">
        <v>586</v>
      </c>
      <c r="I3396" t="s">
        <v>17683</v>
      </c>
      <c r="K3396">
        <v>2</v>
      </c>
      <c r="L3396" t="s">
        <v>310</v>
      </c>
      <c r="M3396" t="s">
        <v>20158</v>
      </c>
      <c r="N3396">
        <v>25</v>
      </c>
      <c r="O3396" t="s">
        <v>20159</v>
      </c>
      <c r="P3396" t="s">
        <v>15385</v>
      </c>
      <c r="T3396" t="s">
        <v>17199</v>
      </c>
      <c r="U3396" t="s">
        <v>363</v>
      </c>
      <c r="V3396" t="s">
        <v>18534</v>
      </c>
    </row>
    <row r="3397" spans="1:23" hidden="1" x14ac:dyDescent="0.25">
      <c r="A3397" t="s">
        <v>20157</v>
      </c>
      <c r="B3397">
        <v>2</v>
      </c>
      <c r="C3397" t="s">
        <v>20160</v>
      </c>
      <c r="D3397" t="s">
        <v>15385</v>
      </c>
      <c r="F3397" t="s">
        <v>297</v>
      </c>
      <c r="G3397">
        <v>0</v>
      </c>
      <c r="H3397" t="s">
        <v>308</v>
      </c>
      <c r="I3397" t="s">
        <v>20160</v>
      </c>
      <c r="K3397">
        <v>0</v>
      </c>
      <c r="L3397" t="s">
        <v>310</v>
      </c>
      <c r="M3397" t="s">
        <v>20158</v>
      </c>
      <c r="N3397">
        <v>24</v>
      </c>
      <c r="O3397" t="s">
        <v>20159</v>
      </c>
      <c r="P3397" t="s">
        <v>15385</v>
      </c>
      <c r="T3397" t="s">
        <v>1514</v>
      </c>
      <c r="V3397" t="s">
        <v>18534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17213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17199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23161</v>
      </c>
      <c r="B3401">
        <v>1</v>
      </c>
      <c r="C3401" t="s">
        <v>23162</v>
      </c>
      <c r="D3401" t="s">
        <v>346</v>
      </c>
      <c r="F3401" t="s">
        <v>297</v>
      </c>
      <c r="H3401" t="s">
        <v>315</v>
      </c>
      <c r="I3401" t="s">
        <v>23162</v>
      </c>
      <c r="K3401">
        <v>0</v>
      </c>
      <c r="L3401" t="s">
        <v>310</v>
      </c>
      <c r="M3401" t="s">
        <v>634</v>
      </c>
      <c r="O3401" t="s">
        <v>23163</v>
      </c>
      <c r="P3401" t="s">
        <v>346</v>
      </c>
      <c r="T3401" t="s">
        <v>17201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16212</v>
      </c>
      <c r="B3403">
        <v>1</v>
      </c>
      <c r="C3403" t="s">
        <v>16213</v>
      </c>
      <c r="D3403" t="s">
        <v>319</v>
      </c>
      <c r="E3403" t="s">
        <v>16214</v>
      </c>
      <c r="F3403" t="s">
        <v>297</v>
      </c>
      <c r="G3403">
        <v>45</v>
      </c>
      <c r="H3403" t="s">
        <v>797</v>
      </c>
      <c r="I3403" t="s">
        <v>16213</v>
      </c>
      <c r="J3403">
        <v>18000</v>
      </c>
      <c r="K3403">
        <v>6</v>
      </c>
      <c r="L3403" t="s">
        <v>8551</v>
      </c>
      <c r="M3403" t="s">
        <v>16215</v>
      </c>
      <c r="N3403">
        <v>30</v>
      </c>
      <c r="O3403" t="s">
        <v>16216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16217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17199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17206</v>
      </c>
      <c r="V3406" t="s">
        <v>2165</v>
      </c>
      <c r="W3406">
        <v>31705</v>
      </c>
    </row>
    <row r="3407" spans="1:23" hidden="1" x14ac:dyDescent="0.25">
      <c r="A3407" t="s">
        <v>23164</v>
      </c>
      <c r="B3407">
        <v>1</v>
      </c>
      <c r="C3407" t="s">
        <v>23165</v>
      </c>
      <c r="D3407" t="s">
        <v>447</v>
      </c>
      <c r="F3407" t="s">
        <v>297</v>
      </c>
      <c r="H3407" t="s">
        <v>409</v>
      </c>
      <c r="I3407" t="s">
        <v>23165</v>
      </c>
      <c r="K3407">
        <v>0</v>
      </c>
      <c r="L3407" t="s">
        <v>1108</v>
      </c>
      <c r="M3407" t="s">
        <v>5179</v>
      </c>
      <c r="N3407">
        <v>25</v>
      </c>
      <c r="O3407" t="s">
        <v>23166</v>
      </c>
      <c r="P3407" t="s">
        <v>447</v>
      </c>
      <c r="T3407" t="s">
        <v>2291</v>
      </c>
      <c r="U3407" t="s">
        <v>1185</v>
      </c>
      <c r="V3407" t="s">
        <v>17627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15483</v>
      </c>
      <c r="B3409">
        <v>1</v>
      </c>
      <c r="C3409" t="s">
        <v>15484</v>
      </c>
      <c r="D3409" t="s">
        <v>15385</v>
      </c>
      <c r="F3409" t="s">
        <v>297</v>
      </c>
      <c r="G3409">
        <v>3</v>
      </c>
      <c r="H3409" t="s">
        <v>409</v>
      </c>
      <c r="I3409" t="s">
        <v>15484</v>
      </c>
      <c r="J3409">
        <v>14854</v>
      </c>
      <c r="K3409">
        <v>11</v>
      </c>
      <c r="L3409" t="s">
        <v>3415</v>
      </c>
      <c r="M3409" t="s">
        <v>15485</v>
      </c>
      <c r="N3409">
        <v>32</v>
      </c>
      <c r="O3409" t="s">
        <v>15486</v>
      </c>
      <c r="P3409" t="s">
        <v>15385</v>
      </c>
      <c r="R3409">
        <v>16241</v>
      </c>
      <c r="T3409" t="s">
        <v>17206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17219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16178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16179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17206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15821</v>
      </c>
      <c r="B3416">
        <v>1</v>
      </c>
      <c r="C3416" t="s">
        <v>15822</v>
      </c>
      <c r="D3416" t="s">
        <v>15385</v>
      </c>
      <c r="E3416" t="s">
        <v>15824</v>
      </c>
      <c r="F3416" t="s">
        <v>293</v>
      </c>
      <c r="G3416">
        <v>2</v>
      </c>
      <c r="H3416" t="s">
        <v>531</v>
      </c>
      <c r="I3416" t="s">
        <v>15822</v>
      </c>
      <c r="J3416">
        <v>15148</v>
      </c>
      <c r="K3416">
        <v>7</v>
      </c>
      <c r="L3416" t="s">
        <v>770</v>
      </c>
      <c r="M3416" t="s">
        <v>15825</v>
      </c>
      <c r="N3416">
        <v>30</v>
      </c>
      <c r="O3416" t="s">
        <v>15826</v>
      </c>
      <c r="P3416" t="s">
        <v>15385</v>
      </c>
      <c r="R3416">
        <v>15926</v>
      </c>
      <c r="T3416" t="s">
        <v>306</v>
      </c>
      <c r="V3416" t="s">
        <v>15823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20161</v>
      </c>
      <c r="B3421">
        <v>1</v>
      </c>
      <c r="C3421" t="s">
        <v>20162</v>
      </c>
      <c r="D3421" t="s">
        <v>346</v>
      </c>
      <c r="F3421" t="s">
        <v>297</v>
      </c>
      <c r="G3421">
        <v>14</v>
      </c>
      <c r="H3421" t="s">
        <v>365</v>
      </c>
      <c r="I3421" t="s">
        <v>20162</v>
      </c>
      <c r="K3421">
        <v>1</v>
      </c>
      <c r="L3421" t="s">
        <v>15534</v>
      </c>
      <c r="M3421" t="s">
        <v>5117</v>
      </c>
      <c r="N3421">
        <v>25</v>
      </c>
      <c r="O3421" t="s">
        <v>20163</v>
      </c>
      <c r="P3421" t="s">
        <v>346</v>
      </c>
      <c r="Q3421" t="s">
        <v>406</v>
      </c>
      <c r="S3421">
        <v>6</v>
      </c>
      <c r="T3421" t="s">
        <v>17206</v>
      </c>
      <c r="U3421" t="s">
        <v>546</v>
      </c>
      <c r="V3421" t="s">
        <v>20164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23167</v>
      </c>
      <c r="B3423">
        <v>1</v>
      </c>
      <c r="C3423" t="s">
        <v>23168</v>
      </c>
      <c r="D3423" t="s">
        <v>309</v>
      </c>
      <c r="F3423" t="s">
        <v>297</v>
      </c>
      <c r="G3423">
        <v>14</v>
      </c>
      <c r="H3423" t="s">
        <v>308</v>
      </c>
      <c r="I3423" t="s">
        <v>23168</v>
      </c>
      <c r="K3423">
        <v>0</v>
      </c>
      <c r="L3423" t="s">
        <v>23169</v>
      </c>
      <c r="M3423" t="s">
        <v>2932</v>
      </c>
      <c r="O3423" t="s">
        <v>23170</v>
      </c>
      <c r="P3423" t="s">
        <v>309</v>
      </c>
      <c r="T3423" t="s">
        <v>17201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17206</v>
      </c>
      <c r="V3424" t="s">
        <v>2824</v>
      </c>
      <c r="W3424">
        <v>29056</v>
      </c>
    </row>
    <row r="3425" spans="1:23" hidden="1" x14ac:dyDescent="0.25">
      <c r="A3425" t="s">
        <v>20165</v>
      </c>
      <c r="B3425">
        <v>1</v>
      </c>
      <c r="C3425" t="s">
        <v>20166</v>
      </c>
      <c r="D3425" t="s">
        <v>346</v>
      </c>
      <c r="F3425" t="s">
        <v>297</v>
      </c>
      <c r="G3425">
        <v>2</v>
      </c>
      <c r="H3425" t="s">
        <v>773</v>
      </c>
      <c r="I3425" t="s">
        <v>20166</v>
      </c>
      <c r="K3425">
        <v>1</v>
      </c>
      <c r="L3425" t="s">
        <v>838</v>
      </c>
      <c r="M3425" t="s">
        <v>20167</v>
      </c>
      <c r="N3425">
        <v>24</v>
      </c>
      <c r="O3425" t="s">
        <v>20168</v>
      </c>
      <c r="P3425" t="s">
        <v>346</v>
      </c>
      <c r="T3425" t="s">
        <v>17219</v>
      </c>
      <c r="V3425" t="s">
        <v>20169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17219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17219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17201</v>
      </c>
      <c r="V3431" t="s">
        <v>5668</v>
      </c>
      <c r="W3431">
        <v>31567</v>
      </c>
    </row>
    <row r="3432" spans="1:23" hidden="1" x14ac:dyDescent="0.25">
      <c r="A3432" t="s">
        <v>16387</v>
      </c>
      <c r="B3432">
        <v>1</v>
      </c>
      <c r="C3432" t="s">
        <v>16388</v>
      </c>
      <c r="D3432" t="s">
        <v>319</v>
      </c>
      <c r="F3432" t="s">
        <v>297</v>
      </c>
      <c r="G3432">
        <v>89</v>
      </c>
      <c r="H3432" t="s">
        <v>509</v>
      </c>
      <c r="I3432" t="s">
        <v>16388</v>
      </c>
      <c r="K3432">
        <v>3</v>
      </c>
      <c r="L3432" t="s">
        <v>1453</v>
      </c>
      <c r="M3432" t="s">
        <v>16773</v>
      </c>
      <c r="N3432">
        <v>26</v>
      </c>
      <c r="O3432" t="s">
        <v>16774</v>
      </c>
      <c r="P3432" t="s">
        <v>319</v>
      </c>
      <c r="S3432">
        <v>3</v>
      </c>
      <c r="T3432" t="s">
        <v>17199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17219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20170</v>
      </c>
      <c r="B3438">
        <v>1</v>
      </c>
      <c r="C3438" t="s">
        <v>20171</v>
      </c>
      <c r="D3438" t="s">
        <v>319</v>
      </c>
      <c r="F3438" t="s">
        <v>297</v>
      </c>
      <c r="G3438">
        <v>81</v>
      </c>
      <c r="H3438" t="s">
        <v>4850</v>
      </c>
      <c r="I3438" t="s">
        <v>20171</v>
      </c>
      <c r="K3438">
        <v>1</v>
      </c>
      <c r="L3438" t="s">
        <v>2529</v>
      </c>
      <c r="M3438" t="s">
        <v>20172</v>
      </c>
      <c r="N3438">
        <v>24</v>
      </c>
      <c r="O3438" t="s">
        <v>20173</v>
      </c>
      <c r="P3438" t="s">
        <v>319</v>
      </c>
      <c r="T3438" t="s">
        <v>1514</v>
      </c>
      <c r="V3438" t="s">
        <v>20174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17200</v>
      </c>
      <c r="V3439" t="s">
        <v>3074</v>
      </c>
      <c r="W3439">
        <v>29072</v>
      </c>
    </row>
    <row r="3440" spans="1:23" hidden="1" x14ac:dyDescent="0.25">
      <c r="A3440" t="s">
        <v>17992</v>
      </c>
      <c r="B3440">
        <v>1</v>
      </c>
      <c r="C3440" t="s">
        <v>17993</v>
      </c>
      <c r="D3440" t="s">
        <v>346</v>
      </c>
      <c r="F3440" t="s">
        <v>297</v>
      </c>
      <c r="G3440">
        <v>9</v>
      </c>
      <c r="H3440" t="s">
        <v>383</v>
      </c>
      <c r="I3440" t="s">
        <v>17993</v>
      </c>
      <c r="K3440">
        <v>1</v>
      </c>
      <c r="L3440" t="s">
        <v>471</v>
      </c>
      <c r="M3440" t="s">
        <v>1534</v>
      </c>
      <c r="N3440">
        <v>25</v>
      </c>
      <c r="O3440" t="s">
        <v>17994</v>
      </c>
      <c r="P3440" t="s">
        <v>346</v>
      </c>
      <c r="T3440" t="s">
        <v>17213</v>
      </c>
      <c r="V3440" t="s">
        <v>19393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17200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17206</v>
      </c>
      <c r="V3442" t="s">
        <v>1491</v>
      </c>
      <c r="W3442">
        <v>29805</v>
      </c>
    </row>
    <row r="3443" spans="1:23" hidden="1" x14ac:dyDescent="0.25">
      <c r="A3443" t="s">
        <v>22272</v>
      </c>
      <c r="B3443">
        <v>1</v>
      </c>
      <c r="C3443" t="s">
        <v>22273</v>
      </c>
      <c r="D3443" t="s">
        <v>309</v>
      </c>
      <c r="F3443" t="s">
        <v>297</v>
      </c>
      <c r="G3443">
        <v>16</v>
      </c>
      <c r="H3443" t="s">
        <v>426</v>
      </c>
      <c r="I3443" t="s">
        <v>22273</v>
      </c>
      <c r="K3443">
        <v>0</v>
      </c>
      <c r="L3443" t="s">
        <v>502</v>
      </c>
      <c r="M3443" t="s">
        <v>22274</v>
      </c>
      <c r="O3443" t="s">
        <v>22275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18317</v>
      </c>
      <c r="B3445">
        <v>1</v>
      </c>
      <c r="C3445" t="s">
        <v>18318</v>
      </c>
      <c r="D3445" t="s">
        <v>319</v>
      </c>
      <c r="F3445" t="s">
        <v>297</v>
      </c>
      <c r="G3445">
        <v>87</v>
      </c>
      <c r="H3445" t="s">
        <v>318</v>
      </c>
      <c r="I3445" t="s">
        <v>18318</v>
      </c>
      <c r="K3445">
        <v>2</v>
      </c>
      <c r="L3445" t="s">
        <v>621</v>
      </c>
      <c r="M3445" t="s">
        <v>1252</v>
      </c>
      <c r="N3445">
        <v>25</v>
      </c>
      <c r="O3445" t="s">
        <v>18319</v>
      </c>
      <c r="P3445" t="s">
        <v>319</v>
      </c>
      <c r="S3445">
        <v>1</v>
      </c>
      <c r="T3445" t="s">
        <v>17199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17199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18165</v>
      </c>
      <c r="B3448">
        <v>1</v>
      </c>
      <c r="C3448" t="s">
        <v>18166</v>
      </c>
      <c r="D3448" t="s">
        <v>346</v>
      </c>
      <c r="F3448" t="s">
        <v>297</v>
      </c>
      <c r="G3448">
        <v>83</v>
      </c>
      <c r="H3448" t="s">
        <v>831</v>
      </c>
      <c r="I3448" t="s">
        <v>18166</v>
      </c>
      <c r="K3448">
        <v>1</v>
      </c>
      <c r="L3448" t="s">
        <v>18167</v>
      </c>
      <c r="M3448" t="s">
        <v>18168</v>
      </c>
      <c r="N3448">
        <v>26</v>
      </c>
      <c r="O3448" t="s">
        <v>18169</v>
      </c>
      <c r="P3448" t="s">
        <v>346</v>
      </c>
      <c r="T3448" t="s">
        <v>17213</v>
      </c>
      <c r="V3448" t="s">
        <v>18170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17206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17201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18684</v>
      </c>
      <c r="B3452">
        <v>1</v>
      </c>
      <c r="C3452" t="s">
        <v>17867</v>
      </c>
      <c r="D3452" t="s">
        <v>447</v>
      </c>
      <c r="F3452" t="s">
        <v>297</v>
      </c>
      <c r="G3452">
        <v>10</v>
      </c>
      <c r="H3452" t="s">
        <v>586</v>
      </c>
      <c r="I3452" t="s">
        <v>17867</v>
      </c>
      <c r="K3452">
        <v>2</v>
      </c>
      <c r="L3452" t="s">
        <v>8469</v>
      </c>
      <c r="M3452" t="s">
        <v>17868</v>
      </c>
      <c r="N3452">
        <v>25</v>
      </c>
      <c r="O3452" t="s">
        <v>18726</v>
      </c>
      <c r="P3452" t="s">
        <v>447</v>
      </c>
      <c r="S3452">
        <v>1</v>
      </c>
      <c r="T3452" t="s">
        <v>17213</v>
      </c>
      <c r="U3452" t="s">
        <v>304</v>
      </c>
      <c r="V3452" t="s">
        <v>17839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17201</v>
      </c>
      <c r="V3453" t="s">
        <v>2313</v>
      </c>
      <c r="W3453">
        <v>27951</v>
      </c>
    </row>
    <row r="3454" spans="1:23" hidden="1" x14ac:dyDescent="0.25">
      <c r="A3454" t="s">
        <v>19394</v>
      </c>
      <c r="B3454">
        <v>1</v>
      </c>
      <c r="C3454" t="s">
        <v>19395</v>
      </c>
      <c r="D3454" t="s">
        <v>447</v>
      </c>
      <c r="F3454" t="s">
        <v>297</v>
      </c>
      <c r="G3454">
        <v>42</v>
      </c>
      <c r="H3454" t="s">
        <v>387</v>
      </c>
      <c r="I3454" t="s">
        <v>19395</v>
      </c>
      <c r="K3454">
        <v>1</v>
      </c>
      <c r="L3454" t="s">
        <v>3753</v>
      </c>
      <c r="M3454" t="s">
        <v>19396</v>
      </c>
      <c r="O3454" t="s">
        <v>19397</v>
      </c>
      <c r="P3454" t="s">
        <v>447</v>
      </c>
      <c r="T3454" t="s">
        <v>17213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22276</v>
      </c>
      <c r="B3457">
        <v>1</v>
      </c>
      <c r="C3457" t="s">
        <v>22277</v>
      </c>
      <c r="D3457" t="s">
        <v>309</v>
      </c>
      <c r="F3457" t="s">
        <v>297</v>
      </c>
      <c r="G3457">
        <v>4</v>
      </c>
      <c r="H3457" t="s">
        <v>569</v>
      </c>
      <c r="I3457" t="s">
        <v>22277</v>
      </c>
      <c r="K3457">
        <v>0</v>
      </c>
      <c r="L3457" t="s">
        <v>22278</v>
      </c>
      <c r="M3457" t="s">
        <v>22279</v>
      </c>
      <c r="N3457">
        <v>25</v>
      </c>
      <c r="O3457" t="s">
        <v>22280</v>
      </c>
      <c r="P3457" t="s">
        <v>309</v>
      </c>
      <c r="T3457" t="s">
        <v>17219</v>
      </c>
      <c r="U3457" t="s">
        <v>407</v>
      </c>
      <c r="V3457" t="s">
        <v>17611</v>
      </c>
    </row>
    <row r="3458" spans="1:23" hidden="1" x14ac:dyDescent="0.25">
      <c r="A3458" t="s">
        <v>18500</v>
      </c>
      <c r="B3458">
        <v>1</v>
      </c>
      <c r="C3458" t="s">
        <v>19398</v>
      </c>
      <c r="D3458" t="s">
        <v>319</v>
      </c>
      <c r="F3458" t="s">
        <v>297</v>
      </c>
      <c r="G3458">
        <v>86</v>
      </c>
      <c r="H3458" t="s">
        <v>727</v>
      </c>
      <c r="I3458" t="s">
        <v>19398</v>
      </c>
      <c r="K3458">
        <v>1</v>
      </c>
      <c r="L3458" t="s">
        <v>1980</v>
      </c>
      <c r="M3458" t="s">
        <v>18502</v>
      </c>
      <c r="N3458">
        <v>24</v>
      </c>
      <c r="O3458" t="s">
        <v>18503</v>
      </c>
      <c r="P3458" t="s">
        <v>319</v>
      </c>
      <c r="Q3458" t="s">
        <v>406</v>
      </c>
      <c r="S3458">
        <v>4</v>
      </c>
      <c r="T3458" t="s">
        <v>17219</v>
      </c>
      <c r="U3458" t="s">
        <v>301</v>
      </c>
      <c r="V3458" t="s">
        <v>14425</v>
      </c>
    </row>
    <row r="3459" spans="1:23" hidden="1" x14ac:dyDescent="0.25">
      <c r="A3459" t="s">
        <v>17231</v>
      </c>
      <c r="B3459">
        <v>1</v>
      </c>
      <c r="C3459" t="s">
        <v>17232</v>
      </c>
      <c r="D3459" t="s">
        <v>433</v>
      </c>
      <c r="F3459" t="s">
        <v>297</v>
      </c>
      <c r="G3459">
        <v>11</v>
      </c>
      <c r="H3459" t="s">
        <v>586</v>
      </c>
      <c r="I3459" t="s">
        <v>17232</v>
      </c>
      <c r="K3459">
        <v>2</v>
      </c>
      <c r="L3459" t="s">
        <v>1016</v>
      </c>
      <c r="M3459" t="s">
        <v>17233</v>
      </c>
      <c r="N3459">
        <v>24</v>
      </c>
      <c r="O3459" t="s">
        <v>17234</v>
      </c>
      <c r="P3459" t="s">
        <v>433</v>
      </c>
      <c r="S3459">
        <v>1</v>
      </c>
      <c r="T3459" t="s">
        <v>17200</v>
      </c>
      <c r="U3459" t="s">
        <v>296</v>
      </c>
      <c r="V3459" t="s">
        <v>19399</v>
      </c>
    </row>
    <row r="3460" spans="1:23" hidden="1" x14ac:dyDescent="0.25">
      <c r="A3460" t="s">
        <v>15552</v>
      </c>
      <c r="B3460">
        <v>1</v>
      </c>
      <c r="C3460" t="s">
        <v>15553</v>
      </c>
      <c r="D3460" t="s">
        <v>15385</v>
      </c>
      <c r="E3460" t="s">
        <v>15555</v>
      </c>
      <c r="F3460" t="s">
        <v>293</v>
      </c>
      <c r="G3460">
        <v>8</v>
      </c>
      <c r="H3460" t="s">
        <v>756</v>
      </c>
      <c r="I3460" t="s">
        <v>15553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15556</v>
      </c>
      <c r="P3460" t="s">
        <v>15385</v>
      </c>
      <c r="R3460">
        <v>2980123</v>
      </c>
      <c r="T3460" t="s">
        <v>17219</v>
      </c>
      <c r="V3460" t="s">
        <v>15554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17200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17201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17206</v>
      </c>
      <c r="V3465" t="s">
        <v>15333</v>
      </c>
      <c r="W3465">
        <v>33026</v>
      </c>
    </row>
    <row r="3466" spans="1:23" x14ac:dyDescent="0.25">
      <c r="A3466" t="s">
        <v>16264</v>
      </c>
      <c r="B3466">
        <v>1</v>
      </c>
      <c r="C3466" t="s">
        <v>16265</v>
      </c>
      <c r="D3466" t="s">
        <v>346</v>
      </c>
      <c r="F3466" t="s">
        <v>297</v>
      </c>
      <c r="G3466">
        <v>84</v>
      </c>
      <c r="H3466" t="s">
        <v>637</v>
      </c>
      <c r="I3466" t="s">
        <v>16265</v>
      </c>
      <c r="K3466">
        <v>3</v>
      </c>
      <c r="L3466" t="s">
        <v>1108</v>
      </c>
      <c r="M3466" t="s">
        <v>1720</v>
      </c>
      <c r="N3466">
        <v>23</v>
      </c>
      <c r="O3466" t="s">
        <v>16266</v>
      </c>
      <c r="P3466" t="s">
        <v>346</v>
      </c>
      <c r="S3466">
        <v>9</v>
      </c>
      <c r="T3466" t="s">
        <v>7653</v>
      </c>
      <c r="U3466" t="s">
        <v>516</v>
      </c>
      <c r="V3466" t="s">
        <v>16860</v>
      </c>
    </row>
    <row r="3467" spans="1:23" hidden="1" x14ac:dyDescent="0.25">
      <c r="A3467" t="s">
        <v>23171</v>
      </c>
      <c r="B3467">
        <v>1</v>
      </c>
      <c r="C3467" t="s">
        <v>23172</v>
      </c>
      <c r="D3467" t="s">
        <v>309</v>
      </c>
      <c r="F3467" t="s">
        <v>297</v>
      </c>
      <c r="H3467" t="s">
        <v>213</v>
      </c>
      <c r="I3467" t="s">
        <v>23172</v>
      </c>
      <c r="K3467">
        <v>0</v>
      </c>
      <c r="L3467" t="s">
        <v>16884</v>
      </c>
      <c r="M3467" t="s">
        <v>1335</v>
      </c>
      <c r="O3467" t="s">
        <v>23173</v>
      </c>
      <c r="P3467" t="s">
        <v>309</v>
      </c>
      <c r="T3467" t="s">
        <v>17219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17200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18445</v>
      </c>
      <c r="B3473">
        <v>1</v>
      </c>
      <c r="C3473" t="s">
        <v>18446</v>
      </c>
      <c r="D3473" t="s">
        <v>319</v>
      </c>
      <c r="F3473" t="s">
        <v>297</v>
      </c>
      <c r="G3473">
        <v>87</v>
      </c>
      <c r="H3473" t="s">
        <v>542</v>
      </c>
      <c r="I3473" t="s">
        <v>18446</v>
      </c>
      <c r="K3473">
        <v>1</v>
      </c>
      <c r="L3473" t="s">
        <v>809</v>
      </c>
      <c r="M3473" t="s">
        <v>428</v>
      </c>
      <c r="N3473">
        <v>26</v>
      </c>
      <c r="O3473" t="s">
        <v>18447</v>
      </c>
      <c r="P3473" t="s">
        <v>319</v>
      </c>
      <c r="T3473" t="s">
        <v>1514</v>
      </c>
      <c r="V3473" t="s">
        <v>18448</v>
      </c>
    </row>
    <row r="3474" spans="1:23" hidden="1" x14ac:dyDescent="0.25">
      <c r="A3474" t="s">
        <v>15813</v>
      </c>
      <c r="B3474">
        <v>1</v>
      </c>
      <c r="C3474" t="s">
        <v>15814</v>
      </c>
      <c r="D3474" t="s">
        <v>15385</v>
      </c>
      <c r="E3474" t="s">
        <v>15815</v>
      </c>
      <c r="F3474" t="s">
        <v>297</v>
      </c>
      <c r="G3474">
        <v>10</v>
      </c>
      <c r="H3474" t="s">
        <v>569</v>
      </c>
      <c r="I3474" t="s">
        <v>15814</v>
      </c>
      <c r="J3474">
        <v>14409</v>
      </c>
      <c r="K3474">
        <v>12</v>
      </c>
      <c r="L3474" t="s">
        <v>324</v>
      </c>
      <c r="M3474" t="s">
        <v>15816</v>
      </c>
      <c r="N3474">
        <v>34</v>
      </c>
      <c r="O3474" t="s">
        <v>15817</v>
      </c>
      <c r="P3474" t="s">
        <v>15385</v>
      </c>
      <c r="R3474">
        <v>15153</v>
      </c>
      <c r="T3474" t="s">
        <v>17199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17200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22281</v>
      </c>
      <c r="B3478">
        <v>1</v>
      </c>
      <c r="C3478" t="s">
        <v>22282</v>
      </c>
      <c r="D3478" t="s">
        <v>346</v>
      </c>
      <c r="F3478" t="s">
        <v>297</v>
      </c>
      <c r="G3478">
        <v>30</v>
      </c>
      <c r="H3478" t="s">
        <v>390</v>
      </c>
      <c r="I3478" t="s">
        <v>22282</v>
      </c>
      <c r="K3478">
        <v>0</v>
      </c>
      <c r="L3478" t="s">
        <v>2480</v>
      </c>
      <c r="M3478" t="s">
        <v>14863</v>
      </c>
      <c r="N3478">
        <v>23</v>
      </c>
      <c r="O3478" t="s">
        <v>22283</v>
      </c>
      <c r="P3478" t="s">
        <v>346</v>
      </c>
      <c r="T3478" t="s">
        <v>17200</v>
      </c>
      <c r="U3478" t="s">
        <v>338</v>
      </c>
      <c r="V3478" t="s">
        <v>22284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17284</v>
      </c>
      <c r="V3479" t="s">
        <v>14313</v>
      </c>
      <c r="W3479">
        <v>32663</v>
      </c>
    </row>
    <row r="3480" spans="1:23" hidden="1" x14ac:dyDescent="0.25">
      <c r="A3480" t="s">
        <v>17465</v>
      </c>
      <c r="B3480">
        <v>1</v>
      </c>
      <c r="C3480" t="s">
        <v>17466</v>
      </c>
      <c r="D3480" t="s">
        <v>346</v>
      </c>
      <c r="F3480" t="s">
        <v>297</v>
      </c>
      <c r="G3480">
        <v>80</v>
      </c>
      <c r="H3480" t="s">
        <v>1085</v>
      </c>
      <c r="I3480" t="s">
        <v>17466</v>
      </c>
      <c r="K3480">
        <v>2</v>
      </c>
      <c r="L3480" t="s">
        <v>17467</v>
      </c>
      <c r="M3480" t="s">
        <v>441</v>
      </c>
      <c r="N3480">
        <v>25</v>
      </c>
      <c r="O3480" t="s">
        <v>17468</v>
      </c>
      <c r="P3480" t="s">
        <v>346</v>
      </c>
      <c r="T3480" t="s">
        <v>17213</v>
      </c>
      <c r="U3480" t="s">
        <v>304</v>
      </c>
      <c r="V3480" t="s">
        <v>16695</v>
      </c>
    </row>
    <row r="3481" spans="1:23" hidden="1" x14ac:dyDescent="0.25">
      <c r="A3481" t="s">
        <v>16679</v>
      </c>
      <c r="B3481">
        <v>1</v>
      </c>
      <c r="C3481" t="s">
        <v>16680</v>
      </c>
      <c r="D3481" t="s">
        <v>346</v>
      </c>
      <c r="F3481" t="s">
        <v>297</v>
      </c>
      <c r="G3481">
        <v>0</v>
      </c>
      <c r="H3481" t="s">
        <v>680</v>
      </c>
      <c r="I3481" t="s">
        <v>16680</v>
      </c>
      <c r="K3481">
        <v>1</v>
      </c>
      <c r="L3481" t="s">
        <v>443</v>
      </c>
      <c r="M3481" t="s">
        <v>16681</v>
      </c>
      <c r="N3481">
        <v>23</v>
      </c>
      <c r="O3481" t="s">
        <v>16682</v>
      </c>
      <c r="P3481" t="s">
        <v>346</v>
      </c>
      <c r="T3481" t="s">
        <v>17201</v>
      </c>
      <c r="V3481" t="s">
        <v>16683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17200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17199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15588</v>
      </c>
      <c r="B3484">
        <v>1</v>
      </c>
      <c r="C3484" t="s">
        <v>15589</v>
      </c>
      <c r="D3484" t="s">
        <v>15385</v>
      </c>
      <c r="E3484" t="s">
        <v>15591</v>
      </c>
      <c r="F3484" t="s">
        <v>293</v>
      </c>
      <c r="G3484">
        <v>9</v>
      </c>
      <c r="H3484" t="s">
        <v>597</v>
      </c>
      <c r="I3484" t="s">
        <v>15589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15592</v>
      </c>
      <c r="P3484" t="s">
        <v>15385</v>
      </c>
      <c r="R3484">
        <v>10238</v>
      </c>
      <c r="T3484" t="s">
        <v>306</v>
      </c>
      <c r="V3484" t="s">
        <v>15590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23174</v>
      </c>
      <c r="B3487">
        <v>1</v>
      </c>
      <c r="C3487" t="s">
        <v>23175</v>
      </c>
      <c r="D3487" t="s">
        <v>433</v>
      </c>
      <c r="F3487" t="s">
        <v>297</v>
      </c>
      <c r="H3487" t="s">
        <v>823</v>
      </c>
      <c r="I3487" t="s">
        <v>23175</v>
      </c>
      <c r="K3487">
        <v>0</v>
      </c>
      <c r="L3487" t="s">
        <v>23176</v>
      </c>
      <c r="M3487" t="s">
        <v>23177</v>
      </c>
      <c r="N3487">
        <v>24</v>
      </c>
      <c r="O3487" t="s">
        <v>23178</v>
      </c>
      <c r="P3487" t="s">
        <v>433</v>
      </c>
      <c r="T3487" t="s">
        <v>6906</v>
      </c>
      <c r="U3487" t="s">
        <v>1185</v>
      </c>
      <c r="V3487" t="s">
        <v>18056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17199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16383</v>
      </c>
      <c r="B3492">
        <v>1</v>
      </c>
      <c r="C3492" t="s">
        <v>16384</v>
      </c>
      <c r="D3492" t="s">
        <v>346</v>
      </c>
      <c r="F3492" t="s">
        <v>297</v>
      </c>
      <c r="G3492">
        <v>87</v>
      </c>
      <c r="H3492" t="s">
        <v>959</v>
      </c>
      <c r="I3492" t="s">
        <v>16384</v>
      </c>
      <c r="K3492">
        <v>3</v>
      </c>
      <c r="L3492" t="s">
        <v>16621</v>
      </c>
      <c r="M3492" t="s">
        <v>16622</v>
      </c>
      <c r="N3492">
        <v>26</v>
      </c>
      <c r="O3492" t="s">
        <v>16623</v>
      </c>
      <c r="P3492" t="s">
        <v>346</v>
      </c>
      <c r="S3492">
        <v>7</v>
      </c>
      <c r="T3492" t="s">
        <v>17219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17219</v>
      </c>
      <c r="U3493" t="s">
        <v>701</v>
      </c>
      <c r="V3493" t="s">
        <v>17571</v>
      </c>
      <c r="W3493">
        <v>31928</v>
      </c>
    </row>
    <row r="3494" spans="1:23" hidden="1" x14ac:dyDescent="0.25">
      <c r="A3494" t="s">
        <v>21514</v>
      </c>
      <c r="B3494">
        <v>1</v>
      </c>
      <c r="C3494" t="s">
        <v>21515</v>
      </c>
      <c r="D3494" t="s">
        <v>309</v>
      </c>
      <c r="F3494" t="s">
        <v>297</v>
      </c>
      <c r="G3494">
        <v>17</v>
      </c>
      <c r="H3494" t="s">
        <v>597</v>
      </c>
      <c r="I3494" t="s">
        <v>21515</v>
      </c>
      <c r="K3494">
        <v>0</v>
      </c>
      <c r="L3494" t="s">
        <v>366</v>
      </c>
      <c r="M3494" t="s">
        <v>2560</v>
      </c>
      <c r="N3494">
        <v>22</v>
      </c>
      <c r="O3494" t="s">
        <v>22285</v>
      </c>
      <c r="P3494" t="s">
        <v>309</v>
      </c>
      <c r="T3494" t="s">
        <v>17201</v>
      </c>
      <c r="U3494" t="s">
        <v>363</v>
      </c>
      <c r="V3494" t="s">
        <v>22286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17219</v>
      </c>
      <c r="V3495" t="s">
        <v>5795</v>
      </c>
      <c r="W3495">
        <v>27626</v>
      </c>
    </row>
    <row r="3496" spans="1:23" hidden="1" x14ac:dyDescent="0.25">
      <c r="A3496" t="s">
        <v>16638</v>
      </c>
      <c r="B3496">
        <v>1</v>
      </c>
      <c r="C3496" t="s">
        <v>16639</v>
      </c>
      <c r="D3496" t="s">
        <v>447</v>
      </c>
      <c r="F3496" t="s">
        <v>297</v>
      </c>
      <c r="G3496">
        <v>34</v>
      </c>
      <c r="H3496" t="s">
        <v>680</v>
      </c>
      <c r="I3496" t="s">
        <v>16639</v>
      </c>
      <c r="K3496">
        <v>1</v>
      </c>
      <c r="L3496" t="s">
        <v>16640</v>
      </c>
      <c r="M3496" t="s">
        <v>771</v>
      </c>
      <c r="N3496">
        <v>23</v>
      </c>
      <c r="O3496" t="s">
        <v>16641</v>
      </c>
      <c r="P3496" t="s">
        <v>447</v>
      </c>
      <c r="T3496" t="s">
        <v>2291</v>
      </c>
      <c r="V3496" t="s">
        <v>17778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17219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17201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15974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15975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17219</v>
      </c>
      <c r="V3505" t="s">
        <v>18278</v>
      </c>
      <c r="W3505">
        <v>32163</v>
      </c>
    </row>
    <row r="3506" spans="1:23" hidden="1" x14ac:dyDescent="0.25">
      <c r="A3506" t="s">
        <v>23179</v>
      </c>
      <c r="B3506">
        <v>1</v>
      </c>
      <c r="C3506" t="s">
        <v>23180</v>
      </c>
      <c r="D3506" t="s">
        <v>309</v>
      </c>
      <c r="F3506" t="s">
        <v>297</v>
      </c>
      <c r="G3506">
        <v>14</v>
      </c>
      <c r="H3506" t="s">
        <v>959</v>
      </c>
      <c r="I3506" t="s">
        <v>23180</v>
      </c>
      <c r="K3506">
        <v>0</v>
      </c>
      <c r="L3506" t="s">
        <v>434</v>
      </c>
      <c r="M3506" t="s">
        <v>23181</v>
      </c>
      <c r="O3506" t="s">
        <v>23182</v>
      </c>
      <c r="P3506" t="s">
        <v>309</v>
      </c>
      <c r="T3506" t="s">
        <v>17201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17311</v>
      </c>
      <c r="B3508">
        <v>1</v>
      </c>
      <c r="C3508" t="s">
        <v>17312</v>
      </c>
      <c r="D3508" t="s">
        <v>309</v>
      </c>
      <c r="F3508" t="s">
        <v>297</v>
      </c>
      <c r="G3508">
        <v>0</v>
      </c>
      <c r="H3508" t="s">
        <v>339</v>
      </c>
      <c r="I3508" t="s">
        <v>17312</v>
      </c>
      <c r="K3508">
        <v>1</v>
      </c>
      <c r="L3508" t="s">
        <v>631</v>
      </c>
      <c r="M3508" t="s">
        <v>1668</v>
      </c>
      <c r="N3508">
        <v>24</v>
      </c>
      <c r="O3508" t="s">
        <v>17313</v>
      </c>
      <c r="P3508" t="s">
        <v>309</v>
      </c>
      <c r="T3508" t="s">
        <v>17200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17219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16129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22287</v>
      </c>
      <c r="B3513">
        <v>1</v>
      </c>
      <c r="C3513" t="s">
        <v>22288</v>
      </c>
      <c r="D3513" t="s">
        <v>319</v>
      </c>
      <c r="F3513" t="s">
        <v>297</v>
      </c>
      <c r="G3513">
        <v>85</v>
      </c>
      <c r="H3513" t="s">
        <v>438</v>
      </c>
      <c r="I3513" t="s">
        <v>22288</v>
      </c>
      <c r="K3513">
        <v>0</v>
      </c>
      <c r="L3513" t="s">
        <v>22289</v>
      </c>
      <c r="M3513" t="s">
        <v>22290</v>
      </c>
      <c r="N3513">
        <v>24</v>
      </c>
      <c r="O3513" t="s">
        <v>22291</v>
      </c>
      <c r="P3513" t="s">
        <v>319</v>
      </c>
      <c r="T3513" t="s">
        <v>17206</v>
      </c>
      <c r="U3513" t="s">
        <v>369</v>
      </c>
      <c r="V3513" t="s">
        <v>19751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17219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17200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17753</v>
      </c>
      <c r="B3518">
        <v>1</v>
      </c>
      <c r="C3518" t="s">
        <v>17754</v>
      </c>
      <c r="D3518" t="s">
        <v>319</v>
      </c>
      <c r="F3518" t="s">
        <v>297</v>
      </c>
      <c r="G3518">
        <v>87</v>
      </c>
      <c r="H3518" t="s">
        <v>509</v>
      </c>
      <c r="I3518" t="s">
        <v>17754</v>
      </c>
      <c r="K3518">
        <v>2</v>
      </c>
      <c r="L3518" t="s">
        <v>502</v>
      </c>
      <c r="M3518" t="s">
        <v>17755</v>
      </c>
      <c r="N3518">
        <v>24</v>
      </c>
      <c r="O3518" t="s">
        <v>17756</v>
      </c>
      <c r="P3518" t="s">
        <v>319</v>
      </c>
      <c r="S3518">
        <v>3</v>
      </c>
      <c r="T3518" t="s">
        <v>17284</v>
      </c>
      <c r="U3518" t="s">
        <v>474</v>
      </c>
      <c r="V3518" t="s">
        <v>17757</v>
      </c>
    </row>
    <row r="3519" spans="1:23" hidden="1" x14ac:dyDescent="0.25">
      <c r="A3519" t="s">
        <v>19400</v>
      </c>
      <c r="B3519">
        <v>1</v>
      </c>
      <c r="C3519" t="s">
        <v>19401</v>
      </c>
      <c r="D3519" t="s">
        <v>309</v>
      </c>
      <c r="F3519" t="s">
        <v>297</v>
      </c>
      <c r="G3519">
        <v>2</v>
      </c>
      <c r="H3519" t="s">
        <v>680</v>
      </c>
      <c r="I3519" t="s">
        <v>19401</v>
      </c>
      <c r="K3519">
        <v>1</v>
      </c>
      <c r="L3519" t="s">
        <v>19402</v>
      </c>
      <c r="M3519" t="s">
        <v>19403</v>
      </c>
      <c r="N3519">
        <v>26</v>
      </c>
      <c r="O3519" t="s">
        <v>19404</v>
      </c>
      <c r="P3519" t="s">
        <v>309</v>
      </c>
      <c r="S3519">
        <v>2</v>
      </c>
      <c r="T3519" t="s">
        <v>17206</v>
      </c>
      <c r="U3519" t="s">
        <v>715</v>
      </c>
      <c r="V3519" t="s">
        <v>17524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17206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17219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17206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18333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18334</v>
      </c>
      <c r="M3524" t="s">
        <v>1487</v>
      </c>
      <c r="N3524">
        <v>27</v>
      </c>
      <c r="O3524" t="s">
        <v>18335</v>
      </c>
      <c r="P3524" t="s">
        <v>346</v>
      </c>
      <c r="R3524">
        <v>3039722</v>
      </c>
      <c r="T3524" t="s">
        <v>17200</v>
      </c>
      <c r="V3524" t="s">
        <v>1566</v>
      </c>
      <c r="W3524">
        <v>30771</v>
      </c>
    </row>
    <row r="3525" spans="1:23" hidden="1" x14ac:dyDescent="0.25">
      <c r="A3525" t="s">
        <v>15469</v>
      </c>
      <c r="B3525">
        <v>1</v>
      </c>
      <c r="C3525" t="s">
        <v>15470</v>
      </c>
      <c r="D3525" t="s">
        <v>15385</v>
      </c>
      <c r="E3525" t="s">
        <v>15471</v>
      </c>
      <c r="F3525" t="s">
        <v>297</v>
      </c>
      <c r="G3525">
        <v>2</v>
      </c>
      <c r="H3525" t="s">
        <v>680</v>
      </c>
      <c r="I3525" t="s">
        <v>15470</v>
      </c>
      <c r="J3525">
        <v>20426</v>
      </c>
      <c r="K3525">
        <v>4</v>
      </c>
      <c r="L3525" t="s">
        <v>1128</v>
      </c>
      <c r="M3525" t="s">
        <v>15472</v>
      </c>
      <c r="N3525">
        <v>26</v>
      </c>
      <c r="O3525" t="s">
        <v>15473</v>
      </c>
      <c r="P3525" t="s">
        <v>15385</v>
      </c>
      <c r="R3525">
        <v>3051820</v>
      </c>
      <c r="T3525" t="s">
        <v>17206</v>
      </c>
      <c r="V3525" t="s">
        <v>2409</v>
      </c>
      <c r="W3525">
        <v>31689</v>
      </c>
    </row>
    <row r="3526" spans="1:23" hidden="1" x14ac:dyDescent="0.25">
      <c r="A3526" t="s">
        <v>20175</v>
      </c>
      <c r="B3526">
        <v>1</v>
      </c>
      <c r="C3526" t="s">
        <v>20176</v>
      </c>
      <c r="D3526" t="s">
        <v>346</v>
      </c>
      <c r="F3526" t="s">
        <v>297</v>
      </c>
      <c r="G3526">
        <v>81</v>
      </c>
      <c r="H3526" t="s">
        <v>637</v>
      </c>
      <c r="I3526" t="s">
        <v>20176</v>
      </c>
      <c r="K3526">
        <v>1</v>
      </c>
      <c r="L3526" t="s">
        <v>7552</v>
      </c>
      <c r="M3526" t="s">
        <v>1534</v>
      </c>
      <c r="N3526">
        <v>32</v>
      </c>
      <c r="O3526" t="s">
        <v>20177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19405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17201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22292</v>
      </c>
      <c r="B3528">
        <v>1</v>
      </c>
      <c r="C3528" t="s">
        <v>22293</v>
      </c>
      <c r="D3528" t="s">
        <v>346</v>
      </c>
      <c r="F3528" t="s">
        <v>297</v>
      </c>
      <c r="G3528">
        <v>12</v>
      </c>
      <c r="H3528" t="s">
        <v>680</v>
      </c>
      <c r="I3528" t="s">
        <v>22293</v>
      </c>
      <c r="K3528">
        <v>0</v>
      </c>
      <c r="L3528" t="s">
        <v>675</v>
      </c>
      <c r="M3528" t="s">
        <v>22294</v>
      </c>
      <c r="O3528" t="s">
        <v>22295</v>
      </c>
      <c r="P3528" t="s">
        <v>346</v>
      </c>
      <c r="T3528" t="s">
        <v>17219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20178</v>
      </c>
      <c r="B3530">
        <v>1</v>
      </c>
      <c r="C3530" t="s">
        <v>20179</v>
      </c>
      <c r="D3530" t="s">
        <v>319</v>
      </c>
      <c r="F3530" t="s">
        <v>297</v>
      </c>
      <c r="G3530">
        <v>87</v>
      </c>
      <c r="H3530" t="s">
        <v>727</v>
      </c>
      <c r="I3530" t="s">
        <v>20179</v>
      </c>
      <c r="K3530">
        <v>1</v>
      </c>
      <c r="L3530" t="s">
        <v>1230</v>
      </c>
      <c r="M3530" t="s">
        <v>20180</v>
      </c>
      <c r="N3530">
        <v>25</v>
      </c>
      <c r="O3530" t="s">
        <v>20181</v>
      </c>
      <c r="P3530" t="s">
        <v>319</v>
      </c>
      <c r="T3530" t="s">
        <v>17200</v>
      </c>
      <c r="V3530" t="s">
        <v>20182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17201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21516</v>
      </c>
      <c r="B3533">
        <v>1</v>
      </c>
      <c r="C3533" t="s">
        <v>21517</v>
      </c>
      <c r="D3533" t="s">
        <v>319</v>
      </c>
      <c r="F3533" t="s">
        <v>297</v>
      </c>
      <c r="G3533">
        <v>83</v>
      </c>
      <c r="H3533" t="s">
        <v>947</v>
      </c>
      <c r="I3533" t="s">
        <v>21517</v>
      </c>
      <c r="K3533">
        <v>0</v>
      </c>
      <c r="L3533" t="s">
        <v>22296</v>
      </c>
      <c r="M3533" t="s">
        <v>22297</v>
      </c>
      <c r="N3533">
        <v>23</v>
      </c>
      <c r="O3533" t="s">
        <v>22298</v>
      </c>
      <c r="P3533" t="s">
        <v>319</v>
      </c>
      <c r="Q3533" t="s">
        <v>406</v>
      </c>
      <c r="T3533" t="s">
        <v>17199</v>
      </c>
      <c r="U3533" t="s">
        <v>407</v>
      </c>
      <c r="V3533" t="s">
        <v>22299</v>
      </c>
    </row>
    <row r="3534" spans="1:23" hidden="1" x14ac:dyDescent="0.25">
      <c r="A3534" t="s">
        <v>16882</v>
      </c>
      <c r="B3534">
        <v>1</v>
      </c>
      <c r="C3534" t="s">
        <v>16883</v>
      </c>
      <c r="D3534" t="s">
        <v>346</v>
      </c>
      <c r="F3534" t="s">
        <v>297</v>
      </c>
      <c r="G3534">
        <v>88</v>
      </c>
      <c r="H3534" t="s">
        <v>64</v>
      </c>
      <c r="I3534" t="s">
        <v>16883</v>
      </c>
      <c r="K3534">
        <v>3</v>
      </c>
      <c r="L3534" t="s">
        <v>16884</v>
      </c>
      <c r="M3534" t="s">
        <v>1107</v>
      </c>
      <c r="N3534">
        <v>26</v>
      </c>
      <c r="O3534" t="s">
        <v>16885</v>
      </c>
      <c r="P3534" t="s">
        <v>346</v>
      </c>
      <c r="T3534" t="s">
        <v>17213</v>
      </c>
      <c r="U3534" t="s">
        <v>413</v>
      </c>
      <c r="V3534" t="s">
        <v>16886</v>
      </c>
    </row>
    <row r="3535" spans="1:23" hidden="1" x14ac:dyDescent="0.25">
      <c r="A3535" t="s">
        <v>17913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17914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17200</v>
      </c>
      <c r="V3535" t="s">
        <v>4724</v>
      </c>
      <c r="W3535">
        <v>31463</v>
      </c>
    </row>
    <row r="3536" spans="1:23" hidden="1" x14ac:dyDescent="0.25">
      <c r="A3536" t="s">
        <v>19406</v>
      </c>
      <c r="B3536">
        <v>1</v>
      </c>
      <c r="C3536" t="s">
        <v>19407</v>
      </c>
      <c r="D3536" t="s">
        <v>319</v>
      </c>
      <c r="F3536" t="s">
        <v>297</v>
      </c>
      <c r="G3536">
        <v>81</v>
      </c>
      <c r="H3536" t="s">
        <v>542</v>
      </c>
      <c r="I3536" t="s">
        <v>19407</v>
      </c>
      <c r="K3536">
        <v>1</v>
      </c>
      <c r="L3536" t="s">
        <v>14054</v>
      </c>
      <c r="M3536" t="s">
        <v>19408</v>
      </c>
      <c r="N3536">
        <v>24</v>
      </c>
      <c r="O3536" t="s">
        <v>19409</v>
      </c>
      <c r="P3536" t="s">
        <v>319</v>
      </c>
      <c r="S3536">
        <v>4</v>
      </c>
      <c r="T3536" t="s">
        <v>17730</v>
      </c>
      <c r="U3536" t="s">
        <v>350</v>
      </c>
      <c r="V3536" t="s">
        <v>18469</v>
      </c>
    </row>
    <row r="3537" spans="1:23" hidden="1" x14ac:dyDescent="0.25">
      <c r="A3537" t="s">
        <v>17874</v>
      </c>
      <c r="B3537">
        <v>1</v>
      </c>
      <c r="C3537" t="s">
        <v>17875</v>
      </c>
      <c r="D3537" t="s">
        <v>346</v>
      </c>
      <c r="F3537" t="s">
        <v>297</v>
      </c>
      <c r="G3537">
        <v>8</v>
      </c>
      <c r="H3537" t="s">
        <v>817</v>
      </c>
      <c r="I3537" t="s">
        <v>17875</v>
      </c>
      <c r="K3537">
        <v>2</v>
      </c>
      <c r="L3537" t="s">
        <v>502</v>
      </c>
      <c r="M3537" t="s">
        <v>17876</v>
      </c>
      <c r="N3537">
        <v>23</v>
      </c>
      <c r="O3537" t="s">
        <v>17877</v>
      </c>
      <c r="P3537" t="s">
        <v>346</v>
      </c>
      <c r="S3537">
        <v>4</v>
      </c>
      <c r="T3537" t="s">
        <v>2291</v>
      </c>
      <c r="U3537" t="s">
        <v>688</v>
      </c>
      <c r="V3537" t="s">
        <v>17878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17199</v>
      </c>
      <c r="V3539" t="s">
        <v>8141</v>
      </c>
      <c r="W3539">
        <v>31490</v>
      </c>
    </row>
    <row r="3540" spans="1:23" hidden="1" x14ac:dyDescent="0.25">
      <c r="A3540" t="s">
        <v>20183</v>
      </c>
      <c r="B3540">
        <v>1</v>
      </c>
      <c r="C3540" t="s">
        <v>20184</v>
      </c>
      <c r="D3540" t="s">
        <v>346</v>
      </c>
      <c r="F3540" t="s">
        <v>297</v>
      </c>
      <c r="G3540">
        <v>5</v>
      </c>
      <c r="H3540" t="s">
        <v>750</v>
      </c>
      <c r="I3540" t="s">
        <v>20184</v>
      </c>
      <c r="K3540">
        <v>1</v>
      </c>
      <c r="L3540" t="s">
        <v>20185</v>
      </c>
      <c r="M3540" t="s">
        <v>1534</v>
      </c>
      <c r="N3540">
        <v>24</v>
      </c>
      <c r="O3540" t="s">
        <v>20186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20187</v>
      </c>
    </row>
    <row r="3541" spans="1:23" hidden="1" x14ac:dyDescent="0.25">
      <c r="A3541" t="s">
        <v>17225</v>
      </c>
      <c r="B3541">
        <v>1</v>
      </c>
      <c r="C3541" t="s">
        <v>17226</v>
      </c>
      <c r="D3541" t="s">
        <v>346</v>
      </c>
      <c r="F3541" t="s">
        <v>297</v>
      </c>
      <c r="G3541">
        <v>9</v>
      </c>
      <c r="H3541" t="s">
        <v>531</v>
      </c>
      <c r="I3541" t="s">
        <v>17226</v>
      </c>
      <c r="K3541">
        <v>1</v>
      </c>
      <c r="L3541" t="s">
        <v>17227</v>
      </c>
      <c r="M3541" t="s">
        <v>17228</v>
      </c>
      <c r="N3541">
        <v>23</v>
      </c>
      <c r="O3541" t="s">
        <v>17229</v>
      </c>
      <c r="P3541" t="s">
        <v>346</v>
      </c>
      <c r="T3541" t="s">
        <v>6906</v>
      </c>
      <c r="V3541" t="s">
        <v>17230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17161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17219</v>
      </c>
      <c r="V3544" t="s">
        <v>1641</v>
      </c>
      <c r="W3544">
        <v>8780</v>
      </c>
    </row>
    <row r="3545" spans="1:23" hidden="1" x14ac:dyDescent="0.25">
      <c r="A3545" t="s">
        <v>23183</v>
      </c>
      <c r="B3545">
        <v>1</v>
      </c>
      <c r="C3545" t="s">
        <v>23184</v>
      </c>
      <c r="D3545" t="s">
        <v>346</v>
      </c>
      <c r="F3545" t="s">
        <v>297</v>
      </c>
      <c r="G3545">
        <v>66</v>
      </c>
      <c r="H3545" t="s">
        <v>531</v>
      </c>
      <c r="I3545" t="s">
        <v>23184</v>
      </c>
      <c r="K3545">
        <v>0</v>
      </c>
      <c r="L3545" t="s">
        <v>23185</v>
      </c>
      <c r="M3545" t="s">
        <v>311</v>
      </c>
      <c r="O3545" t="s">
        <v>23186</v>
      </c>
      <c r="P3545" t="s">
        <v>346</v>
      </c>
      <c r="T3545" t="s">
        <v>17201</v>
      </c>
      <c r="U3545" t="s">
        <v>1185</v>
      </c>
    </row>
    <row r="3546" spans="1:23" hidden="1" x14ac:dyDescent="0.25">
      <c r="A3546" t="s">
        <v>16155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16156</v>
      </c>
      <c r="N3546">
        <v>24</v>
      </c>
      <c r="O3546" t="s">
        <v>16157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20188</v>
      </c>
      <c r="B3548">
        <v>1</v>
      </c>
      <c r="C3548" t="s">
        <v>20189</v>
      </c>
      <c r="D3548" t="s">
        <v>346</v>
      </c>
      <c r="F3548" t="s">
        <v>297</v>
      </c>
      <c r="G3548">
        <v>18</v>
      </c>
      <c r="H3548" t="s">
        <v>494</v>
      </c>
      <c r="I3548" t="s">
        <v>20189</v>
      </c>
      <c r="K3548">
        <v>1</v>
      </c>
      <c r="L3548" t="s">
        <v>459</v>
      </c>
      <c r="M3548" t="s">
        <v>2369</v>
      </c>
      <c r="N3548">
        <v>24</v>
      </c>
      <c r="O3548" t="s">
        <v>20190</v>
      </c>
      <c r="P3548" t="s">
        <v>346</v>
      </c>
      <c r="T3548" t="s">
        <v>17201</v>
      </c>
      <c r="V3548" t="s">
        <v>20191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16475</v>
      </c>
      <c r="B3550">
        <v>1</v>
      </c>
      <c r="C3550" t="s">
        <v>16476</v>
      </c>
      <c r="D3550" t="s">
        <v>346</v>
      </c>
      <c r="F3550" t="s">
        <v>297</v>
      </c>
      <c r="G3550">
        <v>0</v>
      </c>
      <c r="H3550" t="s">
        <v>1085</v>
      </c>
      <c r="I3550" t="s">
        <v>16476</v>
      </c>
      <c r="K3550">
        <v>1</v>
      </c>
      <c r="L3550" t="s">
        <v>941</v>
      </c>
      <c r="M3550" t="s">
        <v>16477</v>
      </c>
      <c r="N3550">
        <v>22</v>
      </c>
      <c r="O3550" t="s">
        <v>16478</v>
      </c>
      <c r="P3550" t="s">
        <v>346</v>
      </c>
      <c r="T3550" t="s">
        <v>7653</v>
      </c>
      <c r="V3550" t="s">
        <v>17371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17740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17201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17219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17200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15971</v>
      </c>
      <c r="N3557">
        <v>33</v>
      </c>
      <c r="O3557" t="s">
        <v>15972</v>
      </c>
      <c r="P3557" t="s">
        <v>346</v>
      </c>
      <c r="R3557">
        <v>14922</v>
      </c>
      <c r="T3557" t="s">
        <v>17201</v>
      </c>
      <c r="V3557" t="s">
        <v>16562</v>
      </c>
      <c r="W3557">
        <v>25793</v>
      </c>
    </row>
    <row r="3558" spans="1:23" hidden="1" x14ac:dyDescent="0.25">
      <c r="A3558" t="s">
        <v>17831</v>
      </c>
      <c r="B3558">
        <v>1</v>
      </c>
      <c r="C3558" t="s">
        <v>17832</v>
      </c>
      <c r="D3558" t="s">
        <v>319</v>
      </c>
      <c r="F3558" t="s">
        <v>297</v>
      </c>
      <c r="G3558">
        <v>0</v>
      </c>
      <c r="H3558" t="s">
        <v>653</v>
      </c>
      <c r="I3558" t="s">
        <v>17832</v>
      </c>
      <c r="K3558">
        <v>1</v>
      </c>
      <c r="L3558" t="s">
        <v>1721</v>
      </c>
      <c r="M3558" t="s">
        <v>17833</v>
      </c>
      <c r="O3558" t="s">
        <v>17834</v>
      </c>
      <c r="P3558" t="s">
        <v>319</v>
      </c>
      <c r="T3558" t="s">
        <v>17199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19410</v>
      </c>
      <c r="B3560">
        <v>1</v>
      </c>
      <c r="C3560" t="s">
        <v>19411</v>
      </c>
      <c r="D3560" t="s">
        <v>346</v>
      </c>
      <c r="F3560" t="s">
        <v>297</v>
      </c>
      <c r="G3560">
        <v>14</v>
      </c>
      <c r="H3560" t="s">
        <v>773</v>
      </c>
      <c r="I3560" t="s">
        <v>19411</v>
      </c>
      <c r="K3560">
        <v>1</v>
      </c>
      <c r="L3560" t="s">
        <v>366</v>
      </c>
      <c r="M3560" t="s">
        <v>514</v>
      </c>
      <c r="N3560">
        <v>24</v>
      </c>
      <c r="O3560" t="s">
        <v>19412</v>
      </c>
      <c r="P3560" t="s">
        <v>346</v>
      </c>
      <c r="S3560">
        <v>3</v>
      </c>
      <c r="T3560" t="s">
        <v>17201</v>
      </c>
      <c r="U3560" t="s">
        <v>338</v>
      </c>
      <c r="V3560" t="s">
        <v>20192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17219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22300</v>
      </c>
      <c r="B3563">
        <v>1</v>
      </c>
      <c r="C3563" t="s">
        <v>22301</v>
      </c>
      <c r="D3563" t="s">
        <v>319</v>
      </c>
      <c r="F3563" t="s">
        <v>297</v>
      </c>
      <c r="H3563" t="s">
        <v>938</v>
      </c>
      <c r="I3563" t="s">
        <v>22301</v>
      </c>
      <c r="K3563">
        <v>0</v>
      </c>
      <c r="L3563" t="s">
        <v>22302</v>
      </c>
      <c r="M3563" t="s">
        <v>22303</v>
      </c>
      <c r="O3563" t="s">
        <v>22304</v>
      </c>
      <c r="P3563" t="s">
        <v>319</v>
      </c>
      <c r="T3563" t="s">
        <v>17199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21518</v>
      </c>
      <c r="B3566">
        <v>1</v>
      </c>
      <c r="C3566" t="s">
        <v>21519</v>
      </c>
      <c r="D3566" t="s">
        <v>346</v>
      </c>
      <c r="F3566" t="s">
        <v>297</v>
      </c>
      <c r="G3566">
        <v>15</v>
      </c>
      <c r="H3566" t="s">
        <v>432</v>
      </c>
      <c r="I3566" t="s">
        <v>21519</v>
      </c>
      <c r="K3566">
        <v>0</v>
      </c>
      <c r="L3566" t="s">
        <v>22305</v>
      </c>
      <c r="M3566" t="s">
        <v>22306</v>
      </c>
      <c r="N3566">
        <v>21</v>
      </c>
      <c r="O3566" t="s">
        <v>22307</v>
      </c>
      <c r="P3566" t="s">
        <v>346</v>
      </c>
      <c r="T3566" t="s">
        <v>17206</v>
      </c>
      <c r="U3566" t="s">
        <v>888</v>
      </c>
      <c r="V3566" t="s">
        <v>22308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17200</v>
      </c>
      <c r="V3572" t="s">
        <v>2794</v>
      </c>
      <c r="W3572">
        <v>30629</v>
      </c>
    </row>
    <row r="3573" spans="1:23" hidden="1" x14ac:dyDescent="0.25">
      <c r="A3573" t="s">
        <v>20193</v>
      </c>
      <c r="B3573">
        <v>1</v>
      </c>
      <c r="C3573" t="s">
        <v>20194</v>
      </c>
      <c r="D3573" t="s">
        <v>556</v>
      </c>
      <c r="F3573" t="s">
        <v>297</v>
      </c>
      <c r="G3573">
        <v>40</v>
      </c>
      <c r="H3573" t="s">
        <v>821</v>
      </c>
      <c r="I3573" t="s">
        <v>20194</v>
      </c>
      <c r="K3573">
        <v>1</v>
      </c>
      <c r="L3573" t="s">
        <v>1681</v>
      </c>
      <c r="M3573" t="s">
        <v>20195</v>
      </c>
      <c r="N3573">
        <v>24</v>
      </c>
      <c r="O3573" t="s">
        <v>20196</v>
      </c>
      <c r="P3573" t="s">
        <v>447</v>
      </c>
      <c r="S3573">
        <v>5</v>
      </c>
      <c r="T3573" t="s">
        <v>17200</v>
      </c>
      <c r="U3573" t="s">
        <v>739</v>
      </c>
      <c r="V3573" t="s">
        <v>18543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17953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17200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15926</v>
      </c>
      <c r="B3579">
        <v>1</v>
      </c>
      <c r="C3579" t="s">
        <v>15927</v>
      </c>
      <c r="D3579" t="s">
        <v>309</v>
      </c>
      <c r="F3579" t="s">
        <v>297</v>
      </c>
      <c r="G3579">
        <v>4</v>
      </c>
      <c r="H3579" t="s">
        <v>569</v>
      </c>
      <c r="I3579" t="s">
        <v>15927</v>
      </c>
      <c r="K3579">
        <v>3</v>
      </c>
      <c r="L3579" t="s">
        <v>675</v>
      </c>
      <c r="M3579" t="s">
        <v>15928</v>
      </c>
      <c r="N3579">
        <v>25</v>
      </c>
      <c r="O3579" t="s">
        <v>15929</v>
      </c>
      <c r="P3579" t="s">
        <v>309</v>
      </c>
      <c r="S3579">
        <v>3</v>
      </c>
      <c r="T3579" t="s">
        <v>17201</v>
      </c>
      <c r="U3579" t="s">
        <v>301</v>
      </c>
      <c r="V3579" t="s">
        <v>16510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17206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17219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17201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17219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17219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17730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15381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17219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17201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17206</v>
      </c>
      <c r="V3593" t="s">
        <v>10130</v>
      </c>
      <c r="W3593">
        <v>32356</v>
      </c>
    </row>
    <row r="3594" spans="1:23" hidden="1" x14ac:dyDescent="0.25">
      <c r="A3594" t="s">
        <v>22309</v>
      </c>
      <c r="B3594">
        <v>1</v>
      </c>
      <c r="C3594" t="s">
        <v>22310</v>
      </c>
      <c r="D3594" t="s">
        <v>346</v>
      </c>
      <c r="F3594" t="s">
        <v>297</v>
      </c>
      <c r="G3594">
        <v>82</v>
      </c>
      <c r="H3594" t="s">
        <v>354</v>
      </c>
      <c r="I3594" t="s">
        <v>22310</v>
      </c>
      <c r="K3594">
        <v>0</v>
      </c>
      <c r="L3594" t="s">
        <v>2062</v>
      </c>
      <c r="M3594" t="s">
        <v>441</v>
      </c>
      <c r="N3594">
        <v>23</v>
      </c>
      <c r="O3594" t="s">
        <v>22311</v>
      </c>
      <c r="P3594" t="s">
        <v>346</v>
      </c>
      <c r="T3594" t="s">
        <v>7653</v>
      </c>
      <c r="U3594" t="s">
        <v>474</v>
      </c>
      <c r="V3594" t="s">
        <v>22312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17206</v>
      </c>
      <c r="U3596" t="s">
        <v>413</v>
      </c>
      <c r="V3596" t="s">
        <v>16128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17917</v>
      </c>
      <c r="B3598">
        <v>1</v>
      </c>
      <c r="C3598" t="s">
        <v>17918</v>
      </c>
      <c r="D3598" t="s">
        <v>447</v>
      </c>
      <c r="F3598" t="s">
        <v>297</v>
      </c>
      <c r="G3598">
        <v>8</v>
      </c>
      <c r="H3598" t="s">
        <v>1799</v>
      </c>
      <c r="I3598" t="s">
        <v>17918</v>
      </c>
      <c r="K3598">
        <v>2</v>
      </c>
      <c r="L3598" t="s">
        <v>550</v>
      </c>
      <c r="M3598" t="s">
        <v>1221</v>
      </c>
      <c r="N3598">
        <v>25</v>
      </c>
      <c r="O3598" t="s">
        <v>17919</v>
      </c>
      <c r="P3598" t="s">
        <v>447</v>
      </c>
      <c r="S3598">
        <v>1</v>
      </c>
      <c r="T3598" t="s">
        <v>17200</v>
      </c>
      <c r="U3598" t="s">
        <v>440</v>
      </c>
      <c r="V3598" t="s">
        <v>17920</v>
      </c>
    </row>
    <row r="3599" spans="1:23" hidden="1" x14ac:dyDescent="0.25">
      <c r="A3599" t="s">
        <v>22313</v>
      </c>
      <c r="B3599">
        <v>1</v>
      </c>
      <c r="C3599" t="s">
        <v>22314</v>
      </c>
      <c r="D3599" t="s">
        <v>319</v>
      </c>
      <c r="F3599" t="s">
        <v>297</v>
      </c>
      <c r="H3599" t="s">
        <v>315</v>
      </c>
      <c r="I3599" t="s">
        <v>22314</v>
      </c>
      <c r="K3599">
        <v>0</v>
      </c>
      <c r="L3599" t="s">
        <v>22315</v>
      </c>
      <c r="M3599" t="s">
        <v>1099</v>
      </c>
      <c r="O3599" t="s">
        <v>22316</v>
      </c>
      <c r="P3599" t="s">
        <v>319</v>
      </c>
      <c r="T3599" t="s">
        <v>17201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21520</v>
      </c>
      <c r="B3602">
        <v>1</v>
      </c>
      <c r="C3602" t="s">
        <v>21521</v>
      </c>
      <c r="D3602" t="s">
        <v>346</v>
      </c>
      <c r="F3602" t="s">
        <v>297</v>
      </c>
      <c r="G3602">
        <v>15</v>
      </c>
      <c r="H3602" t="s">
        <v>562</v>
      </c>
      <c r="I3602" t="s">
        <v>21521</v>
      </c>
      <c r="K3602">
        <v>0</v>
      </c>
      <c r="L3602" t="s">
        <v>22317</v>
      </c>
      <c r="M3602" t="s">
        <v>22318</v>
      </c>
      <c r="N3602">
        <v>22</v>
      </c>
      <c r="O3602" t="s">
        <v>22319</v>
      </c>
      <c r="P3602" t="s">
        <v>346</v>
      </c>
      <c r="T3602" t="s">
        <v>7653</v>
      </c>
      <c r="U3602" t="s">
        <v>296</v>
      </c>
      <c r="V3602" t="s">
        <v>22320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15640</v>
      </c>
      <c r="B3607">
        <v>1</v>
      </c>
      <c r="C3607" t="s">
        <v>15641</v>
      </c>
      <c r="D3607" t="s">
        <v>15385</v>
      </c>
      <c r="F3607" t="s">
        <v>293</v>
      </c>
      <c r="G3607">
        <v>2</v>
      </c>
      <c r="H3607" t="s">
        <v>1175</v>
      </c>
      <c r="I3607" t="s">
        <v>15641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15643</v>
      </c>
      <c r="P3607" t="s">
        <v>15385</v>
      </c>
      <c r="R3607">
        <v>16979</v>
      </c>
      <c r="T3607" t="s">
        <v>292</v>
      </c>
      <c r="V3607" t="s">
        <v>15642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17201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17206</v>
      </c>
      <c r="V3609" t="s">
        <v>8446</v>
      </c>
      <c r="W3609">
        <v>29587</v>
      </c>
    </row>
    <row r="3610" spans="1:23" hidden="1" x14ac:dyDescent="0.25">
      <c r="A3610" t="s">
        <v>18388</v>
      </c>
      <c r="B3610">
        <v>1</v>
      </c>
      <c r="C3610" t="s">
        <v>18389</v>
      </c>
      <c r="D3610" t="s">
        <v>346</v>
      </c>
      <c r="F3610" t="s">
        <v>297</v>
      </c>
      <c r="G3610">
        <v>0</v>
      </c>
      <c r="H3610" t="s">
        <v>1293</v>
      </c>
      <c r="I3610" t="s">
        <v>18389</v>
      </c>
      <c r="K3610">
        <v>1</v>
      </c>
      <c r="L3610" t="s">
        <v>1066</v>
      </c>
      <c r="M3610" t="s">
        <v>1619</v>
      </c>
      <c r="N3610">
        <v>22</v>
      </c>
      <c r="O3610" t="s">
        <v>18390</v>
      </c>
      <c r="P3610" t="s">
        <v>346</v>
      </c>
      <c r="T3610" t="s">
        <v>17314</v>
      </c>
      <c r="V3610" t="s">
        <v>19413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17206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17219</v>
      </c>
      <c r="V3615" t="s">
        <v>3125</v>
      </c>
      <c r="W3615">
        <v>33036</v>
      </c>
    </row>
    <row r="3616" spans="1:23" hidden="1" x14ac:dyDescent="0.25">
      <c r="A3616" t="s">
        <v>15504</v>
      </c>
      <c r="B3616">
        <v>1</v>
      </c>
      <c r="C3616" t="s">
        <v>15505</v>
      </c>
      <c r="D3616" t="s">
        <v>15385</v>
      </c>
      <c r="E3616" t="s">
        <v>15506</v>
      </c>
      <c r="F3616" t="s">
        <v>297</v>
      </c>
      <c r="G3616">
        <v>2</v>
      </c>
      <c r="H3616" t="s">
        <v>959</v>
      </c>
      <c r="I3616" t="s">
        <v>15505</v>
      </c>
      <c r="J3616">
        <v>18908</v>
      </c>
      <c r="K3616">
        <v>5</v>
      </c>
      <c r="L3616" t="s">
        <v>675</v>
      </c>
      <c r="M3616" t="s">
        <v>15507</v>
      </c>
      <c r="N3616">
        <v>31</v>
      </c>
      <c r="O3616" t="s">
        <v>15508</v>
      </c>
      <c r="P3616" t="s">
        <v>15385</v>
      </c>
      <c r="R3616">
        <v>3046441</v>
      </c>
      <c r="T3616" t="s">
        <v>17206</v>
      </c>
      <c r="V3616" t="s">
        <v>1065</v>
      </c>
      <c r="W3616">
        <v>30113</v>
      </c>
    </row>
    <row r="3617" spans="1:23" hidden="1" x14ac:dyDescent="0.25">
      <c r="A3617" t="s">
        <v>16018</v>
      </c>
      <c r="B3617">
        <v>1</v>
      </c>
      <c r="C3617" t="s">
        <v>16019</v>
      </c>
      <c r="D3617" t="s">
        <v>447</v>
      </c>
      <c r="F3617" t="s">
        <v>297</v>
      </c>
      <c r="G3617">
        <v>25</v>
      </c>
      <c r="H3617" t="s">
        <v>354</v>
      </c>
      <c r="I3617" t="s">
        <v>16019</v>
      </c>
      <c r="K3617">
        <v>3</v>
      </c>
      <c r="L3617" t="s">
        <v>2318</v>
      </c>
      <c r="M3617" t="s">
        <v>2984</v>
      </c>
      <c r="N3617">
        <v>26</v>
      </c>
      <c r="O3617" t="s">
        <v>16020</v>
      </c>
      <c r="P3617" t="s">
        <v>447</v>
      </c>
      <c r="S3617">
        <v>2</v>
      </c>
      <c r="T3617" t="s">
        <v>17213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16204</v>
      </c>
      <c r="B3619">
        <v>1</v>
      </c>
      <c r="C3619" t="s">
        <v>16205</v>
      </c>
      <c r="D3619" t="s">
        <v>309</v>
      </c>
      <c r="F3619" t="s">
        <v>297</v>
      </c>
      <c r="G3619">
        <v>4</v>
      </c>
      <c r="H3619" t="s">
        <v>1216</v>
      </c>
      <c r="I3619" t="s">
        <v>16205</v>
      </c>
      <c r="K3619">
        <v>3</v>
      </c>
      <c r="L3619" t="s">
        <v>850</v>
      </c>
      <c r="M3619" t="s">
        <v>514</v>
      </c>
      <c r="N3619">
        <v>24</v>
      </c>
      <c r="O3619" t="s">
        <v>16206</v>
      </c>
      <c r="P3619" t="s">
        <v>309</v>
      </c>
      <c r="S3619">
        <v>2</v>
      </c>
      <c r="T3619" t="s">
        <v>17201</v>
      </c>
      <c r="U3619" t="s">
        <v>1359</v>
      </c>
      <c r="V3619" t="s">
        <v>16828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15381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17199</v>
      </c>
      <c r="V3624" t="s">
        <v>8000</v>
      </c>
      <c r="W3624">
        <v>7868</v>
      </c>
    </row>
    <row r="3625" spans="1:23" hidden="1" x14ac:dyDescent="0.25">
      <c r="A3625" t="s">
        <v>15853</v>
      </c>
      <c r="B3625">
        <v>1</v>
      </c>
      <c r="C3625" t="s">
        <v>15854</v>
      </c>
      <c r="D3625" t="s">
        <v>433</v>
      </c>
      <c r="F3625" t="s">
        <v>297</v>
      </c>
      <c r="G3625">
        <v>6</v>
      </c>
      <c r="H3625" t="s">
        <v>531</v>
      </c>
      <c r="I3625" t="s">
        <v>15854</v>
      </c>
      <c r="K3625">
        <v>8</v>
      </c>
      <c r="L3625" t="s">
        <v>2844</v>
      </c>
      <c r="M3625" t="s">
        <v>15855</v>
      </c>
      <c r="N3625">
        <v>31</v>
      </c>
      <c r="O3625" t="s">
        <v>15856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17206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17200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23187</v>
      </c>
      <c r="B3631">
        <v>1</v>
      </c>
      <c r="C3631" t="s">
        <v>23188</v>
      </c>
      <c r="D3631" t="s">
        <v>447</v>
      </c>
      <c r="F3631" t="s">
        <v>297</v>
      </c>
      <c r="G3631">
        <v>31</v>
      </c>
      <c r="H3631" t="s">
        <v>785</v>
      </c>
      <c r="I3631" t="s">
        <v>23188</v>
      </c>
      <c r="K3631">
        <v>0</v>
      </c>
      <c r="L3631" t="s">
        <v>23189</v>
      </c>
      <c r="M3631" t="s">
        <v>9205</v>
      </c>
      <c r="N3631">
        <v>22</v>
      </c>
      <c r="O3631" t="s">
        <v>23190</v>
      </c>
      <c r="P3631" t="s">
        <v>447</v>
      </c>
      <c r="T3631" t="s">
        <v>6906</v>
      </c>
      <c r="U3631" t="s">
        <v>546</v>
      </c>
      <c r="V3631" t="s">
        <v>23191</v>
      </c>
    </row>
    <row r="3632" spans="1:23" hidden="1" x14ac:dyDescent="0.25">
      <c r="A3632" t="s">
        <v>17585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17586</v>
      </c>
      <c r="N3632">
        <v>28</v>
      </c>
      <c r="O3632" t="s">
        <v>17587</v>
      </c>
      <c r="P3632" t="s">
        <v>447</v>
      </c>
      <c r="R3632">
        <v>2970270</v>
      </c>
      <c r="T3632" t="s">
        <v>17213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23192</v>
      </c>
      <c r="B3634">
        <v>1</v>
      </c>
      <c r="C3634" t="s">
        <v>23193</v>
      </c>
      <c r="D3634" t="s">
        <v>346</v>
      </c>
      <c r="F3634" t="s">
        <v>297</v>
      </c>
      <c r="H3634" t="s">
        <v>315</v>
      </c>
      <c r="I3634" t="s">
        <v>23193</v>
      </c>
      <c r="K3634">
        <v>0</v>
      </c>
      <c r="L3634" t="s">
        <v>1743</v>
      </c>
      <c r="M3634" t="s">
        <v>23194</v>
      </c>
      <c r="O3634" t="s">
        <v>23195</v>
      </c>
      <c r="P3634" t="s">
        <v>346</v>
      </c>
      <c r="T3634" t="s">
        <v>17206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17314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17200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17199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17206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17199</v>
      </c>
      <c r="V3642" t="s">
        <v>916</v>
      </c>
      <c r="W3642">
        <v>32008</v>
      </c>
    </row>
    <row r="3643" spans="1:23" hidden="1" x14ac:dyDescent="0.25">
      <c r="A3643" t="s">
        <v>15380</v>
      </c>
      <c r="B3643">
        <v>1</v>
      </c>
      <c r="C3643" t="s">
        <v>15567</v>
      </c>
      <c r="D3643" t="s">
        <v>15385</v>
      </c>
      <c r="F3643" t="s">
        <v>297</v>
      </c>
      <c r="G3643">
        <v>12</v>
      </c>
      <c r="H3643" t="s">
        <v>750</v>
      </c>
      <c r="I3643" t="s">
        <v>15567</v>
      </c>
      <c r="J3643">
        <v>22442</v>
      </c>
      <c r="K3643">
        <v>4</v>
      </c>
      <c r="L3643" t="s">
        <v>1224</v>
      </c>
      <c r="M3643" t="s">
        <v>15569</v>
      </c>
      <c r="N3643">
        <v>26</v>
      </c>
      <c r="O3643" t="s">
        <v>15570</v>
      </c>
      <c r="P3643" t="s">
        <v>15385</v>
      </c>
      <c r="R3643">
        <v>4045180</v>
      </c>
      <c r="T3643" t="s">
        <v>17201</v>
      </c>
      <c r="U3643" t="s">
        <v>338</v>
      </c>
      <c r="V3643" t="s">
        <v>15568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17199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15990</v>
      </c>
      <c r="B3652">
        <v>1</v>
      </c>
      <c r="C3652" t="s">
        <v>15991</v>
      </c>
      <c r="D3652" t="s">
        <v>346</v>
      </c>
      <c r="F3652" t="s">
        <v>297</v>
      </c>
      <c r="G3652">
        <v>14</v>
      </c>
      <c r="H3652" t="s">
        <v>743</v>
      </c>
      <c r="I3652" t="s">
        <v>15991</v>
      </c>
      <c r="K3652">
        <v>3</v>
      </c>
      <c r="L3652" t="s">
        <v>15992</v>
      </c>
      <c r="M3652" t="s">
        <v>2663</v>
      </c>
      <c r="N3652">
        <v>23</v>
      </c>
      <c r="O3652" t="s">
        <v>15993</v>
      </c>
      <c r="P3652" t="s">
        <v>346</v>
      </c>
      <c r="S3652">
        <v>2</v>
      </c>
      <c r="T3652" t="s">
        <v>17314</v>
      </c>
      <c r="U3652" t="s">
        <v>474</v>
      </c>
      <c r="V3652" t="s">
        <v>16536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17206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17206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17201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16846</v>
      </c>
      <c r="B3659">
        <v>1</v>
      </c>
      <c r="C3659" t="s">
        <v>16847</v>
      </c>
      <c r="D3659" t="s">
        <v>433</v>
      </c>
      <c r="F3659" t="s">
        <v>297</v>
      </c>
      <c r="G3659">
        <v>19</v>
      </c>
      <c r="H3659" t="s">
        <v>426</v>
      </c>
      <c r="I3659" t="s">
        <v>16847</v>
      </c>
      <c r="K3659">
        <v>1</v>
      </c>
      <c r="L3659" t="s">
        <v>606</v>
      </c>
      <c r="M3659" t="s">
        <v>16848</v>
      </c>
      <c r="N3659">
        <v>24</v>
      </c>
      <c r="O3659" t="s">
        <v>16849</v>
      </c>
      <c r="P3659" t="s">
        <v>433</v>
      </c>
      <c r="T3659" t="s">
        <v>17206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17206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17213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17219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17998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17999</v>
      </c>
      <c r="M3666" t="s">
        <v>6673</v>
      </c>
      <c r="N3666">
        <v>27</v>
      </c>
      <c r="O3666" t="s">
        <v>18000</v>
      </c>
      <c r="P3666" t="s">
        <v>346</v>
      </c>
      <c r="R3666">
        <v>3116662</v>
      </c>
      <c r="T3666" t="s">
        <v>17206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20197</v>
      </c>
      <c r="B3668">
        <v>1</v>
      </c>
      <c r="C3668" t="s">
        <v>20198</v>
      </c>
      <c r="D3668" t="s">
        <v>433</v>
      </c>
      <c r="F3668" t="s">
        <v>297</v>
      </c>
      <c r="G3668">
        <v>37</v>
      </c>
      <c r="H3668" t="s">
        <v>531</v>
      </c>
      <c r="I3668" t="s">
        <v>20198</v>
      </c>
      <c r="K3668">
        <v>1</v>
      </c>
      <c r="L3668" t="s">
        <v>723</v>
      </c>
      <c r="M3668" t="s">
        <v>20199</v>
      </c>
      <c r="N3668">
        <v>24</v>
      </c>
      <c r="O3668" t="s">
        <v>20200</v>
      </c>
      <c r="P3668" t="s">
        <v>433</v>
      </c>
      <c r="S3668">
        <v>1</v>
      </c>
      <c r="T3668" t="s">
        <v>7653</v>
      </c>
      <c r="U3668" t="s">
        <v>484</v>
      </c>
      <c r="V3668" t="s">
        <v>20014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22321</v>
      </c>
      <c r="B3670">
        <v>1</v>
      </c>
      <c r="C3670" t="s">
        <v>22322</v>
      </c>
      <c r="D3670" t="s">
        <v>447</v>
      </c>
      <c r="F3670" t="s">
        <v>297</v>
      </c>
      <c r="G3670">
        <v>46</v>
      </c>
      <c r="H3670" t="s">
        <v>354</v>
      </c>
      <c r="I3670" t="s">
        <v>22322</v>
      </c>
      <c r="K3670">
        <v>0</v>
      </c>
      <c r="L3670" t="s">
        <v>571</v>
      </c>
      <c r="M3670" t="s">
        <v>311</v>
      </c>
      <c r="O3670" t="s">
        <v>22323</v>
      </c>
      <c r="P3670" t="s">
        <v>447</v>
      </c>
      <c r="T3670" t="s">
        <v>17213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17199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16121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17219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17213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17988</v>
      </c>
      <c r="B3679">
        <v>1</v>
      </c>
      <c r="C3679" t="s">
        <v>17989</v>
      </c>
      <c r="D3679" t="s">
        <v>319</v>
      </c>
      <c r="F3679" t="s">
        <v>297</v>
      </c>
      <c r="G3679">
        <v>0</v>
      </c>
      <c r="H3679" t="s">
        <v>519</v>
      </c>
      <c r="I3679" t="s">
        <v>17989</v>
      </c>
      <c r="K3679">
        <v>2</v>
      </c>
      <c r="L3679" t="s">
        <v>4692</v>
      </c>
      <c r="M3679" t="s">
        <v>1360</v>
      </c>
      <c r="N3679">
        <v>23</v>
      </c>
      <c r="O3679" t="s">
        <v>17990</v>
      </c>
      <c r="P3679" t="s">
        <v>319</v>
      </c>
      <c r="T3679" t="s">
        <v>1514</v>
      </c>
      <c r="V3679" t="s">
        <v>17991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17206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17213</v>
      </c>
      <c r="V3682" t="s">
        <v>4402</v>
      </c>
      <c r="W3682">
        <v>30725</v>
      </c>
    </row>
    <row r="3683" spans="1:23" hidden="1" x14ac:dyDescent="0.25">
      <c r="A3683" t="s">
        <v>23196</v>
      </c>
      <c r="B3683">
        <v>1</v>
      </c>
      <c r="C3683" t="s">
        <v>23197</v>
      </c>
      <c r="D3683" t="s">
        <v>319</v>
      </c>
      <c r="F3683" t="s">
        <v>297</v>
      </c>
      <c r="G3683">
        <v>84</v>
      </c>
      <c r="H3683" t="s">
        <v>1148</v>
      </c>
      <c r="I3683" t="s">
        <v>23197</v>
      </c>
      <c r="K3683">
        <v>0</v>
      </c>
      <c r="L3683" t="s">
        <v>481</v>
      </c>
      <c r="M3683" t="s">
        <v>3402</v>
      </c>
      <c r="O3683" t="s">
        <v>23198</v>
      </c>
      <c r="P3683" t="s">
        <v>319</v>
      </c>
      <c r="T3683" t="s">
        <v>17199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18453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17284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23199</v>
      </c>
      <c r="B3688">
        <v>1</v>
      </c>
      <c r="C3688" t="s">
        <v>23200</v>
      </c>
      <c r="D3688" t="s">
        <v>346</v>
      </c>
      <c r="F3688" t="s">
        <v>297</v>
      </c>
      <c r="G3688">
        <v>82</v>
      </c>
      <c r="H3688" t="s">
        <v>470</v>
      </c>
      <c r="I3688" t="s">
        <v>23200</v>
      </c>
      <c r="K3688">
        <v>0</v>
      </c>
      <c r="L3688" t="s">
        <v>2914</v>
      </c>
      <c r="M3688" t="s">
        <v>23201</v>
      </c>
      <c r="O3688" t="s">
        <v>23202</v>
      </c>
      <c r="P3688" t="s">
        <v>346</v>
      </c>
      <c r="T3688" t="s">
        <v>17201</v>
      </c>
      <c r="U3688" t="s">
        <v>888</v>
      </c>
    </row>
    <row r="3689" spans="1:23" hidden="1" x14ac:dyDescent="0.25">
      <c r="A3689" t="s">
        <v>17796</v>
      </c>
      <c r="B3689">
        <v>1</v>
      </c>
      <c r="C3689" t="s">
        <v>17797</v>
      </c>
      <c r="D3689" t="s">
        <v>319</v>
      </c>
      <c r="F3689" t="s">
        <v>297</v>
      </c>
      <c r="G3689">
        <v>0</v>
      </c>
      <c r="H3689" t="s">
        <v>947</v>
      </c>
      <c r="I3689" t="s">
        <v>17797</v>
      </c>
      <c r="K3689">
        <v>1</v>
      </c>
      <c r="L3689" t="s">
        <v>725</v>
      </c>
      <c r="M3689" t="s">
        <v>17798</v>
      </c>
      <c r="O3689" t="s">
        <v>17799</v>
      </c>
      <c r="P3689" t="s">
        <v>319</v>
      </c>
      <c r="T3689" t="s">
        <v>17219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17199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17206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17213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15381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23203</v>
      </c>
      <c r="B3701">
        <v>1</v>
      </c>
      <c r="C3701" t="s">
        <v>23204</v>
      </c>
      <c r="D3701" t="s">
        <v>346</v>
      </c>
      <c r="F3701" t="s">
        <v>297</v>
      </c>
      <c r="H3701" t="s">
        <v>736</v>
      </c>
      <c r="I3701" t="s">
        <v>23204</v>
      </c>
      <c r="K3701">
        <v>0</v>
      </c>
      <c r="L3701" t="s">
        <v>23205</v>
      </c>
      <c r="M3701" t="s">
        <v>23206</v>
      </c>
      <c r="N3701">
        <v>23</v>
      </c>
      <c r="O3701" t="s">
        <v>23207</v>
      </c>
      <c r="P3701" t="s">
        <v>346</v>
      </c>
      <c r="T3701" t="s">
        <v>17200</v>
      </c>
      <c r="U3701" t="s">
        <v>413</v>
      </c>
      <c r="V3701" t="s">
        <v>23208</v>
      </c>
    </row>
    <row r="3702" spans="1:23" hidden="1" x14ac:dyDescent="0.25">
      <c r="A3702" t="s">
        <v>16395</v>
      </c>
      <c r="B3702">
        <v>1</v>
      </c>
      <c r="C3702" t="s">
        <v>16396</v>
      </c>
      <c r="D3702" t="s">
        <v>346</v>
      </c>
      <c r="F3702" t="s">
        <v>297</v>
      </c>
      <c r="G3702">
        <v>16</v>
      </c>
      <c r="H3702" t="s">
        <v>823</v>
      </c>
      <c r="I3702" t="s">
        <v>16396</v>
      </c>
      <c r="K3702">
        <v>3</v>
      </c>
      <c r="L3702" t="s">
        <v>9823</v>
      </c>
      <c r="M3702" t="s">
        <v>16872</v>
      </c>
      <c r="N3702">
        <v>25</v>
      </c>
      <c r="O3702" t="s">
        <v>16873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22324</v>
      </c>
      <c r="B3703">
        <v>1</v>
      </c>
      <c r="C3703" t="s">
        <v>22325</v>
      </c>
      <c r="D3703" t="s">
        <v>309</v>
      </c>
      <c r="F3703" t="s">
        <v>297</v>
      </c>
      <c r="G3703">
        <v>16</v>
      </c>
      <c r="H3703" t="s">
        <v>680</v>
      </c>
      <c r="I3703" t="s">
        <v>22325</v>
      </c>
      <c r="K3703">
        <v>0</v>
      </c>
      <c r="L3703" t="s">
        <v>571</v>
      </c>
      <c r="M3703" t="s">
        <v>883</v>
      </c>
      <c r="N3703">
        <v>24</v>
      </c>
      <c r="O3703" t="s">
        <v>22326</v>
      </c>
      <c r="P3703" t="s">
        <v>309</v>
      </c>
      <c r="T3703" t="s">
        <v>17200</v>
      </c>
      <c r="U3703" t="s">
        <v>888</v>
      </c>
      <c r="V3703" t="s">
        <v>20074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17206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17206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17314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17201</v>
      </c>
      <c r="V3709" t="s">
        <v>4530</v>
      </c>
      <c r="W3709">
        <v>9547</v>
      </c>
    </row>
    <row r="3710" spans="1:23" hidden="1" x14ac:dyDescent="0.25">
      <c r="A3710" t="s">
        <v>16788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16789</v>
      </c>
      <c r="M3710" t="s">
        <v>14950</v>
      </c>
      <c r="N3710">
        <v>23</v>
      </c>
      <c r="O3710" t="s">
        <v>16790</v>
      </c>
      <c r="P3710" t="s">
        <v>319</v>
      </c>
      <c r="T3710" t="s">
        <v>17219</v>
      </c>
      <c r="V3710" t="s">
        <v>14949</v>
      </c>
      <c r="W3710">
        <v>33291</v>
      </c>
    </row>
    <row r="3711" spans="1:23" hidden="1" x14ac:dyDescent="0.25">
      <c r="A3711" t="s">
        <v>15960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15961</v>
      </c>
      <c r="P3711" t="s">
        <v>346</v>
      </c>
      <c r="R3711">
        <v>3043225</v>
      </c>
      <c r="T3711" t="s">
        <v>17213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17201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17284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17206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15381</v>
      </c>
      <c r="R3718">
        <v>3115328</v>
      </c>
      <c r="T3718" t="s">
        <v>17199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20201</v>
      </c>
      <c r="B3720">
        <v>1</v>
      </c>
      <c r="C3720" t="s">
        <v>20202</v>
      </c>
      <c r="D3720" t="s">
        <v>346</v>
      </c>
      <c r="F3720" t="s">
        <v>297</v>
      </c>
      <c r="G3720">
        <v>85</v>
      </c>
      <c r="H3720" t="s">
        <v>354</v>
      </c>
      <c r="I3720" t="s">
        <v>20202</v>
      </c>
      <c r="K3720">
        <v>1</v>
      </c>
      <c r="L3720" t="s">
        <v>640</v>
      </c>
      <c r="M3720" t="s">
        <v>20203</v>
      </c>
      <c r="N3720">
        <v>25</v>
      </c>
      <c r="O3720" t="s">
        <v>20204</v>
      </c>
      <c r="P3720" t="s">
        <v>346</v>
      </c>
      <c r="Q3720" t="s">
        <v>406</v>
      </c>
      <c r="S3720">
        <v>9</v>
      </c>
      <c r="T3720" t="s">
        <v>17201</v>
      </c>
      <c r="U3720" t="s">
        <v>739</v>
      </c>
      <c r="V3720" t="s">
        <v>19806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15394</v>
      </c>
      <c r="B3723">
        <v>1</v>
      </c>
      <c r="C3723" t="s">
        <v>15395</v>
      </c>
      <c r="D3723" t="s">
        <v>15385</v>
      </c>
      <c r="F3723" t="s">
        <v>293</v>
      </c>
      <c r="G3723">
        <v>4</v>
      </c>
      <c r="H3723" t="s">
        <v>354</v>
      </c>
      <c r="I3723" t="s">
        <v>15395</v>
      </c>
      <c r="J3723">
        <v>15603</v>
      </c>
      <c r="K3723">
        <v>9</v>
      </c>
      <c r="L3723" t="s">
        <v>521</v>
      </c>
      <c r="M3723" t="s">
        <v>15397</v>
      </c>
      <c r="N3723">
        <v>32</v>
      </c>
      <c r="O3723" t="s">
        <v>15398</v>
      </c>
      <c r="P3723" t="s">
        <v>15385</v>
      </c>
      <c r="R3723">
        <v>14342</v>
      </c>
      <c r="T3723" t="s">
        <v>358</v>
      </c>
      <c r="V3723" t="s">
        <v>15396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17201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17201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17201</v>
      </c>
      <c r="V3726" t="s">
        <v>5123</v>
      </c>
      <c r="W3726">
        <v>32553</v>
      </c>
    </row>
    <row r="3727" spans="1:23" hidden="1" x14ac:dyDescent="0.25">
      <c r="A3727" t="s">
        <v>18207</v>
      </c>
      <c r="B3727">
        <v>1</v>
      </c>
      <c r="C3727" t="s">
        <v>18208</v>
      </c>
      <c r="D3727" t="s">
        <v>319</v>
      </c>
      <c r="F3727" t="s">
        <v>297</v>
      </c>
      <c r="G3727">
        <v>49</v>
      </c>
      <c r="H3727" t="s">
        <v>1581</v>
      </c>
      <c r="I3727" t="s">
        <v>18208</v>
      </c>
      <c r="K3727">
        <v>1</v>
      </c>
      <c r="L3727" t="s">
        <v>592</v>
      </c>
      <c r="M3727" t="s">
        <v>18209</v>
      </c>
      <c r="N3727">
        <v>22</v>
      </c>
      <c r="O3727" t="s">
        <v>18210</v>
      </c>
      <c r="P3727" t="s">
        <v>319</v>
      </c>
      <c r="T3727" t="s">
        <v>17199</v>
      </c>
      <c r="V3727" t="s">
        <v>18211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15941</v>
      </c>
      <c r="B3734">
        <v>1</v>
      </c>
      <c r="C3734" t="s">
        <v>15942</v>
      </c>
      <c r="D3734" t="s">
        <v>346</v>
      </c>
      <c r="F3734" t="s">
        <v>297</v>
      </c>
      <c r="G3734">
        <v>17</v>
      </c>
      <c r="H3734" t="s">
        <v>562</v>
      </c>
      <c r="I3734" t="s">
        <v>15942</v>
      </c>
      <c r="K3734">
        <v>3</v>
      </c>
      <c r="L3734" t="s">
        <v>2421</v>
      </c>
      <c r="M3734" t="s">
        <v>15943</v>
      </c>
      <c r="N3734">
        <v>25</v>
      </c>
      <c r="O3734" t="s">
        <v>15944</v>
      </c>
      <c r="P3734" t="s">
        <v>346</v>
      </c>
      <c r="S3734">
        <v>2</v>
      </c>
      <c r="T3734" t="s">
        <v>17213</v>
      </c>
      <c r="U3734" t="s">
        <v>516</v>
      </c>
      <c r="V3734" t="s">
        <v>16526</v>
      </c>
    </row>
    <row r="3735" spans="1:23" hidden="1" x14ac:dyDescent="0.25">
      <c r="A3735" t="s">
        <v>21522</v>
      </c>
      <c r="B3735">
        <v>1</v>
      </c>
      <c r="C3735" t="s">
        <v>21523</v>
      </c>
      <c r="D3735" t="s">
        <v>447</v>
      </c>
      <c r="F3735" t="s">
        <v>297</v>
      </c>
      <c r="G3735">
        <v>32</v>
      </c>
      <c r="H3735" t="s">
        <v>680</v>
      </c>
      <c r="I3735" t="s">
        <v>21523</v>
      </c>
      <c r="K3735">
        <v>0</v>
      </c>
      <c r="L3735" t="s">
        <v>838</v>
      </c>
      <c r="M3735" t="s">
        <v>488</v>
      </c>
      <c r="N3735">
        <v>22</v>
      </c>
      <c r="O3735" t="s">
        <v>22327</v>
      </c>
      <c r="P3735" t="s">
        <v>447</v>
      </c>
      <c r="T3735" t="s">
        <v>17200</v>
      </c>
      <c r="U3735" t="s">
        <v>350</v>
      </c>
      <c r="V3735" t="s">
        <v>22328</v>
      </c>
    </row>
    <row r="3736" spans="1:23" hidden="1" x14ac:dyDescent="0.25">
      <c r="A3736" t="s">
        <v>20205</v>
      </c>
      <c r="B3736">
        <v>1</v>
      </c>
      <c r="C3736" t="s">
        <v>20206</v>
      </c>
      <c r="D3736" t="s">
        <v>15385</v>
      </c>
      <c r="F3736" t="s">
        <v>297</v>
      </c>
      <c r="G3736">
        <v>17</v>
      </c>
      <c r="H3736" t="s">
        <v>432</v>
      </c>
      <c r="I3736" t="s">
        <v>20206</v>
      </c>
      <c r="K3736">
        <v>1</v>
      </c>
      <c r="L3736" t="s">
        <v>1692</v>
      </c>
      <c r="M3736" t="s">
        <v>20207</v>
      </c>
      <c r="N3736">
        <v>25</v>
      </c>
      <c r="O3736" t="s">
        <v>20208</v>
      </c>
      <c r="P3736" t="s">
        <v>15385</v>
      </c>
      <c r="T3736" t="s">
        <v>17201</v>
      </c>
      <c r="U3736" t="s">
        <v>484</v>
      </c>
      <c r="V3736" t="s">
        <v>17576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19414</v>
      </c>
      <c r="B3738">
        <v>1</v>
      </c>
      <c r="C3738" t="s">
        <v>19415</v>
      </c>
      <c r="D3738" t="s">
        <v>447</v>
      </c>
      <c r="F3738" t="s">
        <v>297</v>
      </c>
      <c r="G3738">
        <v>38</v>
      </c>
      <c r="H3738" t="s">
        <v>680</v>
      </c>
      <c r="I3738" t="s">
        <v>19415</v>
      </c>
      <c r="K3738">
        <v>1</v>
      </c>
      <c r="L3738" t="s">
        <v>19416</v>
      </c>
      <c r="M3738" t="s">
        <v>19417</v>
      </c>
      <c r="N3738">
        <v>22</v>
      </c>
      <c r="O3738" t="s">
        <v>19418</v>
      </c>
      <c r="P3738" t="s">
        <v>447</v>
      </c>
      <c r="S3738">
        <v>5</v>
      </c>
      <c r="T3738" t="s">
        <v>17213</v>
      </c>
      <c r="U3738" t="s">
        <v>385</v>
      </c>
      <c r="V3738" t="s">
        <v>20209</v>
      </c>
    </row>
    <row r="3739" spans="1:23" hidden="1" x14ac:dyDescent="0.25">
      <c r="A3739" t="s">
        <v>19419</v>
      </c>
      <c r="B3739">
        <v>1</v>
      </c>
      <c r="C3739" t="s">
        <v>19420</v>
      </c>
      <c r="D3739" t="s">
        <v>346</v>
      </c>
      <c r="F3739" t="s">
        <v>297</v>
      </c>
      <c r="G3739">
        <v>11</v>
      </c>
      <c r="H3739" t="s">
        <v>573</v>
      </c>
      <c r="I3739" t="s">
        <v>19420</v>
      </c>
      <c r="K3739">
        <v>1</v>
      </c>
      <c r="L3739" t="s">
        <v>3230</v>
      </c>
      <c r="M3739" t="s">
        <v>19421</v>
      </c>
      <c r="N3739">
        <v>22</v>
      </c>
      <c r="O3739" t="s">
        <v>19422</v>
      </c>
      <c r="P3739" t="s">
        <v>346</v>
      </c>
      <c r="S3739">
        <v>3</v>
      </c>
      <c r="T3739" t="s">
        <v>7653</v>
      </c>
      <c r="U3739" t="s">
        <v>413</v>
      </c>
      <c r="V3739" t="s">
        <v>20210</v>
      </c>
    </row>
    <row r="3740" spans="1:23" hidden="1" x14ac:dyDescent="0.25">
      <c r="A3740" t="s">
        <v>16353</v>
      </c>
      <c r="B3740">
        <v>1</v>
      </c>
      <c r="C3740" t="s">
        <v>16354</v>
      </c>
      <c r="D3740" t="s">
        <v>319</v>
      </c>
      <c r="F3740" t="s">
        <v>297</v>
      </c>
      <c r="G3740">
        <v>40</v>
      </c>
      <c r="H3740" t="s">
        <v>509</v>
      </c>
      <c r="I3740" t="s">
        <v>16354</v>
      </c>
      <c r="J3740">
        <v>22475</v>
      </c>
      <c r="K3740">
        <v>2</v>
      </c>
      <c r="L3740" t="s">
        <v>477</v>
      </c>
      <c r="M3740" t="s">
        <v>16355</v>
      </c>
      <c r="N3740">
        <v>30</v>
      </c>
      <c r="O3740" t="s">
        <v>16356</v>
      </c>
      <c r="P3740" t="s">
        <v>319</v>
      </c>
      <c r="R3740">
        <v>2575891</v>
      </c>
      <c r="T3740" t="s">
        <v>17201</v>
      </c>
      <c r="V3740" t="s">
        <v>16357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15382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17219</v>
      </c>
      <c r="V3743" t="s">
        <v>2277</v>
      </c>
      <c r="W3743">
        <v>26678</v>
      </c>
    </row>
    <row r="3744" spans="1:23" hidden="1" x14ac:dyDescent="0.25">
      <c r="A3744" t="s">
        <v>20211</v>
      </c>
      <c r="B3744">
        <v>1</v>
      </c>
      <c r="C3744" t="s">
        <v>20212</v>
      </c>
      <c r="D3744" t="s">
        <v>346</v>
      </c>
      <c r="F3744" t="s">
        <v>297</v>
      </c>
      <c r="G3744">
        <v>81</v>
      </c>
      <c r="H3744" t="s">
        <v>3002</v>
      </c>
      <c r="I3744" t="s">
        <v>20212</v>
      </c>
      <c r="K3744">
        <v>1</v>
      </c>
      <c r="L3744" t="s">
        <v>20213</v>
      </c>
      <c r="M3744" t="s">
        <v>7938</v>
      </c>
      <c r="N3744">
        <v>24</v>
      </c>
      <c r="O3744" t="s">
        <v>20214</v>
      </c>
      <c r="P3744" t="s">
        <v>346</v>
      </c>
      <c r="T3744" t="s">
        <v>5163</v>
      </c>
      <c r="V3744" t="s">
        <v>19864</v>
      </c>
    </row>
    <row r="3745" spans="1:23" hidden="1" x14ac:dyDescent="0.25">
      <c r="A3745" t="s">
        <v>17869</v>
      </c>
      <c r="B3745">
        <v>1</v>
      </c>
      <c r="C3745" t="s">
        <v>17870</v>
      </c>
      <c r="D3745" t="s">
        <v>346</v>
      </c>
      <c r="F3745" t="s">
        <v>297</v>
      </c>
      <c r="G3745">
        <v>0</v>
      </c>
      <c r="H3745" t="s">
        <v>354</v>
      </c>
      <c r="I3745" t="s">
        <v>17870</v>
      </c>
      <c r="K3745">
        <v>2</v>
      </c>
      <c r="L3745" t="s">
        <v>17871</v>
      </c>
      <c r="M3745" t="s">
        <v>2954</v>
      </c>
      <c r="N3745">
        <v>24</v>
      </c>
      <c r="O3745" t="s">
        <v>17872</v>
      </c>
      <c r="P3745" t="s">
        <v>346</v>
      </c>
      <c r="T3745" t="s">
        <v>17219</v>
      </c>
      <c r="V3745" t="s">
        <v>17873</v>
      </c>
    </row>
    <row r="3746" spans="1:23" hidden="1" x14ac:dyDescent="0.25">
      <c r="A3746" t="s">
        <v>17252</v>
      </c>
      <c r="B3746">
        <v>1</v>
      </c>
      <c r="C3746" t="s">
        <v>17253</v>
      </c>
      <c r="D3746" t="s">
        <v>319</v>
      </c>
      <c r="F3746" t="s">
        <v>297</v>
      </c>
      <c r="G3746">
        <v>41</v>
      </c>
      <c r="H3746" t="s">
        <v>1581</v>
      </c>
      <c r="I3746" t="s">
        <v>17253</v>
      </c>
      <c r="K3746">
        <v>2</v>
      </c>
      <c r="L3746" t="s">
        <v>17254</v>
      </c>
      <c r="M3746" t="s">
        <v>17255</v>
      </c>
      <c r="N3746">
        <v>26</v>
      </c>
      <c r="O3746" t="s">
        <v>17256</v>
      </c>
      <c r="P3746" t="s">
        <v>319</v>
      </c>
      <c r="S3746">
        <v>2</v>
      </c>
      <c r="T3746" t="s">
        <v>17199</v>
      </c>
      <c r="U3746" t="s">
        <v>1185</v>
      </c>
      <c r="V3746" t="s">
        <v>17257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16202</v>
      </c>
      <c r="P3748" t="s">
        <v>346</v>
      </c>
      <c r="R3748">
        <v>3917960</v>
      </c>
      <c r="T3748" t="s">
        <v>17213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17219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15878</v>
      </c>
      <c r="B3750">
        <v>1</v>
      </c>
      <c r="C3750" t="s">
        <v>15879</v>
      </c>
      <c r="D3750" t="s">
        <v>447</v>
      </c>
      <c r="F3750" t="s">
        <v>297</v>
      </c>
      <c r="G3750">
        <v>24</v>
      </c>
      <c r="H3750" t="s">
        <v>365</v>
      </c>
      <c r="I3750" t="s">
        <v>15879</v>
      </c>
      <c r="K3750">
        <v>3</v>
      </c>
      <c r="L3750" t="s">
        <v>14383</v>
      </c>
      <c r="M3750" t="s">
        <v>15317</v>
      </c>
      <c r="N3750">
        <v>26</v>
      </c>
      <c r="O3750" t="s">
        <v>15880</v>
      </c>
      <c r="P3750" t="s">
        <v>447</v>
      </c>
      <c r="S3750">
        <v>1</v>
      </c>
      <c r="T3750" t="s">
        <v>6906</v>
      </c>
      <c r="U3750" t="s">
        <v>888</v>
      </c>
      <c r="V3750" t="s">
        <v>16425</v>
      </c>
    </row>
    <row r="3751" spans="1:23" hidden="1" x14ac:dyDescent="0.25">
      <c r="A3751" t="s">
        <v>20215</v>
      </c>
      <c r="B3751">
        <v>1</v>
      </c>
      <c r="C3751" t="s">
        <v>20216</v>
      </c>
      <c r="D3751" t="s">
        <v>346</v>
      </c>
      <c r="F3751" t="s">
        <v>293</v>
      </c>
      <c r="G3751">
        <v>16</v>
      </c>
      <c r="H3751" t="s">
        <v>644</v>
      </c>
      <c r="I3751" t="s">
        <v>20216</v>
      </c>
      <c r="K3751">
        <v>1</v>
      </c>
      <c r="L3751" t="s">
        <v>20217</v>
      </c>
      <c r="M3751" t="s">
        <v>15875</v>
      </c>
      <c r="N3751">
        <v>25</v>
      </c>
      <c r="O3751" t="s">
        <v>20218</v>
      </c>
      <c r="P3751" t="s">
        <v>346</v>
      </c>
      <c r="Q3751" t="s">
        <v>406</v>
      </c>
      <c r="T3751" t="s">
        <v>17201</v>
      </c>
      <c r="U3751" t="s">
        <v>363</v>
      </c>
      <c r="V3751" t="s">
        <v>14749</v>
      </c>
    </row>
    <row r="3752" spans="1:23" hidden="1" x14ac:dyDescent="0.25">
      <c r="A3752" t="s">
        <v>17347</v>
      </c>
      <c r="B3752">
        <v>1</v>
      </c>
      <c r="C3752" t="s">
        <v>17348</v>
      </c>
      <c r="D3752" t="s">
        <v>346</v>
      </c>
      <c r="F3752" t="s">
        <v>297</v>
      </c>
      <c r="G3752">
        <v>0</v>
      </c>
      <c r="H3752" t="s">
        <v>580</v>
      </c>
      <c r="I3752" t="s">
        <v>17348</v>
      </c>
      <c r="K3752">
        <v>1</v>
      </c>
      <c r="L3752" t="s">
        <v>2588</v>
      </c>
      <c r="M3752" t="s">
        <v>671</v>
      </c>
      <c r="N3752">
        <v>23</v>
      </c>
      <c r="O3752" t="s">
        <v>17349</v>
      </c>
      <c r="P3752" t="s">
        <v>346</v>
      </c>
      <c r="T3752" t="s">
        <v>17206</v>
      </c>
      <c r="V3752" t="s">
        <v>17350</v>
      </c>
    </row>
    <row r="3753" spans="1:23" hidden="1" x14ac:dyDescent="0.25">
      <c r="A3753" t="s">
        <v>18626</v>
      </c>
      <c r="B3753">
        <v>1</v>
      </c>
      <c r="C3753" t="s">
        <v>18627</v>
      </c>
      <c r="D3753" t="s">
        <v>15385</v>
      </c>
      <c r="F3753" t="s">
        <v>297</v>
      </c>
      <c r="G3753">
        <v>17</v>
      </c>
      <c r="H3753" t="s">
        <v>653</v>
      </c>
      <c r="I3753" t="s">
        <v>18627</v>
      </c>
      <c r="K3753">
        <v>2</v>
      </c>
      <c r="L3753" t="s">
        <v>466</v>
      </c>
      <c r="M3753" t="s">
        <v>754</v>
      </c>
      <c r="N3753">
        <v>23</v>
      </c>
      <c r="O3753" t="s">
        <v>18628</v>
      </c>
      <c r="P3753" t="s">
        <v>15385</v>
      </c>
      <c r="T3753" t="s">
        <v>17206</v>
      </c>
      <c r="U3753" t="s">
        <v>638</v>
      </c>
      <c r="V3753" t="s">
        <v>19423</v>
      </c>
    </row>
    <row r="3754" spans="1:23" hidden="1" x14ac:dyDescent="0.25">
      <c r="A3754" t="s">
        <v>20219</v>
      </c>
      <c r="B3754">
        <v>1</v>
      </c>
      <c r="C3754" t="s">
        <v>20220</v>
      </c>
      <c r="D3754" t="s">
        <v>346</v>
      </c>
      <c r="F3754" t="s">
        <v>297</v>
      </c>
      <c r="G3754">
        <v>84</v>
      </c>
      <c r="H3754" t="s">
        <v>354</v>
      </c>
      <c r="I3754" t="s">
        <v>20220</v>
      </c>
      <c r="K3754">
        <v>1</v>
      </c>
      <c r="L3754" t="s">
        <v>1701</v>
      </c>
      <c r="M3754" t="s">
        <v>1103</v>
      </c>
      <c r="N3754">
        <v>24</v>
      </c>
      <c r="O3754" t="s">
        <v>20221</v>
      </c>
      <c r="P3754" t="s">
        <v>346</v>
      </c>
      <c r="T3754" t="s">
        <v>17213</v>
      </c>
      <c r="V3754" t="s">
        <v>19654</v>
      </c>
    </row>
    <row r="3755" spans="1:23" hidden="1" x14ac:dyDescent="0.25">
      <c r="A3755" t="s">
        <v>16888</v>
      </c>
      <c r="B3755">
        <v>1</v>
      </c>
      <c r="C3755" t="s">
        <v>16889</v>
      </c>
      <c r="D3755" t="s">
        <v>556</v>
      </c>
      <c r="F3755" t="s">
        <v>297</v>
      </c>
      <c r="G3755">
        <v>44</v>
      </c>
      <c r="H3755" t="s">
        <v>736</v>
      </c>
      <c r="I3755" t="s">
        <v>16889</v>
      </c>
      <c r="K3755">
        <v>1</v>
      </c>
      <c r="L3755" t="s">
        <v>16890</v>
      </c>
      <c r="M3755" t="s">
        <v>882</v>
      </c>
      <c r="N3755">
        <v>23</v>
      </c>
      <c r="O3755" t="s">
        <v>16891</v>
      </c>
      <c r="P3755" t="s">
        <v>447</v>
      </c>
      <c r="T3755" t="s">
        <v>7653</v>
      </c>
      <c r="V3755" t="s">
        <v>16892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17219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17200</v>
      </c>
      <c r="V3764" t="s">
        <v>7340</v>
      </c>
      <c r="W3764">
        <v>31952</v>
      </c>
    </row>
    <row r="3765" spans="1:23" hidden="1" x14ac:dyDescent="0.25">
      <c r="A3765" t="s">
        <v>21524</v>
      </c>
      <c r="B3765">
        <v>1</v>
      </c>
      <c r="C3765" t="s">
        <v>21525</v>
      </c>
      <c r="D3765" t="s">
        <v>447</v>
      </c>
      <c r="F3765" t="s">
        <v>297</v>
      </c>
      <c r="G3765">
        <v>30</v>
      </c>
      <c r="H3765" t="s">
        <v>432</v>
      </c>
      <c r="I3765" t="s">
        <v>21525</v>
      </c>
      <c r="K3765">
        <v>0</v>
      </c>
      <c r="L3765" t="s">
        <v>22329</v>
      </c>
      <c r="M3765" t="s">
        <v>22330</v>
      </c>
      <c r="N3765">
        <v>22</v>
      </c>
      <c r="O3765" t="s">
        <v>22331</v>
      </c>
      <c r="P3765" t="s">
        <v>447</v>
      </c>
      <c r="T3765" t="s">
        <v>5163</v>
      </c>
      <c r="U3765" t="s">
        <v>296</v>
      </c>
      <c r="V3765" t="s">
        <v>22332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17200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17206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17199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17199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17200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16334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17219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23209</v>
      </c>
      <c r="B3782">
        <v>1</v>
      </c>
      <c r="C3782" t="s">
        <v>23210</v>
      </c>
      <c r="D3782" t="s">
        <v>319</v>
      </c>
      <c r="F3782" t="s">
        <v>297</v>
      </c>
      <c r="G3782">
        <v>87</v>
      </c>
      <c r="H3782" t="s">
        <v>947</v>
      </c>
      <c r="I3782" t="s">
        <v>23210</v>
      </c>
      <c r="K3782">
        <v>0</v>
      </c>
      <c r="L3782" t="s">
        <v>16640</v>
      </c>
      <c r="M3782" t="s">
        <v>4183</v>
      </c>
      <c r="O3782" t="s">
        <v>23211</v>
      </c>
      <c r="P3782" t="s">
        <v>319</v>
      </c>
      <c r="T3782" t="s">
        <v>17199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17213</v>
      </c>
      <c r="V3783" t="s">
        <v>1146</v>
      </c>
      <c r="W3783">
        <v>32493</v>
      </c>
    </row>
    <row r="3784" spans="1:23" hidden="1" x14ac:dyDescent="0.25">
      <c r="A3784" t="s">
        <v>18204</v>
      </c>
      <c r="B3784">
        <v>1</v>
      </c>
      <c r="C3784" t="s">
        <v>18205</v>
      </c>
      <c r="D3784" t="s">
        <v>447</v>
      </c>
      <c r="F3784" t="s">
        <v>297</v>
      </c>
      <c r="G3784">
        <v>0</v>
      </c>
      <c r="H3784" t="s">
        <v>432</v>
      </c>
      <c r="I3784" t="s">
        <v>18205</v>
      </c>
      <c r="K3784">
        <v>1</v>
      </c>
      <c r="L3784" t="s">
        <v>336</v>
      </c>
      <c r="M3784" t="s">
        <v>537</v>
      </c>
      <c r="N3784">
        <v>24</v>
      </c>
      <c r="O3784" t="s">
        <v>18206</v>
      </c>
      <c r="P3784" t="s">
        <v>447</v>
      </c>
      <c r="T3784" t="s">
        <v>17213</v>
      </c>
      <c r="V3784" t="s">
        <v>15669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17201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17199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17200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17199</v>
      </c>
      <c r="V3788" t="s">
        <v>7606</v>
      </c>
      <c r="W3788">
        <v>30200</v>
      </c>
    </row>
    <row r="3789" spans="1:23" hidden="1" x14ac:dyDescent="0.25">
      <c r="A3789" t="s">
        <v>17949</v>
      </c>
      <c r="B3789">
        <v>1</v>
      </c>
      <c r="C3789" t="s">
        <v>17950</v>
      </c>
      <c r="D3789" t="s">
        <v>319</v>
      </c>
      <c r="F3789" t="s">
        <v>297</v>
      </c>
      <c r="G3789">
        <v>86</v>
      </c>
      <c r="H3789" t="s">
        <v>1037</v>
      </c>
      <c r="I3789" t="s">
        <v>17950</v>
      </c>
      <c r="K3789">
        <v>2</v>
      </c>
      <c r="L3789" t="s">
        <v>1341</v>
      </c>
      <c r="M3789" t="s">
        <v>17951</v>
      </c>
      <c r="N3789">
        <v>24</v>
      </c>
      <c r="O3789" t="s">
        <v>17952</v>
      </c>
      <c r="P3789" t="s">
        <v>319</v>
      </c>
      <c r="T3789" t="s">
        <v>17219</v>
      </c>
      <c r="V3789" t="s">
        <v>16862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17393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17612</v>
      </c>
      <c r="B3793">
        <v>1</v>
      </c>
      <c r="C3793" t="s">
        <v>17613</v>
      </c>
      <c r="D3793" t="s">
        <v>319</v>
      </c>
      <c r="F3793" t="s">
        <v>297</v>
      </c>
      <c r="G3793">
        <v>88</v>
      </c>
      <c r="H3793" t="s">
        <v>1248</v>
      </c>
      <c r="I3793" t="s">
        <v>17613</v>
      </c>
      <c r="K3793">
        <v>2</v>
      </c>
      <c r="L3793" t="s">
        <v>16884</v>
      </c>
      <c r="M3793" t="s">
        <v>17614</v>
      </c>
      <c r="N3793">
        <v>25</v>
      </c>
      <c r="O3793" t="s">
        <v>17615</v>
      </c>
      <c r="P3793" t="s">
        <v>319</v>
      </c>
      <c r="S3793">
        <v>1</v>
      </c>
      <c r="T3793" t="s">
        <v>17199</v>
      </c>
      <c r="U3793" t="s">
        <v>1185</v>
      </c>
      <c r="V3793" t="s">
        <v>17616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16055</v>
      </c>
      <c r="B3800">
        <v>1</v>
      </c>
      <c r="C3800" t="s">
        <v>16056</v>
      </c>
      <c r="D3800" t="s">
        <v>346</v>
      </c>
      <c r="F3800" t="s">
        <v>297</v>
      </c>
      <c r="G3800">
        <v>19</v>
      </c>
      <c r="H3800" t="s">
        <v>580</v>
      </c>
      <c r="I3800" t="s">
        <v>16056</v>
      </c>
      <c r="K3800">
        <v>3</v>
      </c>
      <c r="L3800" t="s">
        <v>16057</v>
      </c>
      <c r="M3800" t="s">
        <v>16058</v>
      </c>
      <c r="N3800">
        <v>25</v>
      </c>
      <c r="O3800" t="s">
        <v>16059</v>
      </c>
      <c r="P3800" t="s">
        <v>346</v>
      </c>
      <c r="S3800">
        <v>8</v>
      </c>
      <c r="T3800" t="s">
        <v>7653</v>
      </c>
      <c r="U3800" t="s">
        <v>304</v>
      </c>
      <c r="V3800" t="s">
        <v>16642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17206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21526</v>
      </c>
      <c r="B3802">
        <v>1</v>
      </c>
      <c r="C3802" t="s">
        <v>21527</v>
      </c>
      <c r="D3802" t="s">
        <v>447</v>
      </c>
      <c r="F3802" t="s">
        <v>297</v>
      </c>
      <c r="G3802">
        <v>23</v>
      </c>
      <c r="H3802" t="s">
        <v>446</v>
      </c>
      <c r="I3802" t="s">
        <v>21527</v>
      </c>
      <c r="K3802">
        <v>0</v>
      </c>
      <c r="L3802" t="s">
        <v>439</v>
      </c>
      <c r="M3802" t="s">
        <v>22333</v>
      </c>
      <c r="N3802">
        <v>24</v>
      </c>
      <c r="O3802" t="s">
        <v>22334</v>
      </c>
      <c r="P3802" t="s">
        <v>447</v>
      </c>
      <c r="T3802" t="s">
        <v>17213</v>
      </c>
      <c r="U3802" t="s">
        <v>14060</v>
      </c>
      <c r="V3802" t="s">
        <v>22335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17199</v>
      </c>
      <c r="V3804" t="s">
        <v>1106</v>
      </c>
      <c r="W3804">
        <v>23996</v>
      </c>
    </row>
    <row r="3805" spans="1:23" hidden="1" x14ac:dyDescent="0.25">
      <c r="A3805" t="s">
        <v>16913</v>
      </c>
      <c r="B3805">
        <v>1</v>
      </c>
      <c r="C3805" t="s">
        <v>16914</v>
      </c>
      <c r="D3805" t="s">
        <v>447</v>
      </c>
      <c r="F3805" t="s">
        <v>297</v>
      </c>
      <c r="G3805">
        <v>25</v>
      </c>
      <c r="H3805" t="s">
        <v>432</v>
      </c>
      <c r="I3805" t="s">
        <v>16914</v>
      </c>
      <c r="K3805">
        <v>3</v>
      </c>
      <c r="L3805" t="s">
        <v>320</v>
      </c>
      <c r="M3805" t="s">
        <v>1272</v>
      </c>
      <c r="N3805">
        <v>26</v>
      </c>
      <c r="O3805" t="s">
        <v>16915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20222</v>
      </c>
      <c r="B3807">
        <v>1</v>
      </c>
      <c r="C3807" t="s">
        <v>20223</v>
      </c>
      <c r="D3807" t="s">
        <v>447</v>
      </c>
      <c r="F3807" t="s">
        <v>297</v>
      </c>
      <c r="G3807">
        <v>35</v>
      </c>
      <c r="H3807" t="s">
        <v>213</v>
      </c>
      <c r="I3807" t="s">
        <v>20223</v>
      </c>
      <c r="K3807">
        <v>1</v>
      </c>
      <c r="L3807" t="s">
        <v>320</v>
      </c>
      <c r="M3807" t="s">
        <v>3262</v>
      </c>
      <c r="N3807">
        <v>24</v>
      </c>
      <c r="O3807" t="s">
        <v>20224</v>
      </c>
      <c r="P3807" t="s">
        <v>447</v>
      </c>
      <c r="S3807">
        <v>6</v>
      </c>
      <c r="T3807" t="s">
        <v>17200</v>
      </c>
      <c r="U3807" t="s">
        <v>516</v>
      </c>
      <c r="V3807" t="s">
        <v>20225</v>
      </c>
    </row>
    <row r="3808" spans="1:23" hidden="1" x14ac:dyDescent="0.25">
      <c r="A3808" t="s">
        <v>17804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17805</v>
      </c>
      <c r="M3808" t="s">
        <v>2013</v>
      </c>
      <c r="N3808">
        <v>26</v>
      </c>
      <c r="O3808" t="s">
        <v>17806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17200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17213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20226</v>
      </c>
      <c r="B3813">
        <v>1</v>
      </c>
      <c r="C3813" t="s">
        <v>20227</v>
      </c>
      <c r="D3813" t="s">
        <v>433</v>
      </c>
      <c r="F3813" t="s">
        <v>297</v>
      </c>
      <c r="G3813">
        <v>17</v>
      </c>
      <c r="H3813" t="s">
        <v>756</v>
      </c>
      <c r="I3813" t="s">
        <v>20227</v>
      </c>
      <c r="K3813">
        <v>1</v>
      </c>
      <c r="L3813" t="s">
        <v>20228</v>
      </c>
      <c r="M3813" t="s">
        <v>1408</v>
      </c>
      <c r="N3813">
        <v>25</v>
      </c>
      <c r="O3813" t="s">
        <v>20229</v>
      </c>
      <c r="P3813" t="s">
        <v>433</v>
      </c>
      <c r="S3813">
        <v>1</v>
      </c>
      <c r="T3813" t="s">
        <v>17199</v>
      </c>
      <c r="U3813" t="s">
        <v>363</v>
      </c>
      <c r="V3813" t="s">
        <v>18394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17206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16064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17314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20230</v>
      </c>
      <c r="B3819">
        <v>1</v>
      </c>
      <c r="C3819" t="s">
        <v>20231</v>
      </c>
      <c r="D3819" t="s">
        <v>346</v>
      </c>
      <c r="F3819" t="s">
        <v>297</v>
      </c>
      <c r="G3819">
        <v>16</v>
      </c>
      <c r="H3819" t="s">
        <v>785</v>
      </c>
      <c r="I3819" t="s">
        <v>20231</v>
      </c>
      <c r="K3819">
        <v>1</v>
      </c>
      <c r="L3819" t="s">
        <v>875</v>
      </c>
      <c r="M3819" t="s">
        <v>20232</v>
      </c>
      <c r="N3819">
        <v>25</v>
      </c>
      <c r="O3819" t="s">
        <v>20233</v>
      </c>
      <c r="P3819" t="s">
        <v>346</v>
      </c>
      <c r="S3819">
        <v>4</v>
      </c>
      <c r="T3819" t="s">
        <v>17201</v>
      </c>
      <c r="U3819" t="s">
        <v>350</v>
      </c>
      <c r="V3819" t="s">
        <v>16839</v>
      </c>
    </row>
    <row r="3820" spans="1:23" hidden="1" x14ac:dyDescent="0.25">
      <c r="A3820" t="s">
        <v>23212</v>
      </c>
      <c r="B3820">
        <v>1</v>
      </c>
      <c r="C3820" t="s">
        <v>23213</v>
      </c>
      <c r="D3820" t="s">
        <v>447</v>
      </c>
      <c r="F3820" t="s">
        <v>297</v>
      </c>
      <c r="H3820" t="s">
        <v>644</v>
      </c>
      <c r="I3820" t="s">
        <v>23213</v>
      </c>
      <c r="K3820">
        <v>0</v>
      </c>
      <c r="L3820" t="s">
        <v>366</v>
      </c>
      <c r="M3820" t="s">
        <v>23214</v>
      </c>
      <c r="O3820" t="s">
        <v>23215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16736</v>
      </c>
      <c r="B3821">
        <v>1</v>
      </c>
      <c r="C3821" t="s">
        <v>16737</v>
      </c>
      <c r="D3821" t="s">
        <v>319</v>
      </c>
      <c r="F3821" t="s">
        <v>297</v>
      </c>
      <c r="G3821">
        <v>89</v>
      </c>
      <c r="H3821" t="s">
        <v>797</v>
      </c>
      <c r="I3821" t="s">
        <v>16737</v>
      </c>
      <c r="K3821">
        <v>1</v>
      </c>
      <c r="L3821" t="s">
        <v>439</v>
      </c>
      <c r="M3821" t="s">
        <v>16738</v>
      </c>
      <c r="N3821">
        <v>25</v>
      </c>
      <c r="O3821" t="s">
        <v>16739</v>
      </c>
      <c r="P3821" t="s">
        <v>319</v>
      </c>
      <c r="Q3821" t="s">
        <v>406</v>
      </c>
      <c r="T3821" t="s">
        <v>1514</v>
      </c>
      <c r="V3821" t="s">
        <v>16740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17199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16283</v>
      </c>
      <c r="B3831">
        <v>1</v>
      </c>
      <c r="C3831" t="s">
        <v>16284</v>
      </c>
      <c r="D3831" t="s">
        <v>346</v>
      </c>
      <c r="F3831" t="s">
        <v>297</v>
      </c>
      <c r="G3831">
        <v>18</v>
      </c>
      <c r="H3831" t="s">
        <v>718</v>
      </c>
      <c r="I3831" t="s">
        <v>16284</v>
      </c>
      <c r="K3831">
        <v>3</v>
      </c>
      <c r="L3831" t="s">
        <v>1403</v>
      </c>
      <c r="M3831" t="s">
        <v>507</v>
      </c>
      <c r="N3831">
        <v>24</v>
      </c>
      <c r="O3831" t="s">
        <v>16285</v>
      </c>
      <c r="P3831" t="s">
        <v>346</v>
      </c>
      <c r="S3831">
        <v>7</v>
      </c>
      <c r="T3831" t="s">
        <v>17201</v>
      </c>
      <c r="U3831" t="s">
        <v>901</v>
      </c>
      <c r="V3831" t="s">
        <v>16868</v>
      </c>
    </row>
    <row r="3832" spans="1:23" hidden="1" x14ac:dyDescent="0.25">
      <c r="A3832" t="s">
        <v>19424</v>
      </c>
      <c r="B3832">
        <v>1</v>
      </c>
      <c r="C3832" t="s">
        <v>19425</v>
      </c>
      <c r="D3832" t="s">
        <v>346</v>
      </c>
      <c r="F3832" t="s">
        <v>297</v>
      </c>
      <c r="G3832">
        <v>11</v>
      </c>
      <c r="H3832" t="s">
        <v>817</v>
      </c>
      <c r="I3832" t="s">
        <v>19425</v>
      </c>
      <c r="K3832">
        <v>1</v>
      </c>
      <c r="L3832" t="s">
        <v>19426</v>
      </c>
      <c r="M3832" t="s">
        <v>883</v>
      </c>
      <c r="N3832">
        <v>24</v>
      </c>
      <c r="O3832" t="s">
        <v>19427</v>
      </c>
      <c r="P3832" t="s">
        <v>346</v>
      </c>
      <c r="S3832">
        <v>3</v>
      </c>
      <c r="T3832" t="s">
        <v>2291</v>
      </c>
      <c r="U3832" t="s">
        <v>363</v>
      </c>
      <c r="V3832" t="s">
        <v>20234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17201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22336</v>
      </c>
      <c r="B3834">
        <v>1</v>
      </c>
      <c r="C3834" t="s">
        <v>22337</v>
      </c>
      <c r="D3834" t="s">
        <v>447</v>
      </c>
      <c r="F3834" t="s">
        <v>297</v>
      </c>
      <c r="G3834">
        <v>39</v>
      </c>
      <c r="H3834" t="s">
        <v>360</v>
      </c>
      <c r="I3834" t="s">
        <v>22337</v>
      </c>
      <c r="K3834">
        <v>0</v>
      </c>
      <c r="L3834" t="s">
        <v>22338</v>
      </c>
      <c r="M3834" t="s">
        <v>1697</v>
      </c>
      <c r="N3834">
        <v>22</v>
      </c>
      <c r="O3834" t="s">
        <v>22339</v>
      </c>
      <c r="P3834" t="s">
        <v>447</v>
      </c>
      <c r="T3834" t="s">
        <v>17314</v>
      </c>
      <c r="U3834" t="s">
        <v>304</v>
      </c>
      <c r="V3834" t="s">
        <v>22340</v>
      </c>
    </row>
    <row r="3835" spans="1:23" hidden="1" x14ac:dyDescent="0.25">
      <c r="A3835" t="s">
        <v>22341</v>
      </c>
      <c r="B3835">
        <v>1</v>
      </c>
      <c r="C3835" t="s">
        <v>22342</v>
      </c>
      <c r="D3835" t="s">
        <v>309</v>
      </c>
      <c r="F3835" t="s">
        <v>297</v>
      </c>
      <c r="G3835">
        <v>19</v>
      </c>
      <c r="H3835" t="s">
        <v>680</v>
      </c>
      <c r="I3835" t="s">
        <v>22342</v>
      </c>
      <c r="K3835">
        <v>0</v>
      </c>
      <c r="L3835" t="s">
        <v>14054</v>
      </c>
      <c r="M3835" t="s">
        <v>22343</v>
      </c>
      <c r="O3835" t="s">
        <v>22344</v>
      </c>
      <c r="P3835" t="s">
        <v>309</v>
      </c>
      <c r="T3835" t="s">
        <v>17206</v>
      </c>
      <c r="U3835" t="s">
        <v>1185</v>
      </c>
    </row>
    <row r="3836" spans="1:23" hidden="1" x14ac:dyDescent="0.25">
      <c r="A3836" t="s">
        <v>21528</v>
      </c>
      <c r="B3836">
        <v>1</v>
      </c>
      <c r="C3836" t="s">
        <v>21529</v>
      </c>
      <c r="D3836" t="s">
        <v>319</v>
      </c>
      <c r="F3836" t="s">
        <v>297</v>
      </c>
      <c r="G3836">
        <v>84</v>
      </c>
      <c r="H3836" t="s">
        <v>653</v>
      </c>
      <c r="I3836" t="s">
        <v>21529</v>
      </c>
      <c r="K3836">
        <v>0</v>
      </c>
      <c r="L3836" t="s">
        <v>2463</v>
      </c>
      <c r="M3836" t="s">
        <v>22345</v>
      </c>
      <c r="N3836">
        <v>25</v>
      </c>
      <c r="O3836" t="s">
        <v>22346</v>
      </c>
      <c r="P3836" t="s">
        <v>319</v>
      </c>
      <c r="T3836" t="s">
        <v>17199</v>
      </c>
      <c r="U3836" t="s">
        <v>407</v>
      </c>
      <c r="V3836" t="s">
        <v>22347</v>
      </c>
    </row>
    <row r="3837" spans="1:23" hidden="1" x14ac:dyDescent="0.25">
      <c r="A3837" t="s">
        <v>15652</v>
      </c>
      <c r="B3837">
        <v>1</v>
      </c>
      <c r="C3837" t="s">
        <v>15653</v>
      </c>
      <c r="D3837" t="s">
        <v>15385</v>
      </c>
      <c r="E3837" t="s">
        <v>15654</v>
      </c>
      <c r="F3837" t="s">
        <v>297</v>
      </c>
      <c r="G3837">
        <v>9</v>
      </c>
      <c r="H3837" t="s">
        <v>308</v>
      </c>
      <c r="I3837" t="s">
        <v>15653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15655</v>
      </c>
      <c r="P3837" t="s">
        <v>15385</v>
      </c>
      <c r="R3837">
        <v>2577619</v>
      </c>
      <c r="T3837" t="s">
        <v>17219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16122</v>
      </c>
      <c r="P3838" t="s">
        <v>309</v>
      </c>
      <c r="R3838">
        <v>14875</v>
      </c>
      <c r="T3838" t="s">
        <v>17201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17219</v>
      </c>
      <c r="V3840" t="s">
        <v>6055</v>
      </c>
      <c r="W3840">
        <v>30165</v>
      </c>
    </row>
    <row r="3841" spans="1:23" hidden="1" x14ac:dyDescent="0.25">
      <c r="A3841" t="s">
        <v>19428</v>
      </c>
      <c r="B3841">
        <v>1</v>
      </c>
      <c r="C3841" t="s">
        <v>19429</v>
      </c>
      <c r="D3841" t="s">
        <v>346</v>
      </c>
      <c r="F3841" t="s">
        <v>297</v>
      </c>
      <c r="G3841">
        <v>15</v>
      </c>
      <c r="H3841" t="s">
        <v>480</v>
      </c>
      <c r="I3841" t="s">
        <v>19429</v>
      </c>
      <c r="K3841">
        <v>1</v>
      </c>
      <c r="L3841" t="s">
        <v>926</v>
      </c>
      <c r="M3841" t="s">
        <v>311</v>
      </c>
      <c r="N3841">
        <v>25</v>
      </c>
      <c r="O3841" t="s">
        <v>19430</v>
      </c>
      <c r="P3841" t="s">
        <v>346</v>
      </c>
      <c r="S3841">
        <v>5</v>
      </c>
      <c r="T3841" t="s">
        <v>7653</v>
      </c>
      <c r="U3841" t="s">
        <v>407</v>
      </c>
      <c r="V3841" t="s">
        <v>20235</v>
      </c>
    </row>
    <row r="3842" spans="1:23" hidden="1" x14ac:dyDescent="0.25">
      <c r="A3842" t="s">
        <v>17673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17674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17314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17206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22348</v>
      </c>
      <c r="B3846">
        <v>1</v>
      </c>
      <c r="C3846" t="s">
        <v>22349</v>
      </c>
      <c r="D3846" t="s">
        <v>346</v>
      </c>
      <c r="F3846" t="s">
        <v>297</v>
      </c>
      <c r="G3846">
        <v>87</v>
      </c>
      <c r="H3846" t="s">
        <v>63</v>
      </c>
      <c r="I3846" t="s">
        <v>22349</v>
      </c>
      <c r="K3846">
        <v>0</v>
      </c>
      <c r="L3846" t="s">
        <v>22350</v>
      </c>
      <c r="M3846" t="s">
        <v>775</v>
      </c>
      <c r="N3846">
        <v>23</v>
      </c>
      <c r="O3846" t="s">
        <v>22351</v>
      </c>
      <c r="P3846" t="s">
        <v>346</v>
      </c>
      <c r="T3846" t="s">
        <v>6906</v>
      </c>
      <c r="U3846" t="s">
        <v>663</v>
      </c>
      <c r="V3846" t="s">
        <v>22259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16466</v>
      </c>
      <c r="B3849">
        <v>1</v>
      </c>
      <c r="C3849" t="s">
        <v>16467</v>
      </c>
      <c r="D3849" t="s">
        <v>346</v>
      </c>
      <c r="F3849" t="s">
        <v>297</v>
      </c>
      <c r="G3849">
        <v>87</v>
      </c>
      <c r="H3849" t="s">
        <v>365</v>
      </c>
      <c r="I3849" t="s">
        <v>16467</v>
      </c>
      <c r="K3849">
        <v>1</v>
      </c>
      <c r="L3849" t="s">
        <v>725</v>
      </c>
      <c r="M3849" t="s">
        <v>16468</v>
      </c>
      <c r="N3849">
        <v>24</v>
      </c>
      <c r="O3849" t="s">
        <v>16469</v>
      </c>
      <c r="P3849" t="s">
        <v>346</v>
      </c>
      <c r="T3849" t="s">
        <v>17219</v>
      </c>
      <c r="V3849" t="s">
        <v>17345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17219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23216</v>
      </c>
      <c r="B3852">
        <v>1</v>
      </c>
      <c r="C3852" t="s">
        <v>23217</v>
      </c>
      <c r="D3852" t="s">
        <v>346</v>
      </c>
      <c r="F3852" t="s">
        <v>297</v>
      </c>
      <c r="H3852" t="s">
        <v>724</v>
      </c>
      <c r="I3852" t="s">
        <v>23217</v>
      </c>
      <c r="K3852">
        <v>0</v>
      </c>
      <c r="L3852" t="s">
        <v>23218</v>
      </c>
      <c r="M3852" t="s">
        <v>23219</v>
      </c>
      <c r="O3852" t="s">
        <v>23220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17566</v>
      </c>
      <c r="B3853">
        <v>1</v>
      </c>
      <c r="C3853" t="s">
        <v>17567</v>
      </c>
      <c r="D3853" t="s">
        <v>15385</v>
      </c>
      <c r="F3853" t="s">
        <v>297</v>
      </c>
      <c r="G3853">
        <v>59</v>
      </c>
      <c r="H3853" t="s">
        <v>409</v>
      </c>
      <c r="I3853" t="s">
        <v>17567</v>
      </c>
      <c r="K3853">
        <v>0</v>
      </c>
      <c r="L3853" t="s">
        <v>557</v>
      </c>
      <c r="M3853" t="s">
        <v>17568</v>
      </c>
      <c r="O3853" t="s">
        <v>17569</v>
      </c>
      <c r="P3853" t="s">
        <v>15385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22352</v>
      </c>
      <c r="B3856">
        <v>1</v>
      </c>
      <c r="C3856" t="s">
        <v>22353</v>
      </c>
      <c r="D3856" t="s">
        <v>346</v>
      </c>
      <c r="F3856" t="s">
        <v>297</v>
      </c>
      <c r="G3856">
        <v>83</v>
      </c>
      <c r="H3856" t="s">
        <v>339</v>
      </c>
      <c r="I3856" t="s">
        <v>22353</v>
      </c>
      <c r="K3856">
        <v>0</v>
      </c>
      <c r="L3856" t="s">
        <v>410</v>
      </c>
      <c r="M3856" t="s">
        <v>441</v>
      </c>
      <c r="N3856">
        <v>23</v>
      </c>
      <c r="O3856" t="s">
        <v>22354</v>
      </c>
      <c r="P3856" t="s">
        <v>346</v>
      </c>
      <c r="T3856" t="s">
        <v>5163</v>
      </c>
      <c r="U3856" t="s">
        <v>516</v>
      </c>
      <c r="V3856" t="s">
        <v>22355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17556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17630</v>
      </c>
      <c r="B3858">
        <v>1</v>
      </c>
      <c r="C3858" t="s">
        <v>17631</v>
      </c>
      <c r="D3858" t="s">
        <v>447</v>
      </c>
      <c r="F3858" t="s">
        <v>297</v>
      </c>
      <c r="G3858">
        <v>1</v>
      </c>
      <c r="H3858" t="s">
        <v>1216</v>
      </c>
      <c r="I3858" t="s">
        <v>17631</v>
      </c>
      <c r="K3858">
        <v>2</v>
      </c>
      <c r="L3858" t="s">
        <v>17632</v>
      </c>
      <c r="M3858" t="s">
        <v>491</v>
      </c>
      <c r="N3858">
        <v>25</v>
      </c>
      <c r="O3858" t="s">
        <v>17633</v>
      </c>
      <c r="P3858" t="s">
        <v>447</v>
      </c>
      <c r="S3858">
        <v>1</v>
      </c>
      <c r="T3858" t="s">
        <v>7653</v>
      </c>
      <c r="U3858" t="s">
        <v>1185</v>
      </c>
      <c r="V3858" t="s">
        <v>17803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17213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17206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17200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17219</v>
      </c>
      <c r="V3862" t="s">
        <v>5501</v>
      </c>
      <c r="W3862">
        <v>30888</v>
      </c>
    </row>
    <row r="3863" spans="1:23" hidden="1" x14ac:dyDescent="0.25">
      <c r="A3863" t="s">
        <v>16170</v>
      </c>
      <c r="B3863">
        <v>1</v>
      </c>
      <c r="C3863" t="s">
        <v>16171</v>
      </c>
      <c r="D3863" t="s">
        <v>346</v>
      </c>
      <c r="F3863" t="s">
        <v>297</v>
      </c>
      <c r="G3863">
        <v>13</v>
      </c>
      <c r="H3863" t="s">
        <v>426</v>
      </c>
      <c r="I3863" t="s">
        <v>16171</v>
      </c>
      <c r="K3863">
        <v>2</v>
      </c>
      <c r="L3863" t="s">
        <v>1224</v>
      </c>
      <c r="M3863" t="s">
        <v>6807</v>
      </c>
      <c r="N3863">
        <v>24</v>
      </c>
      <c r="O3863" t="s">
        <v>16172</v>
      </c>
      <c r="P3863" t="s">
        <v>346</v>
      </c>
      <c r="T3863" t="s">
        <v>17200</v>
      </c>
      <c r="V3863" t="s">
        <v>17803</v>
      </c>
    </row>
    <row r="3864" spans="1:23" hidden="1" x14ac:dyDescent="0.25">
      <c r="A3864" t="s">
        <v>22356</v>
      </c>
      <c r="B3864">
        <v>1</v>
      </c>
      <c r="C3864" t="s">
        <v>22357</v>
      </c>
      <c r="D3864" t="s">
        <v>346</v>
      </c>
      <c r="F3864" t="s">
        <v>297</v>
      </c>
      <c r="H3864" t="s">
        <v>680</v>
      </c>
      <c r="I3864" t="s">
        <v>22357</v>
      </c>
      <c r="K3864">
        <v>0</v>
      </c>
      <c r="L3864" t="s">
        <v>22358</v>
      </c>
      <c r="M3864" t="s">
        <v>615</v>
      </c>
      <c r="O3864" t="s">
        <v>22359</v>
      </c>
      <c r="P3864" t="s">
        <v>346</v>
      </c>
      <c r="T3864" t="s">
        <v>17206</v>
      </c>
    </row>
    <row r="3865" spans="1:23" hidden="1" x14ac:dyDescent="0.25">
      <c r="A3865" t="s">
        <v>18634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18635</v>
      </c>
      <c r="M3865" t="s">
        <v>2663</v>
      </c>
      <c r="N3865">
        <v>26</v>
      </c>
      <c r="O3865" t="s">
        <v>18636</v>
      </c>
      <c r="P3865" t="s">
        <v>447</v>
      </c>
      <c r="R3865">
        <v>3042728</v>
      </c>
      <c r="T3865" t="s">
        <v>17219</v>
      </c>
      <c r="V3865" t="s">
        <v>8852</v>
      </c>
      <c r="W3865">
        <v>31493</v>
      </c>
    </row>
    <row r="3866" spans="1:23" hidden="1" x14ac:dyDescent="0.25">
      <c r="A3866" t="s">
        <v>15417</v>
      </c>
      <c r="B3866">
        <v>1</v>
      </c>
      <c r="C3866" t="s">
        <v>15418</v>
      </c>
      <c r="D3866" t="s">
        <v>15385</v>
      </c>
      <c r="E3866" t="s">
        <v>15419</v>
      </c>
      <c r="F3866" t="s">
        <v>297</v>
      </c>
      <c r="G3866">
        <v>4</v>
      </c>
      <c r="H3866" t="s">
        <v>743</v>
      </c>
      <c r="I3866" t="s">
        <v>15418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15420</v>
      </c>
      <c r="P3866" t="s">
        <v>15385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22360</v>
      </c>
      <c r="B3868">
        <v>1</v>
      </c>
      <c r="C3868" t="s">
        <v>22361</v>
      </c>
      <c r="D3868" t="s">
        <v>346</v>
      </c>
      <c r="F3868" t="s">
        <v>297</v>
      </c>
      <c r="G3868">
        <v>80</v>
      </c>
      <c r="H3868" t="s">
        <v>573</v>
      </c>
      <c r="I3868" t="s">
        <v>22361</v>
      </c>
      <c r="K3868">
        <v>0</v>
      </c>
      <c r="L3868" t="s">
        <v>16227</v>
      </c>
      <c r="M3868" t="s">
        <v>9010</v>
      </c>
      <c r="O3868" t="s">
        <v>22362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17213</v>
      </c>
      <c r="V3871" t="s">
        <v>7861</v>
      </c>
      <c r="W3871">
        <v>30851</v>
      </c>
    </row>
    <row r="3872" spans="1:23" hidden="1" x14ac:dyDescent="0.25">
      <c r="A3872" t="s">
        <v>20236</v>
      </c>
      <c r="B3872">
        <v>1</v>
      </c>
      <c r="C3872" t="s">
        <v>20237</v>
      </c>
      <c r="D3872" t="s">
        <v>433</v>
      </c>
      <c r="F3872" t="s">
        <v>297</v>
      </c>
      <c r="G3872">
        <v>49</v>
      </c>
      <c r="H3872" t="s">
        <v>591</v>
      </c>
      <c r="I3872" t="s">
        <v>20237</v>
      </c>
      <c r="K3872">
        <v>1</v>
      </c>
      <c r="L3872" t="s">
        <v>2463</v>
      </c>
      <c r="M3872" t="s">
        <v>775</v>
      </c>
      <c r="N3872">
        <v>24</v>
      </c>
      <c r="O3872" t="s">
        <v>20238</v>
      </c>
      <c r="P3872" t="s">
        <v>433</v>
      </c>
      <c r="S3872">
        <v>2</v>
      </c>
      <c r="T3872" t="s">
        <v>7653</v>
      </c>
      <c r="U3872" t="s">
        <v>564</v>
      </c>
      <c r="V3872" t="s">
        <v>20239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17206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17199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17201</v>
      </c>
      <c r="V3876" t="s">
        <v>16201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17284</v>
      </c>
      <c r="V3877" t="s">
        <v>8852</v>
      </c>
      <c r="W3877">
        <v>31680</v>
      </c>
    </row>
    <row r="3878" spans="1:23" hidden="1" x14ac:dyDescent="0.25">
      <c r="A3878" t="s">
        <v>16497</v>
      </c>
      <c r="B3878">
        <v>1</v>
      </c>
      <c r="C3878" t="s">
        <v>16498</v>
      </c>
      <c r="D3878" t="s">
        <v>447</v>
      </c>
      <c r="F3878" t="s">
        <v>297</v>
      </c>
      <c r="G3878">
        <v>45</v>
      </c>
      <c r="H3878" t="s">
        <v>569</v>
      </c>
      <c r="I3878" t="s">
        <v>16498</v>
      </c>
      <c r="K3878">
        <v>1</v>
      </c>
      <c r="L3878" t="s">
        <v>16499</v>
      </c>
      <c r="M3878" t="s">
        <v>2665</v>
      </c>
      <c r="N3878">
        <v>24</v>
      </c>
      <c r="O3878" t="s">
        <v>16500</v>
      </c>
      <c r="P3878" t="s">
        <v>447</v>
      </c>
      <c r="T3878" t="s">
        <v>17213</v>
      </c>
      <c r="V3878" t="s">
        <v>15205</v>
      </c>
    </row>
    <row r="3879" spans="1:23" hidden="1" x14ac:dyDescent="0.25">
      <c r="A3879" t="s">
        <v>17694</v>
      </c>
      <c r="B3879">
        <v>1</v>
      </c>
      <c r="C3879" t="s">
        <v>17695</v>
      </c>
      <c r="D3879" t="s">
        <v>447</v>
      </c>
      <c r="F3879" t="s">
        <v>297</v>
      </c>
      <c r="G3879">
        <v>35</v>
      </c>
      <c r="H3879" t="s">
        <v>308</v>
      </c>
      <c r="I3879" t="s">
        <v>17695</v>
      </c>
      <c r="K3879">
        <v>2</v>
      </c>
      <c r="L3879" t="s">
        <v>17696</v>
      </c>
      <c r="M3879" t="s">
        <v>3527</v>
      </c>
      <c r="N3879">
        <v>23</v>
      </c>
      <c r="O3879" t="s">
        <v>17697</v>
      </c>
      <c r="P3879" t="s">
        <v>447</v>
      </c>
      <c r="S3879">
        <v>6</v>
      </c>
      <c r="T3879" t="s">
        <v>7653</v>
      </c>
      <c r="U3879" t="s">
        <v>312</v>
      </c>
      <c r="V3879" t="s">
        <v>19431</v>
      </c>
    </row>
    <row r="3880" spans="1:23" hidden="1" x14ac:dyDescent="0.25">
      <c r="A3880" t="s">
        <v>18377</v>
      </c>
      <c r="B3880">
        <v>1</v>
      </c>
      <c r="C3880" t="s">
        <v>18378</v>
      </c>
      <c r="D3880" t="s">
        <v>346</v>
      </c>
      <c r="F3880" t="s">
        <v>297</v>
      </c>
      <c r="G3880">
        <v>1</v>
      </c>
      <c r="H3880" t="s">
        <v>724</v>
      </c>
      <c r="I3880" t="s">
        <v>18378</v>
      </c>
      <c r="K3880">
        <v>2</v>
      </c>
      <c r="L3880" t="s">
        <v>18379</v>
      </c>
      <c r="M3880" t="s">
        <v>18380</v>
      </c>
      <c r="N3880">
        <v>24</v>
      </c>
      <c r="O3880" t="s">
        <v>18381</v>
      </c>
      <c r="P3880" t="s">
        <v>346</v>
      </c>
      <c r="S3880">
        <v>2</v>
      </c>
      <c r="T3880" t="s">
        <v>2291</v>
      </c>
      <c r="U3880" t="s">
        <v>440</v>
      </c>
      <c r="V3880" t="s">
        <v>18382</v>
      </c>
    </row>
    <row r="3881" spans="1:23" hidden="1" x14ac:dyDescent="0.25">
      <c r="A3881" t="s">
        <v>18199</v>
      </c>
      <c r="B3881">
        <v>1</v>
      </c>
      <c r="C3881" t="s">
        <v>18200</v>
      </c>
      <c r="D3881" t="s">
        <v>309</v>
      </c>
      <c r="F3881" t="s">
        <v>297</v>
      </c>
      <c r="G3881">
        <v>16</v>
      </c>
      <c r="H3881" t="s">
        <v>680</v>
      </c>
      <c r="I3881" t="s">
        <v>18200</v>
      </c>
      <c r="K3881">
        <v>1</v>
      </c>
      <c r="L3881" t="s">
        <v>2932</v>
      </c>
      <c r="M3881" t="s">
        <v>18201</v>
      </c>
      <c r="N3881">
        <v>25</v>
      </c>
      <c r="O3881" t="s">
        <v>18202</v>
      </c>
      <c r="P3881" t="s">
        <v>309</v>
      </c>
      <c r="T3881" t="s">
        <v>17219</v>
      </c>
      <c r="V3881" t="s">
        <v>18203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17219</v>
      </c>
      <c r="U3882" t="s">
        <v>301</v>
      </c>
      <c r="V3882" t="s">
        <v>16224</v>
      </c>
      <c r="W3882">
        <v>33229</v>
      </c>
    </row>
    <row r="3883" spans="1:23" hidden="1" x14ac:dyDescent="0.25">
      <c r="A3883" t="s">
        <v>19432</v>
      </c>
      <c r="B3883">
        <v>1</v>
      </c>
      <c r="C3883" t="s">
        <v>19433</v>
      </c>
      <c r="D3883" t="s">
        <v>309</v>
      </c>
      <c r="F3883" t="s">
        <v>297</v>
      </c>
      <c r="G3883">
        <v>16</v>
      </c>
      <c r="H3883" t="s">
        <v>915</v>
      </c>
      <c r="I3883" t="s">
        <v>19433</v>
      </c>
      <c r="K3883">
        <v>1</v>
      </c>
      <c r="L3883" t="s">
        <v>19434</v>
      </c>
      <c r="M3883" t="s">
        <v>691</v>
      </c>
      <c r="N3883">
        <v>26</v>
      </c>
      <c r="O3883" t="s">
        <v>19435</v>
      </c>
      <c r="P3883" t="s">
        <v>309</v>
      </c>
      <c r="S3883">
        <v>4</v>
      </c>
      <c r="T3883" t="s">
        <v>7653</v>
      </c>
      <c r="U3883" t="s">
        <v>638</v>
      </c>
      <c r="V3883" t="s">
        <v>17672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15381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17219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17213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17243</v>
      </c>
      <c r="B3889">
        <v>1</v>
      </c>
      <c r="C3889" t="s">
        <v>17244</v>
      </c>
      <c r="D3889" t="s">
        <v>447</v>
      </c>
      <c r="F3889" t="s">
        <v>297</v>
      </c>
      <c r="G3889">
        <v>4</v>
      </c>
      <c r="H3889" t="s">
        <v>426</v>
      </c>
      <c r="I3889" t="s">
        <v>17244</v>
      </c>
      <c r="K3889">
        <v>2</v>
      </c>
      <c r="L3889" t="s">
        <v>929</v>
      </c>
      <c r="M3889" t="s">
        <v>7676</v>
      </c>
      <c r="N3889">
        <v>24</v>
      </c>
      <c r="O3889" t="s">
        <v>17245</v>
      </c>
      <c r="P3889" t="s">
        <v>447</v>
      </c>
      <c r="S3889">
        <v>1</v>
      </c>
      <c r="T3889" t="s">
        <v>2291</v>
      </c>
      <c r="U3889" t="s">
        <v>701</v>
      </c>
      <c r="V3889" t="s">
        <v>17246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17206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20240</v>
      </c>
      <c r="B3892">
        <v>1</v>
      </c>
      <c r="C3892" t="s">
        <v>20241</v>
      </c>
      <c r="D3892" t="s">
        <v>447</v>
      </c>
      <c r="F3892" t="s">
        <v>297</v>
      </c>
      <c r="G3892">
        <v>36</v>
      </c>
      <c r="H3892" t="s">
        <v>446</v>
      </c>
      <c r="I3892" t="s">
        <v>20241</v>
      </c>
      <c r="K3892">
        <v>1</v>
      </c>
      <c r="L3892" t="s">
        <v>471</v>
      </c>
      <c r="M3892" t="s">
        <v>1066</v>
      </c>
      <c r="N3892">
        <v>24</v>
      </c>
      <c r="O3892" t="s">
        <v>20242</v>
      </c>
      <c r="P3892" t="s">
        <v>447</v>
      </c>
      <c r="T3892" t="s">
        <v>5163</v>
      </c>
      <c r="V3892" t="s">
        <v>20243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17199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17219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17206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18057</v>
      </c>
      <c r="W3900">
        <v>30480</v>
      </c>
    </row>
    <row r="3901" spans="1:23" hidden="1" x14ac:dyDescent="0.25">
      <c r="A3901" t="s">
        <v>15513</v>
      </c>
      <c r="B3901">
        <v>1</v>
      </c>
      <c r="C3901" t="s">
        <v>13735</v>
      </c>
      <c r="D3901" t="s">
        <v>15385</v>
      </c>
      <c r="E3901" t="s">
        <v>15515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15516</v>
      </c>
      <c r="N3901">
        <v>39</v>
      </c>
      <c r="O3901" t="s">
        <v>15517</v>
      </c>
      <c r="P3901" t="s">
        <v>15385</v>
      </c>
      <c r="R3901">
        <v>9789</v>
      </c>
      <c r="T3901" t="s">
        <v>17200</v>
      </c>
      <c r="V3901" t="s">
        <v>15514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17219</v>
      </c>
      <c r="V3905" t="s">
        <v>1330</v>
      </c>
      <c r="W3905">
        <v>30661</v>
      </c>
    </row>
    <row r="3906" spans="1:23" hidden="1" x14ac:dyDescent="0.25">
      <c r="A3906" t="s">
        <v>16532</v>
      </c>
      <c r="B3906">
        <v>1</v>
      </c>
      <c r="C3906" t="s">
        <v>16533</v>
      </c>
      <c r="D3906" t="s">
        <v>15385</v>
      </c>
      <c r="F3906" t="s">
        <v>297</v>
      </c>
      <c r="G3906">
        <v>6</v>
      </c>
      <c r="H3906" t="s">
        <v>947</v>
      </c>
      <c r="I3906" t="s">
        <v>16533</v>
      </c>
      <c r="K3906">
        <v>3</v>
      </c>
      <c r="L3906" t="s">
        <v>6615</v>
      </c>
      <c r="M3906" t="s">
        <v>6525</v>
      </c>
      <c r="N3906">
        <v>25</v>
      </c>
      <c r="O3906" t="s">
        <v>16534</v>
      </c>
      <c r="P3906" t="s">
        <v>15385</v>
      </c>
      <c r="T3906" t="s">
        <v>7653</v>
      </c>
      <c r="U3906" t="s">
        <v>1185</v>
      </c>
      <c r="V3906" t="s">
        <v>16535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17213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17200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17200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22363</v>
      </c>
      <c r="B3915">
        <v>1</v>
      </c>
      <c r="C3915" t="s">
        <v>22364</v>
      </c>
      <c r="D3915" t="s">
        <v>309</v>
      </c>
      <c r="F3915" t="s">
        <v>297</v>
      </c>
      <c r="G3915">
        <v>19</v>
      </c>
      <c r="H3915" t="s">
        <v>938</v>
      </c>
      <c r="I3915" t="s">
        <v>22364</v>
      </c>
      <c r="K3915">
        <v>0</v>
      </c>
      <c r="L3915" t="s">
        <v>1520</v>
      </c>
      <c r="M3915" t="s">
        <v>3381</v>
      </c>
      <c r="N3915">
        <v>24</v>
      </c>
      <c r="O3915" t="s">
        <v>22365</v>
      </c>
      <c r="P3915" t="s">
        <v>309</v>
      </c>
      <c r="T3915" t="s">
        <v>17199</v>
      </c>
      <c r="U3915" t="s">
        <v>484</v>
      </c>
      <c r="V3915" t="s">
        <v>20092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17206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17219</v>
      </c>
      <c r="V3917" t="s">
        <v>1671</v>
      </c>
      <c r="W3917">
        <v>30931</v>
      </c>
    </row>
    <row r="3918" spans="1:23" hidden="1" x14ac:dyDescent="0.25">
      <c r="A3918" t="s">
        <v>19436</v>
      </c>
      <c r="B3918">
        <v>1</v>
      </c>
      <c r="C3918" t="s">
        <v>19437</v>
      </c>
      <c r="D3918" t="s">
        <v>447</v>
      </c>
      <c r="F3918" t="s">
        <v>297</v>
      </c>
      <c r="G3918">
        <v>35</v>
      </c>
      <c r="H3918" t="s">
        <v>785</v>
      </c>
      <c r="I3918" t="s">
        <v>19437</v>
      </c>
      <c r="K3918">
        <v>1</v>
      </c>
      <c r="L3918" t="s">
        <v>19438</v>
      </c>
      <c r="M3918" t="s">
        <v>19439</v>
      </c>
      <c r="N3918">
        <v>25</v>
      </c>
      <c r="O3918" t="s">
        <v>19440</v>
      </c>
      <c r="P3918" t="s">
        <v>447</v>
      </c>
      <c r="S3918">
        <v>4</v>
      </c>
      <c r="T3918" t="s">
        <v>7653</v>
      </c>
      <c r="U3918" t="s">
        <v>350</v>
      </c>
      <c r="V3918" t="s">
        <v>20244</v>
      </c>
    </row>
    <row r="3919" spans="1:23" hidden="1" x14ac:dyDescent="0.25">
      <c r="A3919" t="s">
        <v>16379</v>
      </c>
      <c r="B3919">
        <v>1</v>
      </c>
      <c r="C3919" t="s">
        <v>16380</v>
      </c>
      <c r="D3919" t="s">
        <v>319</v>
      </c>
      <c r="F3919" t="s">
        <v>297</v>
      </c>
      <c r="G3919">
        <v>83</v>
      </c>
      <c r="H3919" t="s">
        <v>519</v>
      </c>
      <c r="I3919" t="s">
        <v>16380</v>
      </c>
      <c r="K3919">
        <v>3</v>
      </c>
      <c r="L3919" t="s">
        <v>2529</v>
      </c>
      <c r="M3919" t="s">
        <v>1524</v>
      </c>
      <c r="N3919">
        <v>25</v>
      </c>
      <c r="O3919" t="s">
        <v>16493</v>
      </c>
      <c r="P3919" t="s">
        <v>319</v>
      </c>
      <c r="S3919">
        <v>2</v>
      </c>
      <c r="T3919" t="s">
        <v>17206</v>
      </c>
      <c r="U3919" t="s">
        <v>304</v>
      </c>
      <c r="V3919" t="s">
        <v>16494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17662</v>
      </c>
      <c r="B3921">
        <v>1</v>
      </c>
      <c r="C3921" t="s">
        <v>15497</v>
      </c>
      <c r="D3921" t="s">
        <v>15385</v>
      </c>
      <c r="E3921" t="s">
        <v>15498</v>
      </c>
      <c r="F3921" t="s">
        <v>297</v>
      </c>
      <c r="G3921">
        <v>6</v>
      </c>
      <c r="H3921" t="s">
        <v>680</v>
      </c>
      <c r="I3921" t="s">
        <v>15497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15499</v>
      </c>
      <c r="P3921" t="s">
        <v>15385</v>
      </c>
      <c r="R3921">
        <v>3686689</v>
      </c>
      <c r="T3921" t="s">
        <v>17219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18629</v>
      </c>
      <c r="B3922">
        <v>1</v>
      </c>
      <c r="C3922" t="s">
        <v>18630</v>
      </c>
      <c r="D3922" t="s">
        <v>346</v>
      </c>
      <c r="F3922" t="s">
        <v>297</v>
      </c>
      <c r="G3922">
        <v>10</v>
      </c>
      <c r="H3922" t="s">
        <v>426</v>
      </c>
      <c r="I3922" t="s">
        <v>18630</v>
      </c>
      <c r="K3922">
        <v>2</v>
      </c>
      <c r="L3922" t="s">
        <v>14383</v>
      </c>
      <c r="M3922" t="s">
        <v>18631</v>
      </c>
      <c r="N3922">
        <v>24</v>
      </c>
      <c r="O3922" t="s">
        <v>18632</v>
      </c>
      <c r="P3922" t="s">
        <v>346</v>
      </c>
      <c r="S3922">
        <v>3</v>
      </c>
      <c r="T3922" t="s">
        <v>7653</v>
      </c>
      <c r="U3922" t="s">
        <v>701</v>
      </c>
      <c r="V3922" t="s">
        <v>18633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22366</v>
      </c>
      <c r="B3924">
        <v>1</v>
      </c>
      <c r="C3924" t="s">
        <v>22367</v>
      </c>
      <c r="D3924" t="s">
        <v>346</v>
      </c>
      <c r="F3924" t="s">
        <v>297</v>
      </c>
      <c r="G3924">
        <v>89</v>
      </c>
      <c r="H3924" t="s">
        <v>1799</v>
      </c>
      <c r="I3924" t="s">
        <v>22367</v>
      </c>
      <c r="K3924">
        <v>0</v>
      </c>
      <c r="L3924" t="s">
        <v>324</v>
      </c>
      <c r="M3924" t="s">
        <v>514</v>
      </c>
      <c r="N3924">
        <v>23</v>
      </c>
      <c r="O3924" t="s">
        <v>22368</v>
      </c>
      <c r="P3924" t="s">
        <v>346</v>
      </c>
      <c r="T3924" t="s">
        <v>1514</v>
      </c>
      <c r="U3924" t="s">
        <v>385</v>
      </c>
      <c r="V3924" t="s">
        <v>22369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17206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22370</v>
      </c>
      <c r="B3928">
        <v>1</v>
      </c>
      <c r="C3928" t="s">
        <v>22371</v>
      </c>
      <c r="D3928" t="s">
        <v>433</v>
      </c>
      <c r="F3928" t="s">
        <v>297</v>
      </c>
      <c r="H3928" t="s">
        <v>690</v>
      </c>
      <c r="I3928" t="s">
        <v>22371</v>
      </c>
      <c r="K3928">
        <v>0</v>
      </c>
      <c r="L3928" t="s">
        <v>606</v>
      </c>
      <c r="M3928" t="s">
        <v>22372</v>
      </c>
      <c r="O3928" t="s">
        <v>22373</v>
      </c>
      <c r="P3928" t="s">
        <v>433</v>
      </c>
      <c r="T3928" t="s">
        <v>17200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17206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17201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17200</v>
      </c>
      <c r="V3936" t="s">
        <v>2213</v>
      </c>
      <c r="W3936">
        <v>28024</v>
      </c>
    </row>
    <row r="3937" spans="1:23" hidden="1" x14ac:dyDescent="0.25">
      <c r="A3937" t="s">
        <v>22374</v>
      </c>
      <c r="B3937">
        <v>1</v>
      </c>
      <c r="C3937" t="s">
        <v>22375</v>
      </c>
      <c r="D3937" t="s">
        <v>346</v>
      </c>
      <c r="F3937" t="s">
        <v>297</v>
      </c>
      <c r="H3937" t="s">
        <v>432</v>
      </c>
      <c r="I3937" t="s">
        <v>22375</v>
      </c>
      <c r="K3937">
        <v>0</v>
      </c>
      <c r="L3937" t="s">
        <v>22376</v>
      </c>
      <c r="M3937" t="s">
        <v>671</v>
      </c>
      <c r="O3937" t="s">
        <v>22377</v>
      </c>
      <c r="P3937" t="s">
        <v>346</v>
      </c>
      <c r="T3937" t="s">
        <v>17206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17284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17201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22378</v>
      </c>
      <c r="B3941">
        <v>1</v>
      </c>
      <c r="C3941" t="s">
        <v>22379</v>
      </c>
      <c r="D3941" t="s">
        <v>447</v>
      </c>
      <c r="F3941" t="s">
        <v>297</v>
      </c>
      <c r="H3941" t="s">
        <v>690</v>
      </c>
      <c r="I3941" t="s">
        <v>22379</v>
      </c>
      <c r="K3941">
        <v>0</v>
      </c>
      <c r="L3941" t="s">
        <v>21756</v>
      </c>
      <c r="M3941" t="s">
        <v>3262</v>
      </c>
      <c r="O3941" t="s">
        <v>22380</v>
      </c>
      <c r="P3941" t="s">
        <v>447</v>
      </c>
      <c r="T3941" t="s">
        <v>17213</v>
      </c>
    </row>
    <row r="3942" spans="1:23" hidden="1" x14ac:dyDescent="0.25">
      <c r="A3942" t="s">
        <v>21530</v>
      </c>
      <c r="B3942">
        <v>1</v>
      </c>
      <c r="C3942" t="s">
        <v>21531</v>
      </c>
      <c r="D3942" t="s">
        <v>447</v>
      </c>
      <c r="F3942" t="s">
        <v>297</v>
      </c>
      <c r="G3942">
        <v>37</v>
      </c>
      <c r="H3942" t="s">
        <v>494</v>
      </c>
      <c r="I3942" t="s">
        <v>21531</v>
      </c>
      <c r="K3942">
        <v>0</v>
      </c>
      <c r="L3942" t="s">
        <v>22381</v>
      </c>
      <c r="M3942" t="s">
        <v>2222</v>
      </c>
      <c r="N3942">
        <v>20</v>
      </c>
      <c r="O3942" t="s">
        <v>22382</v>
      </c>
      <c r="P3942" t="s">
        <v>447</v>
      </c>
      <c r="T3942" t="s">
        <v>2291</v>
      </c>
      <c r="U3942" t="s">
        <v>1359</v>
      </c>
      <c r="V3942" t="s">
        <v>22383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23221</v>
      </c>
      <c r="B3944">
        <v>1</v>
      </c>
      <c r="C3944" t="s">
        <v>23222</v>
      </c>
      <c r="D3944" t="s">
        <v>319</v>
      </c>
      <c r="F3944" t="s">
        <v>297</v>
      </c>
      <c r="G3944">
        <v>80</v>
      </c>
      <c r="H3944" t="s">
        <v>1581</v>
      </c>
      <c r="I3944" t="s">
        <v>23222</v>
      </c>
      <c r="K3944">
        <v>0</v>
      </c>
      <c r="L3944" t="s">
        <v>9010</v>
      </c>
      <c r="M3944" t="s">
        <v>523</v>
      </c>
      <c r="O3944" t="s">
        <v>23223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17201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16321</v>
      </c>
      <c r="B3947">
        <v>1</v>
      </c>
      <c r="C3947" t="s">
        <v>16322</v>
      </c>
      <c r="D3947" t="s">
        <v>447</v>
      </c>
      <c r="F3947" t="s">
        <v>297</v>
      </c>
      <c r="G3947">
        <v>0</v>
      </c>
      <c r="H3947" t="s">
        <v>315</v>
      </c>
      <c r="I3947" t="s">
        <v>16322</v>
      </c>
      <c r="K3947">
        <v>1</v>
      </c>
      <c r="L3947" t="s">
        <v>1110</v>
      </c>
      <c r="M3947" t="s">
        <v>671</v>
      </c>
      <c r="N3947">
        <v>25</v>
      </c>
      <c r="O3947" t="s">
        <v>16323</v>
      </c>
      <c r="P3947" t="s">
        <v>447</v>
      </c>
      <c r="Q3947" t="s">
        <v>406</v>
      </c>
      <c r="T3947" t="s">
        <v>17201</v>
      </c>
      <c r="V3947" t="s">
        <v>18575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17201</v>
      </c>
      <c r="W3948">
        <v>32328</v>
      </c>
    </row>
    <row r="3949" spans="1:23" hidden="1" x14ac:dyDescent="0.25">
      <c r="A3949" t="s">
        <v>16241</v>
      </c>
      <c r="B3949">
        <v>1</v>
      </c>
      <c r="C3949" t="s">
        <v>16242</v>
      </c>
      <c r="D3949" t="s">
        <v>447</v>
      </c>
      <c r="F3949" t="s">
        <v>297</v>
      </c>
      <c r="G3949">
        <v>27</v>
      </c>
      <c r="H3949" t="s">
        <v>432</v>
      </c>
      <c r="I3949" t="s">
        <v>16242</v>
      </c>
      <c r="K3949">
        <v>3</v>
      </c>
      <c r="L3949" t="s">
        <v>1813</v>
      </c>
      <c r="M3949" t="s">
        <v>16243</v>
      </c>
      <c r="N3949">
        <v>25</v>
      </c>
      <c r="O3949" t="s">
        <v>16244</v>
      </c>
      <c r="P3949" t="s">
        <v>447</v>
      </c>
      <c r="T3949" t="s">
        <v>7653</v>
      </c>
      <c r="U3949" t="s">
        <v>301</v>
      </c>
      <c r="V3949" t="s">
        <v>16839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15500</v>
      </c>
      <c r="B3951">
        <v>1</v>
      </c>
      <c r="C3951" t="s">
        <v>13734</v>
      </c>
      <c r="D3951" t="s">
        <v>15385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15502</v>
      </c>
      <c r="N3951">
        <v>39</v>
      </c>
      <c r="O3951" t="s">
        <v>15503</v>
      </c>
      <c r="P3951" t="s">
        <v>15385</v>
      </c>
      <c r="R3951">
        <v>4607</v>
      </c>
      <c r="T3951" t="s">
        <v>343</v>
      </c>
      <c r="V3951" t="s">
        <v>15501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17219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17602</v>
      </c>
      <c r="B3954">
        <v>1</v>
      </c>
      <c r="C3954" t="s">
        <v>17603</v>
      </c>
      <c r="D3954" t="s">
        <v>309</v>
      </c>
      <c r="F3954" t="s">
        <v>297</v>
      </c>
      <c r="G3954">
        <v>13</v>
      </c>
      <c r="H3954" t="s">
        <v>213</v>
      </c>
      <c r="I3954" t="s">
        <v>17603</v>
      </c>
      <c r="K3954">
        <v>2</v>
      </c>
      <c r="L3954" t="s">
        <v>1108</v>
      </c>
      <c r="M3954" t="s">
        <v>775</v>
      </c>
      <c r="N3954">
        <v>25</v>
      </c>
      <c r="O3954" t="s">
        <v>17604</v>
      </c>
      <c r="P3954" t="s">
        <v>309</v>
      </c>
      <c r="S3954">
        <v>4</v>
      </c>
      <c r="T3954" t="s">
        <v>17200</v>
      </c>
      <c r="U3954" t="s">
        <v>14060</v>
      </c>
      <c r="V3954" t="s">
        <v>17605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18135</v>
      </c>
      <c r="B3959">
        <v>1</v>
      </c>
      <c r="C3959" t="s">
        <v>18136</v>
      </c>
      <c r="D3959" t="s">
        <v>346</v>
      </c>
      <c r="F3959" t="s">
        <v>297</v>
      </c>
      <c r="G3959">
        <v>0</v>
      </c>
      <c r="H3959" t="s">
        <v>743</v>
      </c>
      <c r="I3959" t="s">
        <v>18136</v>
      </c>
      <c r="K3959">
        <v>1</v>
      </c>
      <c r="L3959" t="s">
        <v>18137</v>
      </c>
      <c r="M3959" t="s">
        <v>1221</v>
      </c>
      <c r="O3959" t="s">
        <v>18138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19441</v>
      </c>
      <c r="B3961">
        <v>1</v>
      </c>
      <c r="C3961" t="s">
        <v>19442</v>
      </c>
      <c r="D3961" t="s">
        <v>346</v>
      </c>
      <c r="F3961" t="s">
        <v>297</v>
      </c>
      <c r="G3961">
        <v>80</v>
      </c>
      <c r="H3961" t="s">
        <v>354</v>
      </c>
      <c r="I3961" t="s">
        <v>19442</v>
      </c>
      <c r="K3961">
        <v>2</v>
      </c>
      <c r="L3961" t="s">
        <v>443</v>
      </c>
      <c r="M3961" t="s">
        <v>19443</v>
      </c>
      <c r="N3961">
        <v>25</v>
      </c>
      <c r="O3961" t="s">
        <v>19444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19445</v>
      </c>
    </row>
    <row r="3962" spans="1:23" hidden="1" x14ac:dyDescent="0.25">
      <c r="A3962" t="s">
        <v>16456</v>
      </c>
      <c r="B3962">
        <v>1</v>
      </c>
      <c r="C3962" t="s">
        <v>16457</v>
      </c>
      <c r="D3962" t="s">
        <v>556</v>
      </c>
      <c r="F3962" t="s">
        <v>297</v>
      </c>
      <c r="G3962">
        <v>46</v>
      </c>
      <c r="H3962" t="s">
        <v>653</v>
      </c>
      <c r="I3962" t="s">
        <v>16457</v>
      </c>
      <c r="K3962">
        <v>3</v>
      </c>
      <c r="L3962" t="s">
        <v>733</v>
      </c>
      <c r="M3962" t="s">
        <v>16458</v>
      </c>
      <c r="N3962">
        <v>27</v>
      </c>
      <c r="O3962" t="s">
        <v>16459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15427</v>
      </c>
      <c r="B3963">
        <v>1</v>
      </c>
      <c r="C3963" t="s">
        <v>15428</v>
      </c>
      <c r="D3963" t="s">
        <v>15385</v>
      </c>
      <c r="F3963" t="s">
        <v>297</v>
      </c>
      <c r="G3963">
        <v>9</v>
      </c>
      <c r="H3963" t="s">
        <v>580</v>
      </c>
      <c r="I3963" t="s">
        <v>15428</v>
      </c>
      <c r="J3963">
        <v>18819</v>
      </c>
      <c r="K3963">
        <v>5</v>
      </c>
      <c r="L3963" t="s">
        <v>537</v>
      </c>
      <c r="M3963" t="s">
        <v>15429</v>
      </c>
      <c r="N3963">
        <v>29</v>
      </c>
      <c r="O3963" t="s">
        <v>15430</v>
      </c>
      <c r="P3963" t="s">
        <v>15385</v>
      </c>
      <c r="R3963">
        <v>2983232</v>
      </c>
      <c r="T3963" t="s">
        <v>17206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17314</v>
      </c>
      <c r="V3964" t="s">
        <v>1482</v>
      </c>
      <c r="W3964">
        <v>28834</v>
      </c>
    </row>
    <row r="3965" spans="1:23" hidden="1" x14ac:dyDescent="0.25">
      <c r="A3965" t="s">
        <v>23224</v>
      </c>
      <c r="B3965">
        <v>1</v>
      </c>
      <c r="C3965" t="s">
        <v>23225</v>
      </c>
      <c r="D3965" t="s">
        <v>346</v>
      </c>
      <c r="F3965" t="s">
        <v>297</v>
      </c>
      <c r="H3965" t="s">
        <v>680</v>
      </c>
      <c r="I3965" t="s">
        <v>23225</v>
      </c>
      <c r="K3965">
        <v>0</v>
      </c>
      <c r="L3965" t="s">
        <v>1796</v>
      </c>
      <c r="M3965" t="s">
        <v>444</v>
      </c>
      <c r="O3965" t="s">
        <v>23226</v>
      </c>
      <c r="P3965" t="s">
        <v>346</v>
      </c>
      <c r="T3965" t="s">
        <v>17199</v>
      </c>
      <c r="U3965" t="s">
        <v>1185</v>
      </c>
    </row>
    <row r="3966" spans="1:23" hidden="1" x14ac:dyDescent="0.25">
      <c r="A3966" t="s">
        <v>15930</v>
      </c>
      <c r="B3966">
        <v>1</v>
      </c>
      <c r="C3966" t="s">
        <v>15931</v>
      </c>
      <c r="D3966" t="s">
        <v>309</v>
      </c>
      <c r="F3966" t="s">
        <v>297</v>
      </c>
      <c r="G3966">
        <v>10</v>
      </c>
      <c r="H3966" t="s">
        <v>569</v>
      </c>
      <c r="I3966" t="s">
        <v>15931</v>
      </c>
      <c r="K3966">
        <v>3</v>
      </c>
      <c r="L3966" t="s">
        <v>488</v>
      </c>
      <c r="M3966" t="s">
        <v>15932</v>
      </c>
      <c r="N3966">
        <v>25</v>
      </c>
      <c r="O3966" t="s">
        <v>15933</v>
      </c>
      <c r="P3966" t="s">
        <v>309</v>
      </c>
      <c r="S3966">
        <v>2</v>
      </c>
      <c r="T3966" t="s">
        <v>17219</v>
      </c>
      <c r="U3966" t="s">
        <v>688</v>
      </c>
      <c r="V3966" t="s">
        <v>15308</v>
      </c>
    </row>
    <row r="3967" spans="1:23" hidden="1" x14ac:dyDescent="0.25">
      <c r="A3967" t="s">
        <v>15976</v>
      </c>
      <c r="B3967">
        <v>1</v>
      </c>
      <c r="C3967" t="s">
        <v>15977</v>
      </c>
      <c r="D3967" t="s">
        <v>309</v>
      </c>
      <c r="F3967" t="s">
        <v>293</v>
      </c>
      <c r="G3967">
        <v>10</v>
      </c>
      <c r="H3967" t="s">
        <v>690</v>
      </c>
      <c r="I3967" t="s">
        <v>15977</v>
      </c>
      <c r="K3967">
        <v>1</v>
      </c>
      <c r="L3967" t="s">
        <v>5279</v>
      </c>
      <c r="M3967" t="s">
        <v>15978</v>
      </c>
      <c r="N3967">
        <v>24</v>
      </c>
      <c r="O3967" t="s">
        <v>15979</v>
      </c>
      <c r="P3967" t="s">
        <v>309</v>
      </c>
      <c r="T3967" t="s">
        <v>17219</v>
      </c>
      <c r="V3967" t="s">
        <v>16580</v>
      </c>
    </row>
    <row r="3968" spans="1:23" x14ac:dyDescent="0.25">
      <c r="A3968" t="s">
        <v>16405</v>
      </c>
      <c r="B3968">
        <v>1</v>
      </c>
      <c r="C3968" t="s">
        <v>16406</v>
      </c>
      <c r="D3968" t="s">
        <v>346</v>
      </c>
      <c r="F3968" t="s">
        <v>297</v>
      </c>
      <c r="G3968">
        <v>87</v>
      </c>
      <c r="H3968" t="s">
        <v>1563</v>
      </c>
      <c r="I3968" t="s">
        <v>16406</v>
      </c>
      <c r="K3968">
        <v>3</v>
      </c>
      <c r="L3968" t="s">
        <v>16407</v>
      </c>
      <c r="M3968" t="s">
        <v>16408</v>
      </c>
      <c r="N3968">
        <v>26</v>
      </c>
      <c r="O3968" t="s">
        <v>16409</v>
      </c>
      <c r="P3968" t="s">
        <v>346</v>
      </c>
      <c r="T3968" t="s">
        <v>17213</v>
      </c>
      <c r="U3968" t="s">
        <v>516</v>
      </c>
      <c r="V3968" t="s">
        <v>17220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17199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17476</v>
      </c>
      <c r="B3971">
        <v>1</v>
      </c>
      <c r="C3971" t="s">
        <v>17477</v>
      </c>
      <c r="D3971" t="s">
        <v>447</v>
      </c>
      <c r="F3971" t="s">
        <v>297</v>
      </c>
      <c r="G3971">
        <v>20</v>
      </c>
      <c r="H3971" t="s">
        <v>432</v>
      </c>
      <c r="I3971" t="s">
        <v>17477</v>
      </c>
      <c r="K3971">
        <v>2</v>
      </c>
      <c r="L3971" t="s">
        <v>2770</v>
      </c>
      <c r="M3971" t="s">
        <v>7441</v>
      </c>
      <c r="N3971">
        <v>25</v>
      </c>
      <c r="O3971" t="s">
        <v>17478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17479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17200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17201</v>
      </c>
      <c r="V3975" t="s">
        <v>10104</v>
      </c>
      <c r="W3975">
        <v>30781</v>
      </c>
    </row>
    <row r="3976" spans="1:23" hidden="1" x14ac:dyDescent="0.25">
      <c r="A3976" t="s">
        <v>16145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16146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20245</v>
      </c>
      <c r="B3980">
        <v>1</v>
      </c>
      <c r="C3980" t="s">
        <v>20246</v>
      </c>
      <c r="D3980" t="s">
        <v>346</v>
      </c>
      <c r="F3980" t="s">
        <v>297</v>
      </c>
      <c r="G3980">
        <v>89</v>
      </c>
      <c r="H3980" t="s">
        <v>365</v>
      </c>
      <c r="I3980" t="s">
        <v>20246</v>
      </c>
      <c r="K3980">
        <v>1</v>
      </c>
      <c r="L3980" t="s">
        <v>14104</v>
      </c>
      <c r="M3980" t="s">
        <v>20247</v>
      </c>
      <c r="N3980">
        <v>24</v>
      </c>
      <c r="O3980" t="s">
        <v>20248</v>
      </c>
      <c r="P3980" t="s">
        <v>346</v>
      </c>
      <c r="T3980" t="s">
        <v>17219</v>
      </c>
      <c r="U3980" t="s">
        <v>440</v>
      </c>
      <c r="V3980" t="s">
        <v>20249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17219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17200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17219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17219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17199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16704</v>
      </c>
      <c r="D3991" t="s">
        <v>319</v>
      </c>
      <c r="F3991" t="s">
        <v>293</v>
      </c>
      <c r="G3991">
        <v>88</v>
      </c>
      <c r="H3991" t="s">
        <v>2118</v>
      </c>
      <c r="I3991" t="s">
        <v>16704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19446</v>
      </c>
      <c r="B3992">
        <v>1</v>
      </c>
      <c r="C3992" t="s">
        <v>19447</v>
      </c>
      <c r="D3992" t="s">
        <v>309</v>
      </c>
      <c r="F3992" t="s">
        <v>297</v>
      </c>
      <c r="G3992">
        <v>8</v>
      </c>
      <c r="H3992" t="s">
        <v>915</v>
      </c>
      <c r="I3992" t="s">
        <v>19447</v>
      </c>
      <c r="K3992">
        <v>1</v>
      </c>
      <c r="L3992" t="s">
        <v>2130</v>
      </c>
      <c r="M3992" t="s">
        <v>19448</v>
      </c>
      <c r="N3992">
        <v>23</v>
      </c>
      <c r="O3992" t="s">
        <v>19449</v>
      </c>
      <c r="P3992" t="s">
        <v>309</v>
      </c>
      <c r="S3992">
        <v>3</v>
      </c>
      <c r="T3992" t="s">
        <v>17200</v>
      </c>
      <c r="U3992" t="s">
        <v>296</v>
      </c>
      <c r="V3992" t="s">
        <v>20250</v>
      </c>
    </row>
    <row r="3993" spans="1:23" hidden="1" x14ac:dyDescent="0.25">
      <c r="A3993" t="s">
        <v>16807</v>
      </c>
      <c r="B3993">
        <v>1</v>
      </c>
      <c r="C3993" t="s">
        <v>16808</v>
      </c>
      <c r="D3993" t="s">
        <v>346</v>
      </c>
      <c r="F3993" t="s">
        <v>297</v>
      </c>
      <c r="G3993">
        <v>16</v>
      </c>
      <c r="H3993" t="s">
        <v>315</v>
      </c>
      <c r="I3993" t="s">
        <v>16808</v>
      </c>
      <c r="K3993">
        <v>1</v>
      </c>
      <c r="L3993" t="s">
        <v>1055</v>
      </c>
      <c r="M3993" t="s">
        <v>16809</v>
      </c>
      <c r="N3993">
        <v>24</v>
      </c>
      <c r="O3993" t="s">
        <v>16810</v>
      </c>
      <c r="P3993" t="s">
        <v>346</v>
      </c>
      <c r="T3993" t="s">
        <v>17199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17213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17199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17213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17213</v>
      </c>
      <c r="V3997" t="s">
        <v>3499</v>
      </c>
      <c r="W3997">
        <v>29599</v>
      </c>
    </row>
    <row r="3998" spans="1:23" hidden="1" x14ac:dyDescent="0.25">
      <c r="A3998" t="s">
        <v>17846</v>
      </c>
      <c r="B3998">
        <v>1</v>
      </c>
      <c r="C3998" t="s">
        <v>17847</v>
      </c>
      <c r="D3998" t="s">
        <v>319</v>
      </c>
      <c r="F3998" t="s">
        <v>297</v>
      </c>
      <c r="G3998">
        <v>88</v>
      </c>
      <c r="H3998" t="s">
        <v>519</v>
      </c>
      <c r="I3998" t="s">
        <v>17847</v>
      </c>
      <c r="K3998">
        <v>2</v>
      </c>
      <c r="L3998" t="s">
        <v>621</v>
      </c>
      <c r="M3998" t="s">
        <v>17848</v>
      </c>
      <c r="N3998">
        <v>24</v>
      </c>
      <c r="O3998" t="s">
        <v>17849</v>
      </c>
      <c r="P3998" t="s">
        <v>319</v>
      </c>
      <c r="T3998" t="s">
        <v>17219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16522</v>
      </c>
      <c r="B4001">
        <v>1</v>
      </c>
      <c r="C4001" t="s">
        <v>16523</v>
      </c>
      <c r="D4001" t="s">
        <v>319</v>
      </c>
      <c r="F4001" t="s">
        <v>297</v>
      </c>
      <c r="G4001">
        <v>48</v>
      </c>
      <c r="H4001" t="s">
        <v>829</v>
      </c>
      <c r="I4001" t="s">
        <v>16523</v>
      </c>
      <c r="K4001">
        <v>3</v>
      </c>
      <c r="L4001" t="s">
        <v>1681</v>
      </c>
      <c r="M4001" t="s">
        <v>16524</v>
      </c>
      <c r="N4001">
        <v>26</v>
      </c>
      <c r="O4001" t="s">
        <v>16525</v>
      </c>
      <c r="P4001" t="s">
        <v>319</v>
      </c>
      <c r="T4001" t="s">
        <v>17219</v>
      </c>
      <c r="U4001" t="s">
        <v>1185</v>
      </c>
      <c r="V4001" t="s">
        <v>16844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17200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17206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17206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17199</v>
      </c>
      <c r="V4011" t="s">
        <v>7893</v>
      </c>
      <c r="W4011">
        <v>9472</v>
      </c>
    </row>
    <row r="4012" spans="1:23" hidden="1" x14ac:dyDescent="0.25">
      <c r="A4012" t="s">
        <v>23227</v>
      </c>
      <c r="B4012">
        <v>1</v>
      </c>
      <c r="C4012" t="s">
        <v>22384</v>
      </c>
      <c r="D4012" t="s">
        <v>447</v>
      </c>
      <c r="F4012" t="s">
        <v>297</v>
      </c>
      <c r="G4012">
        <v>35</v>
      </c>
      <c r="H4012" t="s">
        <v>213</v>
      </c>
      <c r="I4012" t="s">
        <v>22384</v>
      </c>
      <c r="K4012">
        <v>0</v>
      </c>
      <c r="L4012" t="s">
        <v>23228</v>
      </c>
      <c r="M4012" t="s">
        <v>22385</v>
      </c>
      <c r="O4012" t="s">
        <v>22386</v>
      </c>
      <c r="P4012" t="s">
        <v>447</v>
      </c>
      <c r="T4012" t="s">
        <v>17200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20680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19451</v>
      </c>
      <c r="N4014">
        <v>31</v>
      </c>
      <c r="O4014" t="s">
        <v>20681</v>
      </c>
      <c r="P4014" t="s">
        <v>346</v>
      </c>
      <c r="R4014">
        <v>2574808</v>
      </c>
      <c r="T4014" t="s">
        <v>17206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16582</v>
      </c>
      <c r="B4016">
        <v>1</v>
      </c>
      <c r="C4016" t="s">
        <v>16583</v>
      </c>
      <c r="D4016" t="s">
        <v>346</v>
      </c>
      <c r="F4016" t="s">
        <v>297</v>
      </c>
      <c r="G4016">
        <v>86</v>
      </c>
      <c r="H4016" t="s">
        <v>569</v>
      </c>
      <c r="I4016" t="s">
        <v>16583</v>
      </c>
      <c r="K4016">
        <v>3</v>
      </c>
      <c r="L4016" t="s">
        <v>329</v>
      </c>
      <c r="M4016" t="s">
        <v>16584</v>
      </c>
      <c r="N4016">
        <v>26</v>
      </c>
      <c r="O4016" t="s">
        <v>16585</v>
      </c>
      <c r="P4016" t="s">
        <v>346</v>
      </c>
      <c r="S4016">
        <v>8</v>
      </c>
      <c r="T4016" t="s">
        <v>17199</v>
      </c>
      <c r="U4016" t="s">
        <v>868</v>
      </c>
      <c r="V4016" t="s">
        <v>17628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17199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17206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17201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17206</v>
      </c>
      <c r="V4023" t="s">
        <v>5376</v>
      </c>
      <c r="W4023">
        <v>24961</v>
      </c>
    </row>
    <row r="4024" spans="1:23" hidden="1" x14ac:dyDescent="0.25">
      <c r="A4024" t="s">
        <v>23229</v>
      </c>
      <c r="B4024">
        <v>1</v>
      </c>
      <c r="C4024" t="s">
        <v>23230</v>
      </c>
      <c r="D4024" t="s">
        <v>346</v>
      </c>
      <c r="F4024" t="s">
        <v>297</v>
      </c>
      <c r="H4024" t="s">
        <v>531</v>
      </c>
      <c r="I4024" t="s">
        <v>23230</v>
      </c>
      <c r="K4024">
        <v>0</v>
      </c>
      <c r="L4024" t="s">
        <v>939</v>
      </c>
      <c r="M4024" t="s">
        <v>9961</v>
      </c>
      <c r="N4024">
        <v>29</v>
      </c>
      <c r="O4024" t="s">
        <v>23231</v>
      </c>
      <c r="P4024" t="s">
        <v>346</v>
      </c>
      <c r="T4024" t="s">
        <v>17200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17206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17201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20251</v>
      </c>
      <c r="B4031">
        <v>1</v>
      </c>
      <c r="C4031" t="s">
        <v>20252</v>
      </c>
      <c r="D4031" t="s">
        <v>319</v>
      </c>
      <c r="F4031" t="s">
        <v>297</v>
      </c>
      <c r="G4031">
        <v>84</v>
      </c>
      <c r="H4031" t="s">
        <v>653</v>
      </c>
      <c r="I4031" t="s">
        <v>20252</v>
      </c>
      <c r="K4031">
        <v>1</v>
      </c>
      <c r="L4031" t="s">
        <v>14214</v>
      </c>
      <c r="M4031" t="s">
        <v>697</v>
      </c>
      <c r="N4031">
        <v>25</v>
      </c>
      <c r="O4031" t="s">
        <v>20253</v>
      </c>
      <c r="P4031" t="s">
        <v>319</v>
      </c>
      <c r="T4031" t="s">
        <v>1514</v>
      </c>
      <c r="U4031" t="s">
        <v>385</v>
      </c>
      <c r="V4031" t="s">
        <v>19888</v>
      </c>
    </row>
    <row r="4032" spans="1:23" hidden="1" x14ac:dyDescent="0.25">
      <c r="A4032" t="s">
        <v>23232</v>
      </c>
      <c r="B4032">
        <v>1</v>
      </c>
      <c r="C4032" t="s">
        <v>23233</v>
      </c>
      <c r="D4032" t="s">
        <v>319</v>
      </c>
      <c r="F4032" t="s">
        <v>297</v>
      </c>
      <c r="H4032" t="s">
        <v>509</v>
      </c>
      <c r="I4032" t="s">
        <v>23233</v>
      </c>
      <c r="K4032">
        <v>0</v>
      </c>
      <c r="L4032" t="s">
        <v>832</v>
      </c>
      <c r="M4032" t="s">
        <v>23234</v>
      </c>
      <c r="O4032" t="s">
        <v>23235</v>
      </c>
      <c r="P4032" t="s">
        <v>319</v>
      </c>
      <c r="T4032" t="s">
        <v>17206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17812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16207</v>
      </c>
      <c r="P4035" t="s">
        <v>309</v>
      </c>
      <c r="R4035">
        <v>4040616</v>
      </c>
      <c r="T4035" t="s">
        <v>17219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17580</v>
      </c>
      <c r="B4036">
        <v>1</v>
      </c>
      <c r="C4036" t="s">
        <v>17581</v>
      </c>
      <c r="D4036" t="s">
        <v>346</v>
      </c>
      <c r="F4036" t="s">
        <v>297</v>
      </c>
      <c r="G4036">
        <v>0</v>
      </c>
      <c r="H4036" t="s">
        <v>531</v>
      </c>
      <c r="I4036" t="s">
        <v>17581</v>
      </c>
      <c r="K4036">
        <v>1</v>
      </c>
      <c r="L4036" t="s">
        <v>17582</v>
      </c>
      <c r="M4036" t="s">
        <v>17583</v>
      </c>
      <c r="O4036" t="s">
        <v>17584</v>
      </c>
      <c r="P4036" t="s">
        <v>346</v>
      </c>
      <c r="Q4036" t="s">
        <v>406</v>
      </c>
      <c r="T4036" t="s">
        <v>17213</v>
      </c>
    </row>
    <row r="4037" spans="1:23" hidden="1" x14ac:dyDescent="0.25">
      <c r="A4037" t="s">
        <v>15431</v>
      </c>
      <c r="B4037">
        <v>1</v>
      </c>
      <c r="C4037" t="s">
        <v>15432</v>
      </c>
      <c r="D4037" t="s">
        <v>15385</v>
      </c>
      <c r="E4037" t="s">
        <v>15433</v>
      </c>
      <c r="F4037" t="s">
        <v>297</v>
      </c>
      <c r="G4037">
        <v>3</v>
      </c>
      <c r="H4037" t="s">
        <v>915</v>
      </c>
      <c r="I4037" t="s">
        <v>15432</v>
      </c>
      <c r="J4037">
        <v>20386</v>
      </c>
      <c r="K4037">
        <v>4</v>
      </c>
      <c r="L4037" t="s">
        <v>571</v>
      </c>
      <c r="M4037" t="s">
        <v>15434</v>
      </c>
      <c r="N4037">
        <v>26</v>
      </c>
      <c r="O4037" t="s">
        <v>15435</v>
      </c>
      <c r="P4037" t="s">
        <v>15385</v>
      </c>
      <c r="R4037">
        <v>3051938</v>
      </c>
      <c r="T4037" t="s">
        <v>17206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17213</v>
      </c>
      <c r="V4038" t="s">
        <v>4149</v>
      </c>
      <c r="W4038">
        <v>31337</v>
      </c>
    </row>
    <row r="4039" spans="1:23" hidden="1" x14ac:dyDescent="0.25">
      <c r="A4039" t="s">
        <v>15873</v>
      </c>
      <c r="B4039">
        <v>1</v>
      </c>
      <c r="C4039" t="s">
        <v>15874</v>
      </c>
      <c r="D4039" t="s">
        <v>319</v>
      </c>
      <c r="F4039" t="s">
        <v>297</v>
      </c>
      <c r="G4039">
        <v>8</v>
      </c>
      <c r="H4039" t="s">
        <v>555</v>
      </c>
      <c r="I4039" t="s">
        <v>15874</v>
      </c>
      <c r="K4039">
        <v>3</v>
      </c>
      <c r="L4039" t="s">
        <v>681</v>
      </c>
      <c r="M4039" t="s">
        <v>15875</v>
      </c>
      <c r="N4039">
        <v>23</v>
      </c>
      <c r="O4039" t="s">
        <v>15876</v>
      </c>
      <c r="P4039" t="s">
        <v>319</v>
      </c>
      <c r="S4039">
        <v>1</v>
      </c>
      <c r="T4039" t="s">
        <v>1514</v>
      </c>
      <c r="U4039" t="s">
        <v>474</v>
      </c>
      <c r="V4039" t="s">
        <v>16420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17213</v>
      </c>
      <c r="V4041" t="s">
        <v>4374</v>
      </c>
      <c r="W4041">
        <v>26813</v>
      </c>
    </row>
    <row r="4042" spans="1:23" hidden="1" x14ac:dyDescent="0.25">
      <c r="A4042" t="s">
        <v>23236</v>
      </c>
      <c r="B4042">
        <v>1</v>
      </c>
      <c r="C4042" t="s">
        <v>23237</v>
      </c>
      <c r="D4042" t="s">
        <v>346</v>
      </c>
      <c r="F4042" t="s">
        <v>297</v>
      </c>
      <c r="G4042">
        <v>5</v>
      </c>
      <c r="H4042" t="s">
        <v>446</v>
      </c>
      <c r="I4042" t="s">
        <v>23237</v>
      </c>
      <c r="K4042">
        <v>0</v>
      </c>
      <c r="L4042" t="s">
        <v>2012</v>
      </c>
      <c r="M4042" t="s">
        <v>2665</v>
      </c>
      <c r="O4042" t="s">
        <v>23238</v>
      </c>
      <c r="P4042" t="s">
        <v>346</v>
      </c>
      <c r="T4042" t="s">
        <v>17200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22387</v>
      </c>
      <c r="B4046">
        <v>1</v>
      </c>
      <c r="C4046" t="s">
        <v>22388</v>
      </c>
      <c r="D4046" t="s">
        <v>447</v>
      </c>
      <c r="F4046" t="s">
        <v>297</v>
      </c>
      <c r="G4046">
        <v>31</v>
      </c>
      <c r="H4046" t="s">
        <v>494</v>
      </c>
      <c r="I4046" t="s">
        <v>22388</v>
      </c>
      <c r="K4046">
        <v>0</v>
      </c>
      <c r="L4046" t="s">
        <v>22389</v>
      </c>
      <c r="M4046" t="s">
        <v>507</v>
      </c>
      <c r="O4046" t="s">
        <v>22390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17200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17200</v>
      </c>
      <c r="V4049" t="s">
        <v>3338</v>
      </c>
      <c r="W4049">
        <v>28583</v>
      </c>
    </row>
    <row r="4050" spans="1:23" hidden="1" x14ac:dyDescent="0.25">
      <c r="A4050" t="s">
        <v>22391</v>
      </c>
      <c r="B4050">
        <v>1</v>
      </c>
      <c r="C4050" t="s">
        <v>22392</v>
      </c>
      <c r="D4050" t="s">
        <v>346</v>
      </c>
      <c r="F4050" t="s">
        <v>297</v>
      </c>
      <c r="G4050">
        <v>85</v>
      </c>
      <c r="H4050" t="s">
        <v>354</v>
      </c>
      <c r="I4050" t="s">
        <v>22392</v>
      </c>
      <c r="K4050">
        <v>0</v>
      </c>
      <c r="L4050" t="s">
        <v>1400</v>
      </c>
      <c r="M4050" t="s">
        <v>929</v>
      </c>
      <c r="O4050" t="s">
        <v>22393</v>
      </c>
      <c r="P4050" t="s">
        <v>346</v>
      </c>
      <c r="T4050" t="s">
        <v>17201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17206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16161</v>
      </c>
      <c r="P4052" t="s">
        <v>447</v>
      </c>
      <c r="R4052">
        <v>2576434</v>
      </c>
      <c r="T4052" t="s">
        <v>17200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23239</v>
      </c>
      <c r="B4059">
        <v>1</v>
      </c>
      <c r="C4059" t="s">
        <v>23240</v>
      </c>
      <c r="D4059" t="s">
        <v>15385</v>
      </c>
      <c r="F4059" t="s">
        <v>297</v>
      </c>
      <c r="H4059" t="s">
        <v>573</v>
      </c>
      <c r="I4059" t="s">
        <v>23240</v>
      </c>
      <c r="K4059">
        <v>0</v>
      </c>
      <c r="L4059" t="s">
        <v>725</v>
      </c>
      <c r="M4059" t="s">
        <v>23241</v>
      </c>
      <c r="O4059" t="s">
        <v>23242</v>
      </c>
      <c r="P4059" t="s">
        <v>15385</v>
      </c>
      <c r="T4059" t="s">
        <v>17206</v>
      </c>
      <c r="U4059" t="s">
        <v>350</v>
      </c>
    </row>
    <row r="4060" spans="1:23" hidden="1" x14ac:dyDescent="0.25">
      <c r="A4060" t="s">
        <v>21532</v>
      </c>
      <c r="B4060">
        <v>1</v>
      </c>
      <c r="C4060" t="s">
        <v>21533</v>
      </c>
      <c r="D4060" t="s">
        <v>346</v>
      </c>
      <c r="F4060" t="s">
        <v>297</v>
      </c>
      <c r="G4060">
        <v>81</v>
      </c>
      <c r="H4060" t="s">
        <v>700</v>
      </c>
      <c r="I4060" t="s">
        <v>21533</v>
      </c>
      <c r="K4060">
        <v>0</v>
      </c>
      <c r="L4060" t="s">
        <v>22394</v>
      </c>
      <c r="M4060" t="s">
        <v>2311</v>
      </c>
      <c r="N4060">
        <v>22</v>
      </c>
      <c r="O4060" t="s">
        <v>22395</v>
      </c>
      <c r="P4060" t="s">
        <v>346</v>
      </c>
      <c r="T4060" t="s">
        <v>17200</v>
      </c>
      <c r="U4060" t="s">
        <v>333</v>
      </c>
      <c r="V4060" t="s">
        <v>22197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15381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17314</v>
      </c>
      <c r="V4063" t="s">
        <v>4320</v>
      </c>
      <c r="W4063">
        <v>31620</v>
      </c>
    </row>
    <row r="4064" spans="1:23" hidden="1" x14ac:dyDescent="0.25">
      <c r="A4064" t="s">
        <v>20254</v>
      </c>
      <c r="B4064">
        <v>1</v>
      </c>
      <c r="C4064" t="s">
        <v>20255</v>
      </c>
      <c r="D4064" t="s">
        <v>346</v>
      </c>
      <c r="F4064" t="s">
        <v>297</v>
      </c>
      <c r="G4064">
        <v>13</v>
      </c>
      <c r="H4064" t="s">
        <v>395</v>
      </c>
      <c r="I4064" t="s">
        <v>20255</v>
      </c>
      <c r="K4064">
        <v>1</v>
      </c>
      <c r="L4064" t="s">
        <v>537</v>
      </c>
      <c r="M4064" t="s">
        <v>646</v>
      </c>
      <c r="N4064">
        <v>23</v>
      </c>
      <c r="O4064" t="s">
        <v>20256</v>
      </c>
      <c r="P4064" t="s">
        <v>346</v>
      </c>
      <c r="T4064" t="s">
        <v>2291</v>
      </c>
      <c r="V4064" t="s">
        <v>17822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17201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17199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17201</v>
      </c>
      <c r="V4069" t="s">
        <v>3574</v>
      </c>
      <c r="W4069">
        <v>29795</v>
      </c>
    </row>
    <row r="4070" spans="1:23" hidden="1" x14ac:dyDescent="0.25">
      <c r="A4070" t="s">
        <v>20257</v>
      </c>
      <c r="B4070">
        <v>1</v>
      </c>
      <c r="C4070" t="s">
        <v>20258</v>
      </c>
      <c r="D4070" t="s">
        <v>346</v>
      </c>
      <c r="F4070" t="s">
        <v>297</v>
      </c>
      <c r="G4070">
        <v>43</v>
      </c>
      <c r="H4070" t="s">
        <v>345</v>
      </c>
      <c r="I4070" t="s">
        <v>20258</v>
      </c>
      <c r="K4070">
        <v>1</v>
      </c>
      <c r="L4070" t="s">
        <v>324</v>
      </c>
      <c r="M4070" t="s">
        <v>1097</v>
      </c>
      <c r="N4070">
        <v>23</v>
      </c>
      <c r="O4070" t="s">
        <v>20259</v>
      </c>
      <c r="P4070" t="s">
        <v>346</v>
      </c>
      <c r="T4070" t="s">
        <v>17199</v>
      </c>
      <c r="V4070" t="s">
        <v>19344</v>
      </c>
    </row>
    <row r="4071" spans="1:23" hidden="1" x14ac:dyDescent="0.25">
      <c r="A4071" t="s">
        <v>20260</v>
      </c>
      <c r="B4071">
        <v>1</v>
      </c>
      <c r="C4071" t="s">
        <v>20261</v>
      </c>
      <c r="D4071" t="s">
        <v>447</v>
      </c>
      <c r="F4071" t="s">
        <v>297</v>
      </c>
      <c r="G4071">
        <v>38</v>
      </c>
      <c r="H4071" t="s">
        <v>817</v>
      </c>
      <c r="I4071" t="s">
        <v>20261</v>
      </c>
      <c r="K4071">
        <v>1</v>
      </c>
      <c r="L4071" t="s">
        <v>5443</v>
      </c>
      <c r="M4071" t="s">
        <v>2353</v>
      </c>
      <c r="N4071">
        <v>23</v>
      </c>
      <c r="O4071" t="s">
        <v>20262</v>
      </c>
      <c r="P4071" t="s">
        <v>447</v>
      </c>
      <c r="Q4071" t="s">
        <v>406</v>
      </c>
      <c r="S4071">
        <v>3</v>
      </c>
      <c r="T4071" t="s">
        <v>17314</v>
      </c>
      <c r="U4071" t="s">
        <v>1359</v>
      </c>
      <c r="V4071" t="s">
        <v>22299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16305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19452</v>
      </c>
      <c r="B4077">
        <v>1</v>
      </c>
      <c r="C4077" t="s">
        <v>19453</v>
      </c>
      <c r="D4077" t="s">
        <v>346</v>
      </c>
      <c r="F4077" t="s">
        <v>297</v>
      </c>
      <c r="G4077">
        <v>80</v>
      </c>
      <c r="H4077" t="s">
        <v>573</v>
      </c>
      <c r="I4077" t="s">
        <v>19453</v>
      </c>
      <c r="K4077">
        <v>1</v>
      </c>
      <c r="L4077" t="s">
        <v>19454</v>
      </c>
      <c r="M4077" t="s">
        <v>19455</v>
      </c>
      <c r="N4077">
        <v>22</v>
      </c>
      <c r="O4077" t="s">
        <v>19456</v>
      </c>
      <c r="P4077" t="s">
        <v>346</v>
      </c>
      <c r="S4077">
        <v>6</v>
      </c>
      <c r="T4077" t="s">
        <v>2291</v>
      </c>
      <c r="U4077" t="s">
        <v>484</v>
      </c>
      <c r="V4077" t="s">
        <v>20263</v>
      </c>
    </row>
    <row r="4078" spans="1:23" hidden="1" x14ac:dyDescent="0.25">
      <c r="A4078" t="s">
        <v>20264</v>
      </c>
      <c r="B4078">
        <v>1</v>
      </c>
      <c r="C4078" t="s">
        <v>20265</v>
      </c>
      <c r="D4078" t="s">
        <v>319</v>
      </c>
      <c r="F4078" t="s">
        <v>297</v>
      </c>
      <c r="G4078">
        <v>46</v>
      </c>
      <c r="H4078" t="s">
        <v>829</v>
      </c>
      <c r="I4078" t="s">
        <v>20265</v>
      </c>
      <c r="K4078">
        <v>1</v>
      </c>
      <c r="L4078" t="s">
        <v>2015</v>
      </c>
      <c r="M4078" t="s">
        <v>1947</v>
      </c>
      <c r="N4078">
        <v>22</v>
      </c>
      <c r="O4078" t="s">
        <v>20266</v>
      </c>
      <c r="P4078" t="s">
        <v>319</v>
      </c>
      <c r="T4078" t="s">
        <v>17201</v>
      </c>
      <c r="V4078" t="s">
        <v>20267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17213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17200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17219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22396</v>
      </c>
      <c r="B4083">
        <v>1</v>
      </c>
      <c r="C4083" t="s">
        <v>22397</v>
      </c>
      <c r="D4083" t="s">
        <v>346</v>
      </c>
      <c r="F4083" t="s">
        <v>297</v>
      </c>
      <c r="G4083">
        <v>83</v>
      </c>
      <c r="H4083" t="s">
        <v>3002</v>
      </c>
      <c r="I4083" t="s">
        <v>22397</v>
      </c>
      <c r="K4083">
        <v>0</v>
      </c>
      <c r="L4083" t="s">
        <v>501</v>
      </c>
      <c r="M4083" t="s">
        <v>22398</v>
      </c>
      <c r="N4083">
        <v>23</v>
      </c>
      <c r="O4083" t="s">
        <v>22399</v>
      </c>
      <c r="P4083" t="s">
        <v>346</v>
      </c>
      <c r="T4083" t="s">
        <v>6906</v>
      </c>
      <c r="U4083" t="s">
        <v>530</v>
      </c>
      <c r="V4083" t="s">
        <v>22400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17200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22401</v>
      </c>
      <c r="B4087">
        <v>1</v>
      </c>
      <c r="C4087" t="s">
        <v>22402</v>
      </c>
      <c r="D4087" t="s">
        <v>447</v>
      </c>
      <c r="F4087" t="s">
        <v>297</v>
      </c>
      <c r="G4087">
        <v>36</v>
      </c>
      <c r="H4087" t="s">
        <v>816</v>
      </c>
      <c r="I4087" t="s">
        <v>22402</v>
      </c>
      <c r="K4087">
        <v>0</v>
      </c>
      <c r="L4087" t="s">
        <v>2092</v>
      </c>
      <c r="M4087" t="s">
        <v>3381</v>
      </c>
      <c r="O4087" t="s">
        <v>22403</v>
      </c>
      <c r="P4087" t="s">
        <v>447</v>
      </c>
      <c r="T4087" t="s">
        <v>17200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21534</v>
      </c>
      <c r="B4091">
        <v>1</v>
      </c>
      <c r="C4091" t="s">
        <v>21535</v>
      </c>
      <c r="D4091" t="s">
        <v>447</v>
      </c>
      <c r="F4091" t="s">
        <v>297</v>
      </c>
      <c r="G4091">
        <v>7</v>
      </c>
      <c r="H4091" t="s">
        <v>531</v>
      </c>
      <c r="I4091" t="s">
        <v>21535</v>
      </c>
      <c r="K4091">
        <v>0</v>
      </c>
      <c r="L4091" t="s">
        <v>3966</v>
      </c>
      <c r="M4091" t="s">
        <v>22404</v>
      </c>
      <c r="N4091">
        <v>21</v>
      </c>
      <c r="O4091" t="s">
        <v>22405</v>
      </c>
      <c r="P4091" t="s">
        <v>447</v>
      </c>
      <c r="T4091" t="s">
        <v>17213</v>
      </c>
      <c r="U4091" t="s">
        <v>1185</v>
      </c>
      <c r="V4091" t="s">
        <v>22406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17200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17201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17199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23243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17206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19457</v>
      </c>
      <c r="B4101">
        <v>1</v>
      </c>
      <c r="C4101" t="s">
        <v>19458</v>
      </c>
      <c r="D4101" t="s">
        <v>346</v>
      </c>
      <c r="F4101" t="s">
        <v>297</v>
      </c>
      <c r="G4101">
        <v>11</v>
      </c>
      <c r="H4101" t="s">
        <v>365</v>
      </c>
      <c r="I4101" t="s">
        <v>19458</v>
      </c>
      <c r="K4101">
        <v>1</v>
      </c>
      <c r="L4101" t="s">
        <v>551</v>
      </c>
      <c r="M4101" t="s">
        <v>441</v>
      </c>
      <c r="N4101">
        <v>22</v>
      </c>
      <c r="O4101" t="s">
        <v>19459</v>
      </c>
      <c r="P4101" t="s">
        <v>346</v>
      </c>
      <c r="S4101">
        <v>5</v>
      </c>
      <c r="T4101" t="s">
        <v>17213</v>
      </c>
      <c r="U4101" t="s">
        <v>901</v>
      </c>
      <c r="V4101" t="s">
        <v>20268</v>
      </c>
    </row>
    <row r="4102" spans="1:23" hidden="1" x14ac:dyDescent="0.25">
      <c r="A4102" t="s">
        <v>17842</v>
      </c>
      <c r="B4102">
        <v>1</v>
      </c>
      <c r="C4102" t="s">
        <v>17843</v>
      </c>
      <c r="D4102" t="s">
        <v>447</v>
      </c>
      <c r="F4102" t="s">
        <v>297</v>
      </c>
      <c r="G4102">
        <v>33</v>
      </c>
      <c r="H4102" t="s">
        <v>531</v>
      </c>
      <c r="I4102" t="s">
        <v>17843</v>
      </c>
      <c r="K4102">
        <v>2</v>
      </c>
      <c r="L4102" t="s">
        <v>654</v>
      </c>
      <c r="M4102" t="s">
        <v>17844</v>
      </c>
      <c r="N4102">
        <v>24</v>
      </c>
      <c r="O4102" t="s">
        <v>17845</v>
      </c>
      <c r="P4102" t="s">
        <v>447</v>
      </c>
      <c r="T4102" t="s">
        <v>17213</v>
      </c>
      <c r="U4102" t="s">
        <v>906</v>
      </c>
      <c r="V4102" t="s">
        <v>19460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17219</v>
      </c>
      <c r="V4103" t="s">
        <v>1676</v>
      </c>
      <c r="W4103">
        <v>28559</v>
      </c>
    </row>
    <row r="4104" spans="1:23" hidden="1" x14ac:dyDescent="0.25">
      <c r="A4104" t="s">
        <v>20269</v>
      </c>
      <c r="B4104">
        <v>1</v>
      </c>
      <c r="C4104" t="s">
        <v>20270</v>
      </c>
      <c r="D4104" t="s">
        <v>346</v>
      </c>
      <c r="F4104" t="s">
        <v>297</v>
      </c>
      <c r="G4104">
        <v>31</v>
      </c>
      <c r="H4104" t="s">
        <v>315</v>
      </c>
      <c r="I4104" t="s">
        <v>20270</v>
      </c>
      <c r="K4104">
        <v>1</v>
      </c>
      <c r="L4104" t="s">
        <v>6057</v>
      </c>
      <c r="M4104" t="s">
        <v>20271</v>
      </c>
      <c r="N4104">
        <v>24</v>
      </c>
      <c r="O4104" t="s">
        <v>20272</v>
      </c>
      <c r="P4104" t="s">
        <v>346</v>
      </c>
      <c r="T4104" t="s">
        <v>17206</v>
      </c>
      <c r="V4104" t="s">
        <v>19768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17206</v>
      </c>
      <c r="V4105" t="s">
        <v>9598</v>
      </c>
      <c r="W4105">
        <v>31388</v>
      </c>
    </row>
    <row r="4106" spans="1:23" hidden="1" x14ac:dyDescent="0.25">
      <c r="A4106" t="s">
        <v>18018</v>
      </c>
      <c r="B4106">
        <v>1</v>
      </c>
      <c r="C4106" t="s">
        <v>16721</v>
      </c>
      <c r="D4106" t="s">
        <v>447</v>
      </c>
      <c r="F4106" t="s">
        <v>297</v>
      </c>
      <c r="G4106">
        <v>24</v>
      </c>
      <c r="H4106" t="s">
        <v>365</v>
      </c>
      <c r="I4106" t="s">
        <v>16721</v>
      </c>
      <c r="K4106">
        <v>1</v>
      </c>
      <c r="L4106" t="s">
        <v>2307</v>
      </c>
      <c r="M4106" t="s">
        <v>1275</v>
      </c>
      <c r="N4106">
        <v>24</v>
      </c>
      <c r="O4106" t="s">
        <v>18019</v>
      </c>
      <c r="P4106" t="s">
        <v>447</v>
      </c>
      <c r="T4106" t="s">
        <v>17200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20682</v>
      </c>
      <c r="B4111">
        <v>1</v>
      </c>
      <c r="C4111" t="s">
        <v>20683</v>
      </c>
      <c r="D4111" t="s">
        <v>433</v>
      </c>
      <c r="F4111" t="s">
        <v>297</v>
      </c>
      <c r="G4111">
        <v>17</v>
      </c>
      <c r="H4111" t="s">
        <v>446</v>
      </c>
      <c r="I4111" t="s">
        <v>20683</v>
      </c>
      <c r="K4111">
        <v>1</v>
      </c>
      <c r="L4111" t="s">
        <v>495</v>
      </c>
      <c r="M4111" t="s">
        <v>20684</v>
      </c>
      <c r="N4111">
        <v>29</v>
      </c>
      <c r="O4111" t="s">
        <v>20685</v>
      </c>
      <c r="P4111" t="s">
        <v>433</v>
      </c>
      <c r="S4111">
        <v>1</v>
      </c>
      <c r="T4111" t="s">
        <v>17206</v>
      </c>
      <c r="U4111" t="s">
        <v>739</v>
      </c>
      <c r="V4111" t="s">
        <v>9682</v>
      </c>
    </row>
    <row r="4112" spans="1:23" hidden="1" x14ac:dyDescent="0.25">
      <c r="A4112" t="s">
        <v>16412</v>
      </c>
      <c r="B4112">
        <v>1</v>
      </c>
      <c r="C4112" t="s">
        <v>16413</v>
      </c>
      <c r="D4112" t="s">
        <v>319</v>
      </c>
      <c r="F4112" t="s">
        <v>297</v>
      </c>
      <c r="G4112">
        <v>41</v>
      </c>
      <c r="H4112" t="s">
        <v>1959</v>
      </c>
      <c r="I4112" t="s">
        <v>16413</v>
      </c>
      <c r="K4112">
        <v>1</v>
      </c>
      <c r="L4112" t="s">
        <v>594</v>
      </c>
      <c r="M4112" t="s">
        <v>16414</v>
      </c>
      <c r="N4112">
        <v>24</v>
      </c>
      <c r="O4112" t="s">
        <v>16415</v>
      </c>
      <c r="P4112" t="s">
        <v>319</v>
      </c>
      <c r="T4112" t="s">
        <v>17219</v>
      </c>
      <c r="V4112" t="s">
        <v>16416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17200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16830</v>
      </c>
      <c r="B4114">
        <v>1</v>
      </c>
      <c r="C4114" t="s">
        <v>16831</v>
      </c>
      <c r="D4114" t="s">
        <v>319</v>
      </c>
      <c r="F4114" t="s">
        <v>297</v>
      </c>
      <c r="G4114">
        <v>0</v>
      </c>
      <c r="H4114" t="s">
        <v>509</v>
      </c>
      <c r="I4114" t="s">
        <v>16831</v>
      </c>
      <c r="K4114">
        <v>1</v>
      </c>
      <c r="L4114" t="s">
        <v>16832</v>
      </c>
      <c r="M4114" t="s">
        <v>3190</v>
      </c>
      <c r="N4114">
        <v>24</v>
      </c>
      <c r="O4114" t="s">
        <v>16833</v>
      </c>
      <c r="P4114" t="s">
        <v>319</v>
      </c>
      <c r="T4114" t="s">
        <v>17201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17206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60"/>
  <sheetViews>
    <sheetView workbookViewId="0">
      <selection activeCell="A2" sqref="A2:C260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9480</v>
      </c>
      <c r="B2" t="s">
        <v>15832</v>
      </c>
      <c r="C2" t="s">
        <v>9482</v>
      </c>
      <c r="D2" t="s">
        <v>14060</v>
      </c>
      <c r="E2" t="s">
        <v>447</v>
      </c>
      <c r="F2">
        <v>2</v>
      </c>
      <c r="G2" t="s">
        <v>23331</v>
      </c>
      <c r="H2" t="s">
        <v>13645</v>
      </c>
    </row>
    <row r="3" spans="1:8" x14ac:dyDescent="0.25">
      <c r="A3" t="s">
        <v>17613</v>
      </c>
      <c r="B3" t="s">
        <v>15832</v>
      </c>
      <c r="C3" t="s">
        <v>17612</v>
      </c>
      <c r="D3" t="s">
        <v>1185</v>
      </c>
      <c r="E3" t="s">
        <v>319</v>
      </c>
      <c r="F3">
        <v>2</v>
      </c>
      <c r="G3" t="s">
        <v>23331</v>
      </c>
      <c r="H3" t="s">
        <v>13645</v>
      </c>
    </row>
    <row r="4" spans="1:8" x14ac:dyDescent="0.25">
      <c r="A4" t="s">
        <v>99</v>
      </c>
      <c r="B4" t="s">
        <v>15832</v>
      </c>
      <c r="C4" t="s">
        <v>4233</v>
      </c>
      <c r="D4" t="s">
        <v>1185</v>
      </c>
      <c r="E4" t="s">
        <v>346</v>
      </c>
      <c r="F4">
        <v>2</v>
      </c>
      <c r="G4" t="s">
        <v>23331</v>
      </c>
      <c r="H4" t="s">
        <v>13645</v>
      </c>
    </row>
    <row r="5" spans="1:8" x14ac:dyDescent="0.25">
      <c r="A5" t="s">
        <v>18196</v>
      </c>
      <c r="B5" t="s">
        <v>15832</v>
      </c>
      <c r="C5" t="s">
        <v>18195</v>
      </c>
      <c r="D5" t="s">
        <v>363</v>
      </c>
      <c r="E5" t="s">
        <v>346</v>
      </c>
      <c r="F5">
        <v>2</v>
      </c>
      <c r="G5" t="s">
        <v>23331</v>
      </c>
      <c r="H5" t="s">
        <v>13645</v>
      </c>
    </row>
    <row r="6" spans="1:8" x14ac:dyDescent="0.25">
      <c r="A6" t="s">
        <v>157</v>
      </c>
      <c r="B6" t="s">
        <v>15832</v>
      </c>
      <c r="C6" t="s">
        <v>1894</v>
      </c>
      <c r="D6" t="s">
        <v>1359</v>
      </c>
      <c r="E6" t="s">
        <v>346</v>
      </c>
      <c r="F6">
        <v>2</v>
      </c>
      <c r="G6" t="s">
        <v>23331</v>
      </c>
      <c r="H6" t="s">
        <v>13645</v>
      </c>
    </row>
    <row r="7" spans="1:8" x14ac:dyDescent="0.25">
      <c r="A7" t="s">
        <v>19198</v>
      </c>
      <c r="B7" t="s">
        <v>15832</v>
      </c>
      <c r="C7" t="s">
        <v>19197</v>
      </c>
      <c r="D7" t="s">
        <v>701</v>
      </c>
      <c r="E7" t="s">
        <v>319</v>
      </c>
      <c r="F7">
        <v>2</v>
      </c>
      <c r="G7" t="s">
        <v>23331</v>
      </c>
      <c r="H7" t="s">
        <v>13645</v>
      </c>
    </row>
    <row r="8" spans="1:8" x14ac:dyDescent="0.25">
      <c r="A8" t="s">
        <v>307</v>
      </c>
      <c r="B8" t="s">
        <v>15832</v>
      </c>
      <c r="C8" t="s">
        <v>313</v>
      </c>
      <c r="D8" t="s">
        <v>312</v>
      </c>
      <c r="E8" t="s">
        <v>309</v>
      </c>
      <c r="F8">
        <v>2</v>
      </c>
      <c r="G8" t="s">
        <v>23331</v>
      </c>
      <c r="H8" t="s">
        <v>13645</v>
      </c>
    </row>
    <row r="9" spans="1:8" x14ac:dyDescent="0.25">
      <c r="A9" t="s">
        <v>19375</v>
      </c>
      <c r="B9" t="s">
        <v>15832</v>
      </c>
      <c r="C9" t="s">
        <v>21409</v>
      </c>
      <c r="D9" t="s">
        <v>484</v>
      </c>
      <c r="E9" t="s">
        <v>346</v>
      </c>
      <c r="F9">
        <v>2</v>
      </c>
      <c r="G9" t="s">
        <v>23331</v>
      </c>
      <c r="H9" t="s">
        <v>13645</v>
      </c>
    </row>
    <row r="10" spans="1:8" x14ac:dyDescent="0.25">
      <c r="A10" t="s">
        <v>10131</v>
      </c>
      <c r="B10" t="s">
        <v>15832</v>
      </c>
      <c r="C10" t="s">
        <v>10133</v>
      </c>
      <c r="D10" t="s">
        <v>312</v>
      </c>
      <c r="E10" t="s">
        <v>447</v>
      </c>
      <c r="F10">
        <v>2</v>
      </c>
      <c r="G10" t="s">
        <v>23331</v>
      </c>
      <c r="H10" t="s">
        <v>13645</v>
      </c>
    </row>
    <row r="11" spans="1:8" x14ac:dyDescent="0.25">
      <c r="A11" t="s">
        <v>18578</v>
      </c>
      <c r="B11" t="s">
        <v>15832</v>
      </c>
      <c r="C11" t="s">
        <v>18577</v>
      </c>
      <c r="D11" t="s">
        <v>663</v>
      </c>
      <c r="E11" t="s">
        <v>447</v>
      </c>
      <c r="F11">
        <v>2</v>
      </c>
      <c r="G11" t="s">
        <v>23331</v>
      </c>
      <c r="H11" t="s">
        <v>13645</v>
      </c>
    </row>
    <row r="12" spans="1:8" x14ac:dyDescent="0.25">
      <c r="A12" t="s">
        <v>246</v>
      </c>
      <c r="B12" t="s">
        <v>15832</v>
      </c>
      <c r="C12" t="s">
        <v>6587</v>
      </c>
      <c r="D12" t="s">
        <v>688</v>
      </c>
      <c r="E12" t="s">
        <v>447</v>
      </c>
      <c r="F12">
        <v>2</v>
      </c>
      <c r="G12" t="s">
        <v>23331</v>
      </c>
      <c r="H12" t="s">
        <v>13645</v>
      </c>
    </row>
    <row r="13" spans="1:8" x14ac:dyDescent="0.25">
      <c r="A13" t="s">
        <v>19273</v>
      </c>
      <c r="B13" t="s">
        <v>15832</v>
      </c>
      <c r="C13" t="s">
        <v>19272</v>
      </c>
      <c r="D13" t="s">
        <v>868</v>
      </c>
      <c r="E13" t="s">
        <v>346</v>
      </c>
      <c r="F13">
        <v>2</v>
      </c>
      <c r="G13" t="s">
        <v>23331</v>
      </c>
      <c r="H13" t="s">
        <v>13645</v>
      </c>
    </row>
    <row r="14" spans="1:8" x14ac:dyDescent="0.25">
      <c r="A14" t="s">
        <v>14565</v>
      </c>
      <c r="B14" t="s">
        <v>15832</v>
      </c>
      <c r="C14" t="s">
        <v>14564</v>
      </c>
      <c r="D14" t="s">
        <v>363</v>
      </c>
      <c r="E14" t="s">
        <v>309</v>
      </c>
      <c r="F14">
        <v>2</v>
      </c>
      <c r="G14" t="s">
        <v>23331</v>
      </c>
      <c r="H14" t="s">
        <v>13645</v>
      </c>
    </row>
    <row r="15" spans="1:8" x14ac:dyDescent="0.25">
      <c r="A15" t="s">
        <v>17557</v>
      </c>
      <c r="B15" t="s">
        <v>15832</v>
      </c>
      <c r="C15" t="s">
        <v>7588</v>
      </c>
      <c r="D15" t="s">
        <v>413</v>
      </c>
      <c r="E15" t="s">
        <v>447</v>
      </c>
      <c r="F15">
        <v>2</v>
      </c>
      <c r="G15" t="s">
        <v>23331</v>
      </c>
      <c r="H15" t="s">
        <v>13645</v>
      </c>
    </row>
    <row r="16" spans="1:8" x14ac:dyDescent="0.25">
      <c r="A16" t="s">
        <v>15299</v>
      </c>
      <c r="B16" t="s">
        <v>15832</v>
      </c>
      <c r="C16" t="s">
        <v>15369</v>
      </c>
      <c r="D16" t="s">
        <v>301</v>
      </c>
      <c r="E16" t="s">
        <v>346</v>
      </c>
      <c r="F16">
        <v>2</v>
      </c>
      <c r="G16" t="s">
        <v>23331</v>
      </c>
      <c r="H16" t="s">
        <v>13645</v>
      </c>
    </row>
    <row r="17" spans="1:8" x14ac:dyDescent="0.25">
      <c r="A17" t="s">
        <v>4477</v>
      </c>
      <c r="B17" t="s">
        <v>15832</v>
      </c>
      <c r="C17" t="s">
        <v>4479</v>
      </c>
      <c r="D17" t="s">
        <v>413</v>
      </c>
      <c r="E17" t="s">
        <v>319</v>
      </c>
      <c r="F17">
        <v>2</v>
      </c>
      <c r="G17" t="s">
        <v>23331</v>
      </c>
      <c r="H17" t="s">
        <v>13645</v>
      </c>
    </row>
    <row r="18" spans="1:8" x14ac:dyDescent="0.25">
      <c r="A18" t="s">
        <v>17664</v>
      </c>
      <c r="B18" t="s">
        <v>15832</v>
      </c>
      <c r="C18" t="s">
        <v>17663</v>
      </c>
      <c r="D18" t="s">
        <v>363</v>
      </c>
      <c r="E18" t="s">
        <v>346</v>
      </c>
      <c r="F18">
        <v>2</v>
      </c>
      <c r="G18" t="s">
        <v>23331</v>
      </c>
      <c r="H18" t="s">
        <v>13645</v>
      </c>
    </row>
    <row r="19" spans="1:8" x14ac:dyDescent="0.25">
      <c r="A19" t="s">
        <v>19091</v>
      </c>
      <c r="B19" t="s">
        <v>15832</v>
      </c>
      <c r="C19" t="s">
        <v>19090</v>
      </c>
      <c r="D19" t="s">
        <v>888</v>
      </c>
      <c r="E19" t="s">
        <v>447</v>
      </c>
      <c r="F19">
        <v>2</v>
      </c>
      <c r="G19" t="s">
        <v>23331</v>
      </c>
      <c r="H19" t="s">
        <v>13645</v>
      </c>
    </row>
    <row r="20" spans="1:8" x14ac:dyDescent="0.25">
      <c r="A20" t="s">
        <v>18</v>
      </c>
      <c r="B20" t="s">
        <v>15832</v>
      </c>
      <c r="C20" t="s">
        <v>5126</v>
      </c>
      <c r="D20" t="s">
        <v>688</v>
      </c>
      <c r="E20" t="s">
        <v>346</v>
      </c>
      <c r="F20">
        <v>2</v>
      </c>
      <c r="G20" t="s">
        <v>23331</v>
      </c>
      <c r="H20" t="s">
        <v>13645</v>
      </c>
    </row>
    <row r="21" spans="1:8" x14ac:dyDescent="0.25">
      <c r="A21" t="s">
        <v>15924</v>
      </c>
      <c r="B21" t="s">
        <v>15832</v>
      </c>
      <c r="C21" t="s">
        <v>15923</v>
      </c>
      <c r="D21" t="s">
        <v>901</v>
      </c>
      <c r="E21" t="s">
        <v>309</v>
      </c>
      <c r="F21">
        <v>2</v>
      </c>
      <c r="G21" t="s">
        <v>23331</v>
      </c>
      <c r="H21" t="s">
        <v>13645</v>
      </c>
    </row>
    <row r="22" spans="1:8" x14ac:dyDescent="0.25">
      <c r="A22" t="s">
        <v>18545</v>
      </c>
      <c r="B22" t="s">
        <v>15832</v>
      </c>
      <c r="C22" t="s">
        <v>18544</v>
      </c>
      <c r="D22" t="s">
        <v>638</v>
      </c>
      <c r="E22" t="s">
        <v>447</v>
      </c>
      <c r="F22">
        <v>2</v>
      </c>
      <c r="G22" t="s">
        <v>23331</v>
      </c>
      <c r="H22" t="s">
        <v>13645</v>
      </c>
    </row>
    <row r="23" spans="1:8" x14ac:dyDescent="0.25">
      <c r="A23" t="s">
        <v>18267</v>
      </c>
      <c r="B23" t="s">
        <v>15832</v>
      </c>
      <c r="C23" t="s">
        <v>18266</v>
      </c>
      <c r="D23" t="s">
        <v>474</v>
      </c>
      <c r="E23" t="s">
        <v>447</v>
      </c>
      <c r="F23">
        <v>2</v>
      </c>
      <c r="G23" t="s">
        <v>23331</v>
      </c>
      <c r="H23" t="s">
        <v>13645</v>
      </c>
    </row>
    <row r="24" spans="1:8" x14ac:dyDescent="0.25">
      <c r="A24" t="s">
        <v>21463</v>
      </c>
      <c r="B24" t="s">
        <v>15832</v>
      </c>
      <c r="C24" t="s">
        <v>21462</v>
      </c>
      <c r="D24" t="s">
        <v>901</v>
      </c>
      <c r="E24" t="s">
        <v>346</v>
      </c>
      <c r="F24">
        <v>2</v>
      </c>
      <c r="G24" t="s">
        <v>23331</v>
      </c>
      <c r="H24" t="s">
        <v>10909</v>
      </c>
    </row>
    <row r="25" spans="1:8" x14ac:dyDescent="0.25">
      <c r="A25" t="s">
        <v>21511</v>
      </c>
      <c r="B25" t="s">
        <v>15832</v>
      </c>
      <c r="C25" t="s">
        <v>21510</v>
      </c>
      <c r="D25" t="s">
        <v>350</v>
      </c>
      <c r="E25" t="s">
        <v>309</v>
      </c>
      <c r="F25">
        <v>2</v>
      </c>
      <c r="G25" t="s">
        <v>23331</v>
      </c>
      <c r="H25" t="s">
        <v>10909</v>
      </c>
    </row>
    <row r="26" spans="1:8" x14ac:dyDescent="0.25">
      <c r="A26" t="s">
        <v>21505</v>
      </c>
      <c r="B26" t="s">
        <v>15832</v>
      </c>
      <c r="C26" t="s">
        <v>21504</v>
      </c>
      <c r="D26" t="s">
        <v>530</v>
      </c>
      <c r="E26" t="s">
        <v>346</v>
      </c>
      <c r="F26">
        <v>2</v>
      </c>
      <c r="G26" t="s">
        <v>23331</v>
      </c>
      <c r="H26" t="s">
        <v>10909</v>
      </c>
    </row>
    <row r="27" spans="1:8" x14ac:dyDescent="0.25">
      <c r="A27" t="s">
        <v>76</v>
      </c>
      <c r="B27" t="s">
        <v>20903</v>
      </c>
      <c r="C27" t="s">
        <v>4088</v>
      </c>
      <c r="D27" t="s">
        <v>638</v>
      </c>
      <c r="E27" t="s">
        <v>447</v>
      </c>
      <c r="F27">
        <v>5</v>
      </c>
      <c r="H27" t="s">
        <v>13645</v>
      </c>
    </row>
    <row r="28" spans="1:8" x14ac:dyDescent="0.25">
      <c r="A28" t="s">
        <v>19338</v>
      </c>
      <c r="B28" t="s">
        <v>20903</v>
      </c>
      <c r="C28" t="s">
        <v>19337</v>
      </c>
      <c r="D28" t="s">
        <v>868</v>
      </c>
      <c r="E28" t="s">
        <v>309</v>
      </c>
      <c r="F28">
        <v>5</v>
      </c>
      <c r="H28" t="s">
        <v>13645</v>
      </c>
    </row>
    <row r="29" spans="1:8" x14ac:dyDescent="0.25">
      <c r="A29" t="s">
        <v>155</v>
      </c>
      <c r="B29" t="s">
        <v>20903</v>
      </c>
      <c r="C29" t="s">
        <v>7506</v>
      </c>
      <c r="D29" t="s">
        <v>530</v>
      </c>
      <c r="E29" t="s">
        <v>447</v>
      </c>
      <c r="F29">
        <v>5</v>
      </c>
      <c r="H29" t="s">
        <v>13645</v>
      </c>
    </row>
    <row r="30" spans="1:8" x14ac:dyDescent="0.25">
      <c r="A30" t="s">
        <v>15279</v>
      </c>
      <c r="B30" t="s">
        <v>20903</v>
      </c>
      <c r="C30" t="s">
        <v>15278</v>
      </c>
      <c r="D30" t="s">
        <v>304</v>
      </c>
      <c r="E30" t="s">
        <v>447</v>
      </c>
      <c r="F30">
        <v>5</v>
      </c>
      <c r="H30" t="s">
        <v>13645</v>
      </c>
    </row>
    <row r="31" spans="1:8" x14ac:dyDescent="0.25">
      <c r="A31" t="s">
        <v>127</v>
      </c>
      <c r="B31" t="s">
        <v>20903</v>
      </c>
      <c r="C31" t="s">
        <v>7598</v>
      </c>
      <c r="D31" t="s">
        <v>564</v>
      </c>
      <c r="E31" t="s">
        <v>346</v>
      </c>
      <c r="F31">
        <v>5</v>
      </c>
      <c r="H31" t="s">
        <v>13645</v>
      </c>
    </row>
    <row r="32" spans="1:8" x14ac:dyDescent="0.25">
      <c r="A32" t="s">
        <v>6875</v>
      </c>
      <c r="B32" t="s">
        <v>20903</v>
      </c>
      <c r="C32" t="s">
        <v>6876</v>
      </c>
      <c r="D32" t="s">
        <v>715</v>
      </c>
      <c r="E32" t="s">
        <v>447</v>
      </c>
      <c r="F32">
        <v>5</v>
      </c>
      <c r="H32" t="s">
        <v>13645</v>
      </c>
    </row>
    <row r="33" spans="1:8" x14ac:dyDescent="0.25">
      <c r="A33" t="s">
        <v>132</v>
      </c>
      <c r="B33" t="s">
        <v>20903</v>
      </c>
      <c r="C33" t="s">
        <v>7957</v>
      </c>
      <c r="D33" t="s">
        <v>385</v>
      </c>
      <c r="E33" t="s">
        <v>319</v>
      </c>
      <c r="F33">
        <v>5</v>
      </c>
      <c r="H33" t="s">
        <v>13645</v>
      </c>
    </row>
    <row r="34" spans="1:8" x14ac:dyDescent="0.25">
      <c r="A34" t="s">
        <v>17411</v>
      </c>
      <c r="B34" t="s">
        <v>20903</v>
      </c>
      <c r="C34" t="s">
        <v>17410</v>
      </c>
      <c r="D34" t="s">
        <v>688</v>
      </c>
      <c r="E34" t="s">
        <v>447</v>
      </c>
      <c r="F34">
        <v>5</v>
      </c>
      <c r="H34" t="s">
        <v>13645</v>
      </c>
    </row>
    <row r="35" spans="1:8" x14ac:dyDescent="0.25">
      <c r="A35" t="s">
        <v>19237</v>
      </c>
      <c r="B35" t="s">
        <v>20903</v>
      </c>
      <c r="C35" t="s">
        <v>19236</v>
      </c>
      <c r="D35" t="s">
        <v>564</v>
      </c>
      <c r="E35" t="s">
        <v>319</v>
      </c>
      <c r="F35">
        <v>5</v>
      </c>
      <c r="H35" t="s">
        <v>13645</v>
      </c>
    </row>
    <row r="36" spans="1:8" x14ac:dyDescent="0.25">
      <c r="A36" t="s">
        <v>4225</v>
      </c>
      <c r="B36" t="s">
        <v>20903</v>
      </c>
      <c r="C36" t="s">
        <v>4228</v>
      </c>
      <c r="D36" t="s">
        <v>530</v>
      </c>
      <c r="E36" t="s">
        <v>346</v>
      </c>
      <c r="F36">
        <v>5</v>
      </c>
      <c r="H36" t="s">
        <v>13645</v>
      </c>
    </row>
    <row r="37" spans="1:8" x14ac:dyDescent="0.25">
      <c r="A37" t="s">
        <v>18321</v>
      </c>
      <c r="B37" t="s">
        <v>20903</v>
      </c>
      <c r="C37" t="s">
        <v>18320</v>
      </c>
      <c r="D37" t="s">
        <v>350</v>
      </c>
      <c r="E37" t="s">
        <v>346</v>
      </c>
      <c r="F37">
        <v>5</v>
      </c>
      <c r="H37" t="s">
        <v>13645</v>
      </c>
    </row>
    <row r="38" spans="1:8" x14ac:dyDescent="0.25">
      <c r="A38" t="s">
        <v>19064</v>
      </c>
      <c r="B38" t="s">
        <v>20903</v>
      </c>
      <c r="C38" t="s">
        <v>19063</v>
      </c>
      <c r="D38" t="s">
        <v>350</v>
      </c>
      <c r="E38" t="s">
        <v>447</v>
      </c>
      <c r="F38">
        <v>5</v>
      </c>
      <c r="H38" t="s">
        <v>13645</v>
      </c>
    </row>
    <row r="39" spans="1:8" x14ac:dyDescent="0.25">
      <c r="A39" t="s">
        <v>14374</v>
      </c>
      <c r="B39" t="s">
        <v>20903</v>
      </c>
      <c r="C39" t="s">
        <v>14373</v>
      </c>
      <c r="D39" t="s">
        <v>530</v>
      </c>
      <c r="E39" t="s">
        <v>346</v>
      </c>
      <c r="F39">
        <v>5</v>
      </c>
      <c r="H39" t="s">
        <v>13645</v>
      </c>
    </row>
    <row r="40" spans="1:8" x14ac:dyDescent="0.25">
      <c r="A40" t="s">
        <v>19425</v>
      </c>
      <c r="B40" t="s">
        <v>20903</v>
      </c>
      <c r="C40" t="s">
        <v>19424</v>
      </c>
      <c r="D40" t="s">
        <v>363</v>
      </c>
      <c r="E40" t="s">
        <v>346</v>
      </c>
      <c r="F40">
        <v>5</v>
      </c>
      <c r="H40" t="s">
        <v>13645</v>
      </c>
    </row>
    <row r="41" spans="1:8" x14ac:dyDescent="0.25">
      <c r="A41" t="s">
        <v>15200</v>
      </c>
      <c r="B41" t="s">
        <v>20903</v>
      </c>
      <c r="C41" t="s">
        <v>15199</v>
      </c>
      <c r="D41" t="s">
        <v>638</v>
      </c>
      <c r="E41" t="s">
        <v>346</v>
      </c>
      <c r="F41">
        <v>5</v>
      </c>
      <c r="H41" t="s">
        <v>13645</v>
      </c>
    </row>
    <row r="42" spans="1:8" x14ac:dyDescent="0.25">
      <c r="A42" t="s">
        <v>18630</v>
      </c>
      <c r="B42" t="s">
        <v>20903</v>
      </c>
      <c r="C42" t="s">
        <v>18629</v>
      </c>
      <c r="D42" t="s">
        <v>701</v>
      </c>
      <c r="E42" t="s">
        <v>346</v>
      </c>
      <c r="F42">
        <v>5</v>
      </c>
      <c r="H42" t="s">
        <v>13645</v>
      </c>
    </row>
    <row r="43" spans="1:8" x14ac:dyDescent="0.25">
      <c r="A43" t="s">
        <v>19077</v>
      </c>
      <c r="B43" t="s">
        <v>20903</v>
      </c>
      <c r="C43" t="s">
        <v>19076</v>
      </c>
      <c r="D43" t="s">
        <v>739</v>
      </c>
      <c r="E43" t="s">
        <v>319</v>
      </c>
      <c r="F43">
        <v>5</v>
      </c>
      <c r="H43" t="s">
        <v>13645</v>
      </c>
    </row>
    <row r="44" spans="1:8" x14ac:dyDescent="0.25">
      <c r="A44" t="s">
        <v>105</v>
      </c>
      <c r="B44" t="s">
        <v>20903</v>
      </c>
      <c r="C44" t="s">
        <v>7931</v>
      </c>
      <c r="D44" t="s">
        <v>701</v>
      </c>
      <c r="E44" t="s">
        <v>346</v>
      </c>
      <c r="F44">
        <v>5</v>
      </c>
      <c r="H44" t="s">
        <v>13645</v>
      </c>
    </row>
    <row r="45" spans="1:8" x14ac:dyDescent="0.25">
      <c r="A45" t="s">
        <v>5587</v>
      </c>
      <c r="B45" t="s">
        <v>20903</v>
      </c>
      <c r="C45" t="s">
        <v>5589</v>
      </c>
      <c r="D45" t="s">
        <v>564</v>
      </c>
      <c r="E45" t="s">
        <v>309</v>
      </c>
      <c r="F45">
        <v>5</v>
      </c>
      <c r="H45" t="s">
        <v>13645</v>
      </c>
    </row>
    <row r="46" spans="1:8" x14ac:dyDescent="0.25">
      <c r="A46" t="s">
        <v>19167</v>
      </c>
      <c r="B46" t="s">
        <v>20903</v>
      </c>
      <c r="C46" t="s">
        <v>19166</v>
      </c>
      <c r="D46" t="s">
        <v>901</v>
      </c>
      <c r="E46" t="s">
        <v>447</v>
      </c>
      <c r="F46">
        <v>5</v>
      </c>
      <c r="H46" t="s">
        <v>13645</v>
      </c>
    </row>
    <row r="47" spans="1:8" x14ac:dyDescent="0.25">
      <c r="A47" t="s">
        <v>14975</v>
      </c>
      <c r="B47" t="s">
        <v>20903</v>
      </c>
      <c r="C47" t="s">
        <v>14974</v>
      </c>
      <c r="D47" t="s">
        <v>516</v>
      </c>
      <c r="E47" t="s">
        <v>309</v>
      </c>
      <c r="F47">
        <v>5</v>
      </c>
      <c r="H47" t="s">
        <v>13645</v>
      </c>
    </row>
    <row r="48" spans="1:8" x14ac:dyDescent="0.25">
      <c r="A48" t="s">
        <v>21507</v>
      </c>
      <c r="B48" t="s">
        <v>20903</v>
      </c>
      <c r="C48" t="s">
        <v>21506</v>
      </c>
      <c r="D48" t="s">
        <v>530</v>
      </c>
      <c r="E48" t="s">
        <v>447</v>
      </c>
      <c r="F48">
        <v>5</v>
      </c>
      <c r="H48" t="s">
        <v>10909</v>
      </c>
    </row>
    <row r="49" spans="1:8" x14ac:dyDescent="0.25">
      <c r="A49" t="s">
        <v>21461</v>
      </c>
      <c r="B49" t="s">
        <v>20903</v>
      </c>
      <c r="C49" t="s">
        <v>21460</v>
      </c>
      <c r="D49" t="s">
        <v>868</v>
      </c>
      <c r="E49" t="s">
        <v>447</v>
      </c>
      <c r="F49">
        <v>5</v>
      </c>
      <c r="H49" t="s">
        <v>10909</v>
      </c>
    </row>
    <row r="50" spans="1:8" x14ac:dyDescent="0.25">
      <c r="A50" t="s">
        <v>21491</v>
      </c>
      <c r="B50" t="s">
        <v>20903</v>
      </c>
      <c r="C50" t="s">
        <v>21490</v>
      </c>
      <c r="D50" t="s">
        <v>350</v>
      </c>
      <c r="E50" t="s">
        <v>346</v>
      </c>
      <c r="F50">
        <v>5</v>
      </c>
      <c r="H50" t="s">
        <v>10909</v>
      </c>
    </row>
    <row r="51" spans="1:8" x14ac:dyDescent="0.25">
      <c r="A51" t="s">
        <v>21451</v>
      </c>
      <c r="B51" t="s">
        <v>20903</v>
      </c>
      <c r="C51" t="s">
        <v>21450</v>
      </c>
      <c r="D51" t="s">
        <v>369</v>
      </c>
      <c r="E51" t="s">
        <v>309</v>
      </c>
      <c r="F51">
        <v>5</v>
      </c>
      <c r="H51" t="s">
        <v>10909</v>
      </c>
    </row>
    <row r="52" spans="1:8" x14ac:dyDescent="0.25">
      <c r="A52" t="s">
        <v>14457</v>
      </c>
      <c r="B52" t="s">
        <v>264</v>
      </c>
      <c r="C52" t="s">
        <v>14456</v>
      </c>
      <c r="D52" t="s">
        <v>10847</v>
      </c>
      <c r="E52" t="s">
        <v>346</v>
      </c>
      <c r="F52">
        <v>8</v>
      </c>
      <c r="H52" t="s">
        <v>13645</v>
      </c>
    </row>
    <row r="53" spans="1:8" x14ac:dyDescent="0.25">
      <c r="A53" t="s">
        <v>15863</v>
      </c>
      <c r="B53" t="s">
        <v>264</v>
      </c>
      <c r="C53" t="s">
        <v>15862</v>
      </c>
      <c r="D53" t="s">
        <v>868</v>
      </c>
      <c r="E53" t="s">
        <v>447</v>
      </c>
      <c r="F53">
        <v>8</v>
      </c>
      <c r="H53" t="s">
        <v>13645</v>
      </c>
    </row>
    <row r="54" spans="1:8" x14ac:dyDescent="0.25">
      <c r="A54" t="s">
        <v>14760</v>
      </c>
      <c r="B54" t="s">
        <v>264</v>
      </c>
      <c r="C54" t="s">
        <v>14759</v>
      </c>
      <c r="D54" t="s">
        <v>888</v>
      </c>
      <c r="E54" t="s">
        <v>319</v>
      </c>
      <c r="F54">
        <v>8</v>
      </c>
      <c r="H54" t="s">
        <v>13645</v>
      </c>
    </row>
    <row r="55" spans="1:8" x14ac:dyDescent="0.25">
      <c r="A55" t="s">
        <v>7274</v>
      </c>
      <c r="B55" t="s">
        <v>264</v>
      </c>
      <c r="C55" t="s">
        <v>13649</v>
      </c>
      <c r="D55" t="s">
        <v>413</v>
      </c>
      <c r="E55" t="s">
        <v>346</v>
      </c>
      <c r="F55">
        <v>8</v>
      </c>
      <c r="H55" t="s">
        <v>13645</v>
      </c>
    </row>
    <row r="56" spans="1:8" x14ac:dyDescent="0.25">
      <c r="A56" t="s">
        <v>163</v>
      </c>
      <c r="B56" t="s">
        <v>264</v>
      </c>
      <c r="C56" t="s">
        <v>3591</v>
      </c>
      <c r="D56" t="s">
        <v>369</v>
      </c>
      <c r="E56" t="s">
        <v>309</v>
      </c>
      <c r="F56">
        <v>8</v>
      </c>
      <c r="H56" t="s">
        <v>13645</v>
      </c>
    </row>
    <row r="57" spans="1:8" x14ac:dyDescent="0.25">
      <c r="A57" t="s">
        <v>19043</v>
      </c>
      <c r="B57" t="s">
        <v>264</v>
      </c>
      <c r="C57" t="s">
        <v>19042</v>
      </c>
      <c r="D57" t="s">
        <v>739</v>
      </c>
      <c r="E57" t="s">
        <v>447</v>
      </c>
      <c r="F57">
        <v>8</v>
      </c>
      <c r="H57" t="s">
        <v>13645</v>
      </c>
    </row>
    <row r="58" spans="1:8" x14ac:dyDescent="0.25">
      <c r="A58" t="s">
        <v>95</v>
      </c>
      <c r="B58" t="s">
        <v>264</v>
      </c>
      <c r="C58" t="s">
        <v>4706</v>
      </c>
      <c r="D58" t="s">
        <v>739</v>
      </c>
      <c r="E58" t="s">
        <v>447</v>
      </c>
      <c r="F58">
        <v>8</v>
      </c>
      <c r="H58" t="s">
        <v>13645</v>
      </c>
    </row>
    <row r="59" spans="1:8" x14ac:dyDescent="0.25">
      <c r="A59" t="s">
        <v>17507</v>
      </c>
      <c r="B59" t="s">
        <v>264</v>
      </c>
      <c r="C59" t="s">
        <v>17506</v>
      </c>
      <c r="D59" t="s">
        <v>906</v>
      </c>
      <c r="E59" t="s">
        <v>346</v>
      </c>
      <c r="F59">
        <v>8</v>
      </c>
      <c r="H59" t="s">
        <v>13645</v>
      </c>
    </row>
    <row r="60" spans="1:8" x14ac:dyDescent="0.25">
      <c r="A60" t="s">
        <v>29</v>
      </c>
      <c r="B60" t="s">
        <v>264</v>
      </c>
      <c r="C60" t="s">
        <v>6072</v>
      </c>
      <c r="D60" t="s">
        <v>369</v>
      </c>
      <c r="E60" t="s">
        <v>447</v>
      </c>
      <c r="F60">
        <v>8</v>
      </c>
      <c r="H60" t="s">
        <v>13645</v>
      </c>
    </row>
    <row r="61" spans="1:8" x14ac:dyDescent="0.25">
      <c r="A61" t="s">
        <v>100</v>
      </c>
      <c r="B61" t="s">
        <v>264</v>
      </c>
      <c r="C61" t="s">
        <v>9354</v>
      </c>
      <c r="D61" t="s">
        <v>338</v>
      </c>
      <c r="E61" t="s">
        <v>447</v>
      </c>
      <c r="F61">
        <v>8</v>
      </c>
      <c r="H61" t="s">
        <v>13645</v>
      </c>
    </row>
    <row r="62" spans="1:8" x14ac:dyDescent="0.25">
      <c r="A62" t="s">
        <v>7190</v>
      </c>
      <c r="B62" t="s">
        <v>264</v>
      </c>
      <c r="C62" t="s">
        <v>7191</v>
      </c>
      <c r="D62" t="s">
        <v>333</v>
      </c>
      <c r="E62" t="s">
        <v>447</v>
      </c>
      <c r="F62">
        <v>8</v>
      </c>
      <c r="H62" t="s">
        <v>13645</v>
      </c>
    </row>
    <row r="63" spans="1:8" x14ac:dyDescent="0.25">
      <c r="A63" t="s">
        <v>202</v>
      </c>
      <c r="B63" t="s">
        <v>264</v>
      </c>
      <c r="C63" t="s">
        <v>4983</v>
      </c>
      <c r="D63" t="s">
        <v>333</v>
      </c>
      <c r="E63" t="s">
        <v>309</v>
      </c>
      <c r="F63">
        <v>8</v>
      </c>
      <c r="H63" t="s">
        <v>13645</v>
      </c>
    </row>
    <row r="64" spans="1:8" x14ac:dyDescent="0.25">
      <c r="A64" t="s">
        <v>28</v>
      </c>
      <c r="B64" t="s">
        <v>264</v>
      </c>
      <c r="C64" t="s">
        <v>6740</v>
      </c>
      <c r="D64" t="s">
        <v>350</v>
      </c>
      <c r="E64" t="s">
        <v>346</v>
      </c>
      <c r="F64">
        <v>8</v>
      </c>
      <c r="H64" t="s">
        <v>13645</v>
      </c>
    </row>
    <row r="65" spans="1:8" x14ac:dyDescent="0.25">
      <c r="A65" t="s">
        <v>91</v>
      </c>
      <c r="B65" t="s">
        <v>264</v>
      </c>
      <c r="C65" t="s">
        <v>8245</v>
      </c>
      <c r="D65" t="s">
        <v>516</v>
      </c>
      <c r="E65" t="s">
        <v>447</v>
      </c>
      <c r="F65">
        <v>8</v>
      </c>
      <c r="H65" t="s">
        <v>13645</v>
      </c>
    </row>
    <row r="66" spans="1:8" x14ac:dyDescent="0.25">
      <c r="A66" t="s">
        <v>14186</v>
      </c>
      <c r="B66" t="s">
        <v>264</v>
      </c>
      <c r="C66" t="s">
        <v>14185</v>
      </c>
      <c r="D66" t="s">
        <v>739</v>
      </c>
      <c r="E66" t="s">
        <v>447</v>
      </c>
      <c r="F66">
        <v>8</v>
      </c>
      <c r="H66" t="s">
        <v>13645</v>
      </c>
    </row>
    <row r="67" spans="1:8" x14ac:dyDescent="0.25">
      <c r="A67" t="s">
        <v>19383</v>
      </c>
      <c r="B67" t="s">
        <v>264</v>
      </c>
      <c r="C67" t="s">
        <v>19382</v>
      </c>
      <c r="D67" t="s">
        <v>715</v>
      </c>
      <c r="E67" t="s">
        <v>319</v>
      </c>
      <c r="F67">
        <v>8</v>
      </c>
      <c r="H67" t="s">
        <v>13645</v>
      </c>
    </row>
    <row r="68" spans="1:8" x14ac:dyDescent="0.25">
      <c r="A68" t="s">
        <v>1234</v>
      </c>
      <c r="B68" t="s">
        <v>264</v>
      </c>
      <c r="C68" t="s">
        <v>1237</v>
      </c>
      <c r="D68" t="s">
        <v>546</v>
      </c>
      <c r="E68" t="s">
        <v>447</v>
      </c>
      <c r="F68">
        <v>8</v>
      </c>
      <c r="H68" t="s">
        <v>13645</v>
      </c>
    </row>
    <row r="69" spans="1:8" x14ac:dyDescent="0.25">
      <c r="A69" t="s">
        <v>243</v>
      </c>
      <c r="B69" t="s">
        <v>264</v>
      </c>
      <c r="C69" t="s">
        <v>7851</v>
      </c>
      <c r="D69" t="s">
        <v>546</v>
      </c>
      <c r="E69" t="s">
        <v>346</v>
      </c>
      <c r="F69">
        <v>8</v>
      </c>
      <c r="H69" t="s">
        <v>13645</v>
      </c>
    </row>
    <row r="70" spans="1:8" x14ac:dyDescent="0.25">
      <c r="A70" t="s">
        <v>215</v>
      </c>
      <c r="B70" t="s">
        <v>264</v>
      </c>
      <c r="C70" t="s">
        <v>3658</v>
      </c>
      <c r="D70" t="s">
        <v>413</v>
      </c>
      <c r="E70" t="s">
        <v>346</v>
      </c>
      <c r="F70">
        <v>8</v>
      </c>
      <c r="H70" t="s">
        <v>13645</v>
      </c>
    </row>
    <row r="71" spans="1:8" x14ac:dyDescent="0.25">
      <c r="A71" t="s">
        <v>19123</v>
      </c>
      <c r="B71" t="s">
        <v>264</v>
      </c>
      <c r="C71" t="s">
        <v>19122</v>
      </c>
      <c r="D71" t="s">
        <v>333</v>
      </c>
      <c r="E71" t="s">
        <v>346</v>
      </c>
      <c r="F71">
        <v>8</v>
      </c>
      <c r="H71" t="s">
        <v>13645</v>
      </c>
    </row>
    <row r="72" spans="1:8" x14ac:dyDescent="0.25">
      <c r="A72" t="s">
        <v>21441</v>
      </c>
      <c r="B72" t="s">
        <v>264</v>
      </c>
      <c r="C72" t="s">
        <v>21440</v>
      </c>
      <c r="D72" t="s">
        <v>296</v>
      </c>
      <c r="E72" t="s">
        <v>346</v>
      </c>
      <c r="F72">
        <v>8</v>
      </c>
      <c r="H72" t="s">
        <v>10909</v>
      </c>
    </row>
    <row r="73" spans="1:8" x14ac:dyDescent="0.25">
      <c r="A73" t="s">
        <v>21436</v>
      </c>
      <c r="B73" t="s">
        <v>264</v>
      </c>
      <c r="C73" t="s">
        <v>21435</v>
      </c>
      <c r="D73" t="s">
        <v>888</v>
      </c>
      <c r="E73" t="s">
        <v>309</v>
      </c>
      <c r="F73">
        <v>8</v>
      </c>
      <c r="H73" t="s">
        <v>10909</v>
      </c>
    </row>
    <row r="74" spans="1:8" x14ac:dyDescent="0.25">
      <c r="A74" t="s">
        <v>21525</v>
      </c>
      <c r="B74" t="s">
        <v>264</v>
      </c>
      <c r="C74" t="s">
        <v>21524</v>
      </c>
      <c r="D74" t="s">
        <v>296</v>
      </c>
      <c r="E74" t="s">
        <v>447</v>
      </c>
      <c r="F74">
        <v>8</v>
      </c>
      <c r="H74" t="s">
        <v>10909</v>
      </c>
    </row>
    <row r="75" spans="1:8" x14ac:dyDescent="0.25">
      <c r="A75" t="s">
        <v>21479</v>
      </c>
      <c r="B75" t="s">
        <v>264</v>
      </c>
      <c r="C75" t="s">
        <v>21478</v>
      </c>
      <c r="D75" t="s">
        <v>1359</v>
      </c>
      <c r="E75" t="s">
        <v>346</v>
      </c>
      <c r="F75">
        <v>8</v>
      </c>
      <c r="H75" t="s">
        <v>10909</v>
      </c>
    </row>
    <row r="76" spans="1:8" x14ac:dyDescent="0.25">
      <c r="A76" t="s">
        <v>21449</v>
      </c>
      <c r="B76" t="s">
        <v>264</v>
      </c>
      <c r="C76" t="s">
        <v>21448</v>
      </c>
      <c r="D76" t="s">
        <v>868</v>
      </c>
      <c r="E76" t="s">
        <v>346</v>
      </c>
      <c r="F76">
        <v>8</v>
      </c>
      <c r="H76" t="s">
        <v>10909</v>
      </c>
    </row>
    <row r="77" spans="1:8" x14ac:dyDescent="0.25">
      <c r="A77" t="s">
        <v>233</v>
      </c>
      <c r="B77" t="s">
        <v>268</v>
      </c>
      <c r="C77" t="s">
        <v>1741</v>
      </c>
      <c r="D77" t="s">
        <v>350</v>
      </c>
      <c r="E77" t="s">
        <v>309</v>
      </c>
      <c r="F77">
        <v>3</v>
      </c>
      <c r="H77" t="s">
        <v>13645</v>
      </c>
    </row>
    <row r="78" spans="1:8" x14ac:dyDescent="0.25">
      <c r="A78" t="s">
        <v>18102</v>
      </c>
      <c r="B78" t="s">
        <v>268</v>
      </c>
      <c r="C78" t="s">
        <v>18101</v>
      </c>
      <c r="D78" t="s">
        <v>301</v>
      </c>
      <c r="E78" t="s">
        <v>346</v>
      </c>
      <c r="F78">
        <v>3</v>
      </c>
      <c r="H78" t="s">
        <v>13645</v>
      </c>
    </row>
    <row r="79" spans="1:8" x14ac:dyDescent="0.25">
      <c r="A79" t="s">
        <v>19244</v>
      </c>
      <c r="B79" t="s">
        <v>268</v>
      </c>
      <c r="C79" t="s">
        <v>19243</v>
      </c>
      <c r="D79" t="s">
        <v>301</v>
      </c>
      <c r="E79" t="s">
        <v>309</v>
      </c>
      <c r="F79">
        <v>3</v>
      </c>
      <c r="H79" t="s">
        <v>13645</v>
      </c>
    </row>
    <row r="80" spans="1:8" x14ac:dyDescent="0.25">
      <c r="A80" t="s">
        <v>19255</v>
      </c>
      <c r="B80" t="s">
        <v>268</v>
      </c>
      <c r="C80" t="s">
        <v>19254</v>
      </c>
      <c r="D80" t="s">
        <v>474</v>
      </c>
      <c r="E80" t="s">
        <v>447</v>
      </c>
      <c r="F80">
        <v>3</v>
      </c>
      <c r="H80" t="s">
        <v>13645</v>
      </c>
    </row>
    <row r="81" spans="1:8" x14ac:dyDescent="0.25">
      <c r="A81" t="s">
        <v>77</v>
      </c>
      <c r="B81" t="s">
        <v>268</v>
      </c>
      <c r="C81" t="s">
        <v>9914</v>
      </c>
      <c r="D81" t="s">
        <v>901</v>
      </c>
      <c r="E81" t="s">
        <v>346</v>
      </c>
      <c r="F81">
        <v>3</v>
      </c>
      <c r="H81" t="s">
        <v>13645</v>
      </c>
    </row>
    <row r="82" spans="1:8" x14ac:dyDescent="0.25">
      <c r="A82" t="s">
        <v>236</v>
      </c>
      <c r="B82" t="s">
        <v>268</v>
      </c>
      <c r="C82" t="s">
        <v>10107</v>
      </c>
      <c r="D82" t="s">
        <v>906</v>
      </c>
      <c r="E82" t="s">
        <v>447</v>
      </c>
      <c r="F82">
        <v>3</v>
      </c>
      <c r="H82" t="s">
        <v>13645</v>
      </c>
    </row>
    <row r="83" spans="1:8" x14ac:dyDescent="0.25">
      <c r="A83" t="s">
        <v>73</v>
      </c>
      <c r="B83" t="s">
        <v>268</v>
      </c>
      <c r="C83" t="s">
        <v>5551</v>
      </c>
      <c r="D83" t="s">
        <v>663</v>
      </c>
      <c r="E83" t="s">
        <v>309</v>
      </c>
      <c r="F83">
        <v>3</v>
      </c>
      <c r="H83" t="s">
        <v>13645</v>
      </c>
    </row>
    <row r="84" spans="1:8" x14ac:dyDescent="0.25">
      <c r="A84" t="s">
        <v>6316</v>
      </c>
      <c r="B84" t="s">
        <v>268</v>
      </c>
      <c r="C84" t="s">
        <v>6318</v>
      </c>
      <c r="D84" t="s">
        <v>868</v>
      </c>
      <c r="E84" t="s">
        <v>346</v>
      </c>
      <c r="F84">
        <v>3</v>
      </c>
      <c r="H84" t="s">
        <v>13645</v>
      </c>
    </row>
    <row r="85" spans="1:8" x14ac:dyDescent="0.25">
      <c r="A85" t="s">
        <v>47</v>
      </c>
      <c r="B85" t="s">
        <v>268</v>
      </c>
      <c r="C85" t="s">
        <v>7719</v>
      </c>
      <c r="D85" t="s">
        <v>530</v>
      </c>
      <c r="E85" t="s">
        <v>319</v>
      </c>
      <c r="F85">
        <v>3</v>
      </c>
      <c r="H85" t="s">
        <v>13645</v>
      </c>
    </row>
    <row r="86" spans="1:8" x14ac:dyDescent="0.25">
      <c r="A86" t="s">
        <v>18378</v>
      </c>
      <c r="B86" t="s">
        <v>268</v>
      </c>
      <c r="C86" t="s">
        <v>18377</v>
      </c>
      <c r="D86" t="s">
        <v>440</v>
      </c>
      <c r="E86" t="s">
        <v>346</v>
      </c>
      <c r="F86">
        <v>3</v>
      </c>
      <c r="H86" t="s">
        <v>13645</v>
      </c>
    </row>
    <row r="87" spans="1:8" x14ac:dyDescent="0.25">
      <c r="A87" t="s">
        <v>17446</v>
      </c>
      <c r="B87" t="s">
        <v>268</v>
      </c>
      <c r="C87" t="s">
        <v>17445</v>
      </c>
      <c r="D87" t="s">
        <v>715</v>
      </c>
      <c r="E87" t="s">
        <v>346</v>
      </c>
      <c r="F87">
        <v>3</v>
      </c>
      <c r="H87" t="s">
        <v>13645</v>
      </c>
    </row>
    <row r="88" spans="1:8" x14ac:dyDescent="0.25">
      <c r="A88" t="s">
        <v>14334</v>
      </c>
      <c r="B88" t="s">
        <v>268</v>
      </c>
      <c r="C88" t="s">
        <v>14333</v>
      </c>
      <c r="D88" t="s">
        <v>663</v>
      </c>
      <c r="E88" t="s">
        <v>346</v>
      </c>
      <c r="F88">
        <v>3</v>
      </c>
      <c r="H88" t="s">
        <v>13645</v>
      </c>
    </row>
    <row r="89" spans="1:8" x14ac:dyDescent="0.25">
      <c r="A89" t="s">
        <v>26</v>
      </c>
      <c r="B89" t="s">
        <v>268</v>
      </c>
      <c r="C89" t="s">
        <v>9850</v>
      </c>
      <c r="D89" t="s">
        <v>10847</v>
      </c>
      <c r="E89" t="s">
        <v>346</v>
      </c>
      <c r="F89">
        <v>3</v>
      </c>
      <c r="H89" t="s">
        <v>13645</v>
      </c>
    </row>
    <row r="90" spans="1:8" x14ac:dyDescent="0.25">
      <c r="A90" t="s">
        <v>19163</v>
      </c>
      <c r="B90" t="s">
        <v>268</v>
      </c>
      <c r="C90" t="s">
        <v>19162</v>
      </c>
      <c r="D90" t="s">
        <v>369</v>
      </c>
      <c r="E90" t="s">
        <v>447</v>
      </c>
      <c r="F90">
        <v>3</v>
      </c>
      <c r="H90" t="s">
        <v>13645</v>
      </c>
    </row>
    <row r="91" spans="1:8" x14ac:dyDescent="0.25">
      <c r="A91" t="s">
        <v>15879</v>
      </c>
      <c r="B91" t="s">
        <v>268</v>
      </c>
      <c r="C91" t="s">
        <v>15878</v>
      </c>
      <c r="D91" t="s">
        <v>888</v>
      </c>
      <c r="E91" t="s">
        <v>447</v>
      </c>
      <c r="F91">
        <v>3</v>
      </c>
      <c r="H91" t="s">
        <v>13645</v>
      </c>
    </row>
    <row r="92" spans="1:8" x14ac:dyDescent="0.25">
      <c r="A92" t="s">
        <v>15874</v>
      </c>
      <c r="B92" t="s">
        <v>268</v>
      </c>
      <c r="C92" t="s">
        <v>15873</v>
      </c>
      <c r="D92" t="s">
        <v>474</v>
      </c>
      <c r="E92" t="s">
        <v>319</v>
      </c>
      <c r="F92">
        <v>3</v>
      </c>
      <c r="H92" t="s">
        <v>13645</v>
      </c>
    </row>
    <row r="93" spans="1:8" x14ac:dyDescent="0.25">
      <c r="A93" t="s">
        <v>16116</v>
      </c>
      <c r="B93" t="s">
        <v>268</v>
      </c>
      <c r="C93" t="s">
        <v>16115</v>
      </c>
      <c r="D93" t="s">
        <v>338</v>
      </c>
      <c r="E93" t="s">
        <v>447</v>
      </c>
      <c r="F93">
        <v>3</v>
      </c>
      <c r="H93" t="s">
        <v>13645</v>
      </c>
    </row>
    <row r="94" spans="1:8" x14ac:dyDescent="0.25">
      <c r="A94" t="s">
        <v>19101</v>
      </c>
      <c r="B94" t="s">
        <v>268</v>
      </c>
      <c r="C94" t="s">
        <v>19100</v>
      </c>
      <c r="D94" t="s">
        <v>14060</v>
      </c>
      <c r="E94" t="s">
        <v>319</v>
      </c>
      <c r="F94">
        <v>3</v>
      </c>
      <c r="H94" t="s">
        <v>13645</v>
      </c>
    </row>
    <row r="95" spans="1:8" x14ac:dyDescent="0.25">
      <c r="A95" t="s">
        <v>96</v>
      </c>
      <c r="B95" t="s">
        <v>268</v>
      </c>
      <c r="C95" t="s">
        <v>370</v>
      </c>
      <c r="D95" t="s">
        <v>10847</v>
      </c>
      <c r="E95" t="s">
        <v>346</v>
      </c>
      <c r="F95">
        <v>3</v>
      </c>
      <c r="H95" t="s">
        <v>13645</v>
      </c>
    </row>
    <row r="96" spans="1:8" x14ac:dyDescent="0.25">
      <c r="A96" t="s">
        <v>19411</v>
      </c>
      <c r="B96" t="s">
        <v>268</v>
      </c>
      <c r="C96" t="s">
        <v>19410</v>
      </c>
      <c r="D96" t="s">
        <v>338</v>
      </c>
      <c r="E96" t="s">
        <v>346</v>
      </c>
      <c r="F96">
        <v>3</v>
      </c>
      <c r="H96" t="s">
        <v>13645</v>
      </c>
    </row>
    <row r="97" spans="1:8" x14ac:dyDescent="0.25">
      <c r="A97" t="s">
        <v>130</v>
      </c>
      <c r="B97" t="s">
        <v>268</v>
      </c>
      <c r="C97" t="s">
        <v>6161</v>
      </c>
      <c r="D97" t="s">
        <v>663</v>
      </c>
      <c r="E97" t="s">
        <v>447</v>
      </c>
      <c r="F97">
        <v>3</v>
      </c>
      <c r="H97" t="s">
        <v>13645</v>
      </c>
    </row>
    <row r="98" spans="1:8" x14ac:dyDescent="0.25">
      <c r="A98" t="s">
        <v>15991</v>
      </c>
      <c r="B98" t="s">
        <v>268</v>
      </c>
      <c r="C98" t="s">
        <v>15990</v>
      </c>
      <c r="D98" t="s">
        <v>474</v>
      </c>
      <c r="E98" t="s">
        <v>346</v>
      </c>
      <c r="F98">
        <v>3</v>
      </c>
      <c r="H98" t="s">
        <v>13645</v>
      </c>
    </row>
    <row r="99" spans="1:8" x14ac:dyDescent="0.25">
      <c r="A99" t="s">
        <v>14066</v>
      </c>
      <c r="B99" t="s">
        <v>268</v>
      </c>
      <c r="C99" t="s">
        <v>14065</v>
      </c>
      <c r="D99" t="s">
        <v>516</v>
      </c>
      <c r="E99" t="s">
        <v>447</v>
      </c>
      <c r="F99">
        <v>3</v>
      </c>
      <c r="H99" t="s">
        <v>13645</v>
      </c>
    </row>
    <row r="100" spans="1:8" x14ac:dyDescent="0.25">
      <c r="A100" t="s">
        <v>17926</v>
      </c>
      <c r="B100" t="s">
        <v>268</v>
      </c>
      <c r="C100" t="s">
        <v>17925</v>
      </c>
      <c r="D100" t="s">
        <v>385</v>
      </c>
      <c r="E100" t="s">
        <v>447</v>
      </c>
      <c r="F100">
        <v>3</v>
      </c>
      <c r="H100" t="s">
        <v>13645</v>
      </c>
    </row>
    <row r="101" spans="1:8" x14ac:dyDescent="0.25">
      <c r="A101" t="s">
        <v>19120</v>
      </c>
      <c r="B101" t="s">
        <v>268</v>
      </c>
      <c r="C101" t="s">
        <v>19119</v>
      </c>
      <c r="D101" t="s">
        <v>564</v>
      </c>
      <c r="E101" t="s">
        <v>447</v>
      </c>
      <c r="F101">
        <v>3</v>
      </c>
      <c r="H101" t="s">
        <v>13645</v>
      </c>
    </row>
    <row r="102" spans="1:8" x14ac:dyDescent="0.25">
      <c r="A102" t="s">
        <v>248</v>
      </c>
      <c r="B102" t="s">
        <v>268</v>
      </c>
      <c r="C102" t="s">
        <v>5739</v>
      </c>
      <c r="D102" t="s">
        <v>338</v>
      </c>
      <c r="E102" t="s">
        <v>346</v>
      </c>
      <c r="F102">
        <v>3</v>
      </c>
      <c r="H102" t="s">
        <v>13645</v>
      </c>
    </row>
    <row r="103" spans="1:8" x14ac:dyDescent="0.25">
      <c r="A103" t="s">
        <v>21443</v>
      </c>
      <c r="B103" t="s">
        <v>268</v>
      </c>
      <c r="C103" t="s">
        <v>21442</v>
      </c>
      <c r="D103" t="s">
        <v>301</v>
      </c>
      <c r="E103" t="s">
        <v>346</v>
      </c>
      <c r="F103">
        <v>3</v>
      </c>
      <c r="H103" t="s">
        <v>10909</v>
      </c>
    </row>
    <row r="104" spans="1:8" x14ac:dyDescent="0.25">
      <c r="A104" t="s">
        <v>21473</v>
      </c>
      <c r="B104" t="s">
        <v>268</v>
      </c>
      <c r="C104" t="s">
        <v>21472</v>
      </c>
      <c r="D104" t="s">
        <v>338</v>
      </c>
      <c r="E104" t="s">
        <v>346</v>
      </c>
      <c r="F104">
        <v>3</v>
      </c>
      <c r="H104" t="s">
        <v>10909</v>
      </c>
    </row>
    <row r="105" spans="1:8" x14ac:dyDescent="0.25">
      <c r="A105" t="s">
        <v>21513</v>
      </c>
      <c r="B105" t="s">
        <v>268</v>
      </c>
      <c r="C105" t="s">
        <v>21512</v>
      </c>
      <c r="D105" t="s">
        <v>338</v>
      </c>
      <c r="E105" t="s">
        <v>447</v>
      </c>
      <c r="F105">
        <v>3</v>
      </c>
      <c r="H105" t="s">
        <v>10909</v>
      </c>
    </row>
    <row r="106" spans="1:8" x14ac:dyDescent="0.25">
      <c r="A106" t="s">
        <v>194</v>
      </c>
      <c r="B106" t="s">
        <v>262</v>
      </c>
      <c r="C106" t="s">
        <v>4002</v>
      </c>
      <c r="D106" t="s">
        <v>663</v>
      </c>
      <c r="E106" t="s">
        <v>346</v>
      </c>
      <c r="F106">
        <v>1</v>
      </c>
      <c r="G106" t="s">
        <v>17154</v>
      </c>
      <c r="H106" t="s">
        <v>13645</v>
      </c>
    </row>
    <row r="107" spans="1:8" x14ac:dyDescent="0.25">
      <c r="A107" t="s">
        <v>19302</v>
      </c>
      <c r="B107" t="s">
        <v>262</v>
      </c>
      <c r="C107" t="s">
        <v>19301</v>
      </c>
      <c r="D107" t="s">
        <v>407</v>
      </c>
      <c r="E107" t="s">
        <v>346</v>
      </c>
      <c r="F107">
        <v>1</v>
      </c>
      <c r="G107" t="s">
        <v>17154</v>
      </c>
      <c r="H107" t="s">
        <v>13645</v>
      </c>
    </row>
    <row r="108" spans="1:8" x14ac:dyDescent="0.25">
      <c r="A108" t="s">
        <v>174</v>
      </c>
      <c r="B108" t="s">
        <v>262</v>
      </c>
      <c r="C108" t="s">
        <v>475</v>
      </c>
      <c r="D108" t="s">
        <v>546</v>
      </c>
      <c r="E108" t="s">
        <v>346</v>
      </c>
      <c r="F108">
        <v>1</v>
      </c>
      <c r="G108" t="s">
        <v>17154</v>
      </c>
      <c r="H108" t="s">
        <v>13645</v>
      </c>
    </row>
    <row r="109" spans="1:8" x14ac:dyDescent="0.25">
      <c r="A109" t="s">
        <v>17690</v>
      </c>
      <c r="B109" t="s">
        <v>262</v>
      </c>
      <c r="C109" t="s">
        <v>17689</v>
      </c>
      <c r="D109" t="s">
        <v>369</v>
      </c>
      <c r="E109" t="s">
        <v>346</v>
      </c>
      <c r="F109">
        <v>1</v>
      </c>
      <c r="G109" t="s">
        <v>17154</v>
      </c>
      <c r="H109" t="s">
        <v>13645</v>
      </c>
    </row>
    <row r="110" spans="1:8" x14ac:dyDescent="0.25">
      <c r="A110" t="s">
        <v>44</v>
      </c>
      <c r="B110" t="s">
        <v>262</v>
      </c>
      <c r="C110" t="s">
        <v>7864</v>
      </c>
      <c r="D110" t="s">
        <v>663</v>
      </c>
      <c r="E110" t="s">
        <v>447</v>
      </c>
      <c r="F110">
        <v>1</v>
      </c>
      <c r="G110" t="s">
        <v>17154</v>
      </c>
      <c r="H110" t="s">
        <v>13645</v>
      </c>
    </row>
    <row r="111" spans="1:8" x14ac:dyDescent="0.25">
      <c r="A111" t="s">
        <v>167</v>
      </c>
      <c r="B111" t="s">
        <v>262</v>
      </c>
      <c r="C111" t="s">
        <v>8582</v>
      </c>
      <c r="D111" t="s">
        <v>739</v>
      </c>
      <c r="E111" t="s">
        <v>309</v>
      </c>
      <c r="F111">
        <v>1</v>
      </c>
      <c r="G111" t="s">
        <v>17154</v>
      </c>
      <c r="H111" t="s">
        <v>13645</v>
      </c>
    </row>
    <row r="112" spans="1:8" x14ac:dyDescent="0.25">
      <c r="A112" t="s">
        <v>88</v>
      </c>
      <c r="B112" t="s">
        <v>262</v>
      </c>
      <c r="C112" t="s">
        <v>2969</v>
      </c>
      <c r="D112" t="s">
        <v>14060</v>
      </c>
      <c r="E112" t="s">
        <v>346</v>
      </c>
      <c r="F112">
        <v>1</v>
      </c>
      <c r="G112" t="s">
        <v>17154</v>
      </c>
      <c r="H112" t="s">
        <v>13645</v>
      </c>
    </row>
    <row r="113" spans="1:8" x14ac:dyDescent="0.25">
      <c r="A113" t="s">
        <v>19220</v>
      </c>
      <c r="B113" t="s">
        <v>262</v>
      </c>
      <c r="C113" t="s">
        <v>19219</v>
      </c>
      <c r="D113" t="s">
        <v>296</v>
      </c>
      <c r="E113" t="s">
        <v>346</v>
      </c>
      <c r="F113">
        <v>1</v>
      </c>
      <c r="G113" t="s">
        <v>17154</v>
      </c>
      <c r="H113" t="s">
        <v>13645</v>
      </c>
    </row>
    <row r="114" spans="1:8" x14ac:dyDescent="0.25">
      <c r="A114" t="s">
        <v>196</v>
      </c>
      <c r="B114" t="s">
        <v>262</v>
      </c>
      <c r="C114" t="s">
        <v>7419</v>
      </c>
      <c r="D114" t="s">
        <v>333</v>
      </c>
      <c r="E114" t="s">
        <v>447</v>
      </c>
      <c r="F114">
        <v>1</v>
      </c>
      <c r="G114" t="s">
        <v>17154</v>
      </c>
      <c r="H114" t="s">
        <v>13645</v>
      </c>
    </row>
    <row r="115" spans="1:8" x14ac:dyDescent="0.25">
      <c r="A115" t="s">
        <v>17867</v>
      </c>
      <c r="B115" t="s">
        <v>262</v>
      </c>
      <c r="C115" t="s">
        <v>18684</v>
      </c>
      <c r="D115" t="s">
        <v>304</v>
      </c>
      <c r="E115" t="s">
        <v>447</v>
      </c>
      <c r="F115">
        <v>1</v>
      </c>
      <c r="G115" t="s">
        <v>17154</v>
      </c>
      <c r="H115" t="s">
        <v>13645</v>
      </c>
    </row>
    <row r="116" spans="1:8" x14ac:dyDescent="0.25">
      <c r="A116" t="s">
        <v>19225</v>
      </c>
      <c r="B116" t="s">
        <v>262</v>
      </c>
      <c r="C116" t="s">
        <v>19224</v>
      </c>
      <c r="D116" t="s">
        <v>715</v>
      </c>
      <c r="E116" t="s">
        <v>447</v>
      </c>
      <c r="F116">
        <v>1</v>
      </c>
      <c r="G116" t="s">
        <v>17154</v>
      </c>
      <c r="H116" t="s">
        <v>13645</v>
      </c>
    </row>
    <row r="117" spans="1:8" x14ac:dyDescent="0.25">
      <c r="A117" t="s">
        <v>241</v>
      </c>
      <c r="B117" t="s">
        <v>262</v>
      </c>
      <c r="C117" t="s">
        <v>10346</v>
      </c>
      <c r="D117" t="s">
        <v>715</v>
      </c>
      <c r="E117" t="s">
        <v>309</v>
      </c>
      <c r="F117">
        <v>1</v>
      </c>
      <c r="G117" t="s">
        <v>17154</v>
      </c>
      <c r="H117" t="s">
        <v>13645</v>
      </c>
    </row>
    <row r="118" spans="1:8" x14ac:dyDescent="0.25">
      <c r="A118" t="s">
        <v>15942</v>
      </c>
      <c r="B118" t="s">
        <v>262</v>
      </c>
      <c r="C118" t="s">
        <v>15941</v>
      </c>
      <c r="D118" t="s">
        <v>516</v>
      </c>
      <c r="E118" t="s">
        <v>346</v>
      </c>
      <c r="F118">
        <v>1</v>
      </c>
      <c r="G118" t="s">
        <v>17154</v>
      </c>
      <c r="H118" t="s">
        <v>13645</v>
      </c>
    </row>
    <row r="119" spans="1:8" x14ac:dyDescent="0.25">
      <c r="A119" t="s">
        <v>222</v>
      </c>
      <c r="B119" t="s">
        <v>262</v>
      </c>
      <c r="C119" t="s">
        <v>6158</v>
      </c>
      <c r="D119" t="s">
        <v>516</v>
      </c>
      <c r="E119" t="s">
        <v>319</v>
      </c>
      <c r="F119">
        <v>1</v>
      </c>
      <c r="G119" t="s">
        <v>17154</v>
      </c>
      <c r="H119" t="s">
        <v>13645</v>
      </c>
    </row>
    <row r="120" spans="1:8" x14ac:dyDescent="0.25">
      <c r="A120" t="s">
        <v>19259</v>
      </c>
      <c r="B120" t="s">
        <v>262</v>
      </c>
      <c r="C120" t="s">
        <v>19258</v>
      </c>
      <c r="D120" t="s">
        <v>1359</v>
      </c>
      <c r="E120" t="s">
        <v>346</v>
      </c>
      <c r="F120">
        <v>1</v>
      </c>
      <c r="G120" t="s">
        <v>17154</v>
      </c>
      <c r="H120" t="s">
        <v>13645</v>
      </c>
    </row>
    <row r="121" spans="1:8" x14ac:dyDescent="0.25">
      <c r="A121" t="s">
        <v>17631</v>
      </c>
      <c r="B121" t="s">
        <v>262</v>
      </c>
      <c r="C121" t="s">
        <v>17630</v>
      </c>
      <c r="D121" t="s">
        <v>1185</v>
      </c>
      <c r="E121" t="s">
        <v>447</v>
      </c>
      <c r="F121">
        <v>1</v>
      </c>
      <c r="G121" t="s">
        <v>17154</v>
      </c>
      <c r="H121" t="s">
        <v>13645</v>
      </c>
    </row>
    <row r="122" spans="1:8" x14ac:dyDescent="0.25">
      <c r="A122" t="s">
        <v>139</v>
      </c>
      <c r="B122" t="s">
        <v>262</v>
      </c>
      <c r="C122" t="s">
        <v>3895</v>
      </c>
      <c r="D122" t="s">
        <v>304</v>
      </c>
      <c r="E122" t="s">
        <v>319</v>
      </c>
      <c r="F122">
        <v>1</v>
      </c>
      <c r="G122" t="s">
        <v>17154</v>
      </c>
      <c r="H122" t="s">
        <v>13645</v>
      </c>
    </row>
    <row r="123" spans="1:8" x14ac:dyDescent="0.25">
      <c r="A123" t="s">
        <v>19287</v>
      </c>
      <c r="B123" t="s">
        <v>262</v>
      </c>
      <c r="C123" t="s">
        <v>19286</v>
      </c>
      <c r="D123" t="s">
        <v>14060</v>
      </c>
      <c r="E123" t="s">
        <v>346</v>
      </c>
      <c r="F123">
        <v>1</v>
      </c>
      <c r="G123" t="s">
        <v>17154</v>
      </c>
      <c r="H123" t="s">
        <v>13645</v>
      </c>
    </row>
    <row r="124" spans="1:8" x14ac:dyDescent="0.25">
      <c r="A124" t="s">
        <v>19788</v>
      </c>
      <c r="B124" t="s">
        <v>262</v>
      </c>
      <c r="C124" t="s">
        <v>19787</v>
      </c>
      <c r="D124" t="s">
        <v>350</v>
      </c>
      <c r="E124" t="s">
        <v>346</v>
      </c>
      <c r="F124">
        <v>1</v>
      </c>
      <c r="G124" t="s">
        <v>17154</v>
      </c>
      <c r="H124" t="s">
        <v>13645</v>
      </c>
    </row>
    <row r="125" spans="1:8" x14ac:dyDescent="0.25">
      <c r="A125" t="s">
        <v>14051</v>
      </c>
      <c r="B125" t="s">
        <v>262</v>
      </c>
      <c r="C125" t="s">
        <v>14050</v>
      </c>
      <c r="D125" t="s">
        <v>407</v>
      </c>
      <c r="E125" t="s">
        <v>447</v>
      </c>
      <c r="F125">
        <v>1</v>
      </c>
      <c r="G125" t="s">
        <v>17154</v>
      </c>
      <c r="H125" t="s">
        <v>13645</v>
      </c>
    </row>
    <row r="126" spans="1:8" x14ac:dyDescent="0.25">
      <c r="A126" t="s">
        <v>17859</v>
      </c>
      <c r="B126" t="s">
        <v>262</v>
      </c>
      <c r="C126" t="s">
        <v>17858</v>
      </c>
      <c r="D126" t="s">
        <v>715</v>
      </c>
      <c r="E126" t="s">
        <v>447</v>
      </c>
      <c r="F126">
        <v>1</v>
      </c>
      <c r="G126" t="s">
        <v>17154</v>
      </c>
      <c r="H126" t="s">
        <v>13645</v>
      </c>
    </row>
    <row r="127" spans="1:8" x14ac:dyDescent="0.25">
      <c r="A127" t="s">
        <v>21467</v>
      </c>
      <c r="B127" t="s">
        <v>262</v>
      </c>
      <c r="C127" t="s">
        <v>21466</v>
      </c>
      <c r="D127" t="s">
        <v>1359</v>
      </c>
      <c r="E127" t="s">
        <v>309</v>
      </c>
      <c r="F127">
        <v>1</v>
      </c>
      <c r="G127" t="s">
        <v>17154</v>
      </c>
      <c r="H127" t="s">
        <v>10909</v>
      </c>
    </row>
    <row r="128" spans="1:8" x14ac:dyDescent="0.25">
      <c r="A128" t="s">
        <v>21535</v>
      </c>
      <c r="B128" t="s">
        <v>262</v>
      </c>
      <c r="C128" t="s">
        <v>21534</v>
      </c>
      <c r="D128" t="s">
        <v>1185</v>
      </c>
      <c r="E128" t="s">
        <v>447</v>
      </c>
      <c r="F128">
        <v>1</v>
      </c>
      <c r="G128" t="s">
        <v>17154</v>
      </c>
      <c r="H128" t="s">
        <v>10909</v>
      </c>
    </row>
    <row r="129" spans="1:8" x14ac:dyDescent="0.25">
      <c r="A129" t="s">
        <v>21533</v>
      </c>
      <c r="B129" t="s">
        <v>262</v>
      </c>
      <c r="C129" t="s">
        <v>21532</v>
      </c>
      <c r="D129" t="s">
        <v>333</v>
      </c>
      <c r="E129" t="s">
        <v>346</v>
      </c>
      <c r="F129">
        <v>1</v>
      </c>
      <c r="G129" t="s">
        <v>17154</v>
      </c>
      <c r="H129" t="s">
        <v>10909</v>
      </c>
    </row>
    <row r="130" spans="1:8" x14ac:dyDescent="0.25">
      <c r="A130" t="s">
        <v>21465</v>
      </c>
      <c r="B130" t="s">
        <v>262</v>
      </c>
      <c r="C130" t="s">
        <v>21464</v>
      </c>
      <c r="D130" t="s">
        <v>333</v>
      </c>
      <c r="E130" t="s">
        <v>447</v>
      </c>
      <c r="F130">
        <v>1</v>
      </c>
      <c r="G130" t="s">
        <v>17154</v>
      </c>
      <c r="H130" t="s">
        <v>10909</v>
      </c>
    </row>
    <row r="131" spans="1:8" x14ac:dyDescent="0.25">
      <c r="A131" t="s">
        <v>164</v>
      </c>
      <c r="B131" t="s">
        <v>261</v>
      </c>
      <c r="C131" t="s">
        <v>9007</v>
      </c>
      <c r="D131" t="s">
        <v>739</v>
      </c>
      <c r="E131" t="s">
        <v>346</v>
      </c>
      <c r="F131">
        <v>7</v>
      </c>
      <c r="G131" t="s">
        <v>10441</v>
      </c>
      <c r="H131" t="s">
        <v>13645</v>
      </c>
    </row>
    <row r="132" spans="1:8" x14ac:dyDescent="0.25">
      <c r="A132" t="s">
        <v>19073</v>
      </c>
      <c r="B132" t="s">
        <v>261</v>
      </c>
      <c r="C132" t="s">
        <v>19072</v>
      </c>
      <c r="D132" t="s">
        <v>688</v>
      </c>
      <c r="E132" t="s">
        <v>309</v>
      </c>
      <c r="F132">
        <v>7</v>
      </c>
      <c r="G132" t="s">
        <v>10441</v>
      </c>
      <c r="H132" t="s">
        <v>13645</v>
      </c>
    </row>
    <row r="133" spans="1:8" x14ac:dyDescent="0.25">
      <c r="A133" t="s">
        <v>175</v>
      </c>
      <c r="B133" t="s">
        <v>261</v>
      </c>
      <c r="C133" t="s">
        <v>13648</v>
      </c>
      <c r="D133" t="s">
        <v>888</v>
      </c>
      <c r="E133" t="s">
        <v>346</v>
      </c>
      <c r="F133">
        <v>7</v>
      </c>
      <c r="G133" t="s">
        <v>10441</v>
      </c>
      <c r="H133" t="s">
        <v>13645</v>
      </c>
    </row>
    <row r="134" spans="1:8" x14ac:dyDescent="0.25">
      <c r="A134" t="s">
        <v>19189</v>
      </c>
      <c r="B134" t="s">
        <v>261</v>
      </c>
      <c r="C134" t="s">
        <v>19188</v>
      </c>
      <c r="D134" t="s">
        <v>312</v>
      </c>
      <c r="E134" t="s">
        <v>447</v>
      </c>
      <c r="F134">
        <v>7</v>
      </c>
      <c r="G134" t="s">
        <v>10441</v>
      </c>
      <c r="H134" t="s">
        <v>13645</v>
      </c>
    </row>
    <row r="135" spans="1:8" x14ac:dyDescent="0.25">
      <c r="A135" t="s">
        <v>19311</v>
      </c>
      <c r="B135" t="s">
        <v>261</v>
      </c>
      <c r="C135" t="s">
        <v>19310</v>
      </c>
      <c r="D135" t="s">
        <v>301</v>
      </c>
      <c r="E135" t="s">
        <v>447</v>
      </c>
      <c r="F135">
        <v>7</v>
      </c>
      <c r="G135" t="s">
        <v>10441</v>
      </c>
      <c r="H135" t="s">
        <v>13645</v>
      </c>
    </row>
    <row r="136" spans="1:8" x14ac:dyDescent="0.25">
      <c r="A136" t="s">
        <v>15275</v>
      </c>
      <c r="B136" t="s">
        <v>261</v>
      </c>
      <c r="C136" t="s">
        <v>18713</v>
      </c>
      <c r="D136" t="s">
        <v>901</v>
      </c>
      <c r="E136" t="s">
        <v>346</v>
      </c>
      <c r="F136">
        <v>7</v>
      </c>
      <c r="G136" t="s">
        <v>10441</v>
      </c>
      <c r="H136" t="s">
        <v>13645</v>
      </c>
    </row>
    <row r="137" spans="1:8" x14ac:dyDescent="0.25">
      <c r="A137" t="s">
        <v>17819</v>
      </c>
      <c r="B137" t="s">
        <v>261</v>
      </c>
      <c r="C137" t="s">
        <v>17818</v>
      </c>
      <c r="D137" t="s">
        <v>1359</v>
      </c>
      <c r="E137" t="s">
        <v>319</v>
      </c>
      <c r="F137">
        <v>7</v>
      </c>
      <c r="G137" t="s">
        <v>10441</v>
      </c>
      <c r="H137" t="s">
        <v>13645</v>
      </c>
    </row>
    <row r="138" spans="1:8" x14ac:dyDescent="0.25">
      <c r="A138" t="s">
        <v>21</v>
      </c>
      <c r="B138" t="s">
        <v>261</v>
      </c>
      <c r="C138" t="s">
        <v>1684</v>
      </c>
      <c r="D138" t="s">
        <v>484</v>
      </c>
      <c r="E138" t="s">
        <v>319</v>
      </c>
      <c r="F138">
        <v>7</v>
      </c>
      <c r="G138" t="s">
        <v>10441</v>
      </c>
      <c r="H138" t="s">
        <v>13645</v>
      </c>
    </row>
    <row r="139" spans="1:8" x14ac:dyDescent="0.25">
      <c r="A139" t="s">
        <v>18431</v>
      </c>
      <c r="B139" t="s">
        <v>261</v>
      </c>
      <c r="C139" t="s">
        <v>18430</v>
      </c>
      <c r="D139" t="s">
        <v>333</v>
      </c>
      <c r="E139" t="s">
        <v>319</v>
      </c>
      <c r="F139">
        <v>7</v>
      </c>
      <c r="G139" t="s">
        <v>10441</v>
      </c>
      <c r="H139" t="s">
        <v>13645</v>
      </c>
    </row>
    <row r="140" spans="1:8" x14ac:dyDescent="0.25">
      <c r="A140" t="s">
        <v>4176</v>
      </c>
      <c r="B140" t="s">
        <v>261</v>
      </c>
      <c r="C140" t="s">
        <v>4179</v>
      </c>
      <c r="D140" t="s">
        <v>14060</v>
      </c>
      <c r="E140" t="s">
        <v>346</v>
      </c>
      <c r="F140">
        <v>7</v>
      </c>
      <c r="G140" t="s">
        <v>10441</v>
      </c>
      <c r="H140" t="s">
        <v>13645</v>
      </c>
    </row>
    <row r="141" spans="1:8" x14ac:dyDescent="0.25">
      <c r="A141" t="s">
        <v>15030</v>
      </c>
      <c r="B141" t="s">
        <v>261</v>
      </c>
      <c r="C141" t="s">
        <v>15029</v>
      </c>
      <c r="D141" t="s">
        <v>385</v>
      </c>
      <c r="E141" t="s">
        <v>309</v>
      </c>
      <c r="F141">
        <v>7</v>
      </c>
      <c r="G141" t="s">
        <v>10441</v>
      </c>
      <c r="H141" t="s">
        <v>13645</v>
      </c>
    </row>
    <row r="142" spans="1:8" x14ac:dyDescent="0.25">
      <c r="A142" t="s">
        <v>14445</v>
      </c>
      <c r="B142" t="s">
        <v>261</v>
      </c>
      <c r="C142" t="s">
        <v>14444</v>
      </c>
      <c r="D142" t="s">
        <v>301</v>
      </c>
      <c r="E142" t="s">
        <v>447</v>
      </c>
      <c r="F142">
        <v>7</v>
      </c>
      <c r="G142" t="s">
        <v>10441</v>
      </c>
      <c r="H142" t="s">
        <v>13645</v>
      </c>
    </row>
    <row r="143" spans="1:8" x14ac:dyDescent="0.25">
      <c r="A143" t="s">
        <v>18117</v>
      </c>
      <c r="B143" t="s">
        <v>261</v>
      </c>
      <c r="C143" t="s">
        <v>18116</v>
      </c>
      <c r="D143" t="s">
        <v>530</v>
      </c>
      <c r="E143" t="s">
        <v>447</v>
      </c>
      <c r="F143">
        <v>7</v>
      </c>
      <c r="G143" t="s">
        <v>10441</v>
      </c>
      <c r="H143" t="s">
        <v>13645</v>
      </c>
    </row>
    <row r="144" spans="1:8" x14ac:dyDescent="0.25">
      <c r="A144" t="s">
        <v>2684</v>
      </c>
      <c r="B144" t="s">
        <v>261</v>
      </c>
      <c r="C144" t="s">
        <v>2686</v>
      </c>
      <c r="D144" t="s">
        <v>363</v>
      </c>
      <c r="E144" t="s">
        <v>447</v>
      </c>
      <c r="F144">
        <v>7</v>
      </c>
      <c r="G144" t="s">
        <v>10441</v>
      </c>
      <c r="H144" t="s">
        <v>13645</v>
      </c>
    </row>
    <row r="145" spans="1:8" x14ac:dyDescent="0.25">
      <c r="A145" t="s">
        <v>6520</v>
      </c>
      <c r="B145" t="s">
        <v>261</v>
      </c>
      <c r="C145" t="s">
        <v>6522</v>
      </c>
      <c r="D145" t="s">
        <v>333</v>
      </c>
      <c r="E145" t="s">
        <v>319</v>
      </c>
      <c r="F145">
        <v>7</v>
      </c>
      <c r="G145" t="s">
        <v>10441</v>
      </c>
      <c r="H145" t="s">
        <v>13645</v>
      </c>
    </row>
    <row r="146" spans="1:8" x14ac:dyDescent="0.25">
      <c r="A146" t="s">
        <v>16131</v>
      </c>
      <c r="B146" t="s">
        <v>261</v>
      </c>
      <c r="C146" t="s">
        <v>16130</v>
      </c>
      <c r="D146" t="s">
        <v>688</v>
      </c>
      <c r="E146" t="s">
        <v>346</v>
      </c>
      <c r="F146">
        <v>7</v>
      </c>
      <c r="G146" t="s">
        <v>10441</v>
      </c>
      <c r="H146" t="s">
        <v>13645</v>
      </c>
    </row>
    <row r="147" spans="1:8" x14ac:dyDescent="0.25">
      <c r="A147" t="s">
        <v>19265</v>
      </c>
      <c r="B147" t="s">
        <v>261</v>
      </c>
      <c r="C147" t="s">
        <v>19264</v>
      </c>
      <c r="D147" t="s">
        <v>304</v>
      </c>
      <c r="E147" t="s">
        <v>346</v>
      </c>
      <c r="F147">
        <v>7</v>
      </c>
      <c r="G147" t="s">
        <v>10441</v>
      </c>
      <c r="H147" t="s">
        <v>13645</v>
      </c>
    </row>
    <row r="148" spans="1:8" x14ac:dyDescent="0.25">
      <c r="A148" t="s">
        <v>16094</v>
      </c>
      <c r="B148" t="s">
        <v>261</v>
      </c>
      <c r="C148" t="s">
        <v>16093</v>
      </c>
      <c r="D148" t="s">
        <v>484</v>
      </c>
      <c r="E148" t="s">
        <v>447</v>
      </c>
      <c r="F148">
        <v>7</v>
      </c>
      <c r="G148" t="s">
        <v>10441</v>
      </c>
      <c r="H148" t="s">
        <v>13645</v>
      </c>
    </row>
    <row r="149" spans="1:8" x14ac:dyDescent="0.25">
      <c r="A149" t="s">
        <v>17904</v>
      </c>
      <c r="B149" t="s">
        <v>261</v>
      </c>
      <c r="C149" t="s">
        <v>17903</v>
      </c>
      <c r="D149" t="s">
        <v>312</v>
      </c>
      <c r="E149" t="s">
        <v>346</v>
      </c>
      <c r="F149">
        <v>7</v>
      </c>
      <c r="G149" t="s">
        <v>10441</v>
      </c>
      <c r="H149" t="s">
        <v>13645</v>
      </c>
    </row>
    <row r="150" spans="1:8" x14ac:dyDescent="0.25">
      <c r="A150" t="s">
        <v>19347</v>
      </c>
      <c r="B150" t="s">
        <v>261</v>
      </c>
      <c r="C150" t="s">
        <v>19346</v>
      </c>
      <c r="D150" t="s">
        <v>546</v>
      </c>
      <c r="E150" t="s">
        <v>309</v>
      </c>
      <c r="F150">
        <v>7</v>
      </c>
      <c r="G150" t="s">
        <v>10441</v>
      </c>
      <c r="H150" t="s">
        <v>13645</v>
      </c>
    </row>
    <row r="151" spans="1:8" x14ac:dyDescent="0.25">
      <c r="A151" t="s">
        <v>21523</v>
      </c>
      <c r="B151" t="s">
        <v>261</v>
      </c>
      <c r="C151" t="s">
        <v>21522</v>
      </c>
      <c r="D151" t="s">
        <v>350</v>
      </c>
      <c r="E151" t="s">
        <v>447</v>
      </c>
      <c r="F151">
        <v>7</v>
      </c>
      <c r="G151" t="s">
        <v>10441</v>
      </c>
      <c r="H151" t="s">
        <v>10909</v>
      </c>
    </row>
    <row r="152" spans="1:8" x14ac:dyDescent="0.25">
      <c r="A152" t="s">
        <v>21445</v>
      </c>
      <c r="B152" t="s">
        <v>261</v>
      </c>
      <c r="C152" t="s">
        <v>21444</v>
      </c>
      <c r="D152" t="s">
        <v>868</v>
      </c>
      <c r="E152" t="s">
        <v>319</v>
      </c>
      <c r="F152">
        <v>7</v>
      </c>
      <c r="G152" t="s">
        <v>10441</v>
      </c>
      <c r="H152" t="s">
        <v>10909</v>
      </c>
    </row>
    <row r="153" spans="1:8" x14ac:dyDescent="0.25">
      <c r="A153" t="s">
        <v>22397</v>
      </c>
      <c r="B153" t="s">
        <v>261</v>
      </c>
      <c r="C153" t="s">
        <v>22396</v>
      </c>
      <c r="D153" t="s">
        <v>530</v>
      </c>
      <c r="E153" t="s">
        <v>346</v>
      </c>
      <c r="F153">
        <v>7</v>
      </c>
      <c r="G153" t="s">
        <v>10441</v>
      </c>
      <c r="H153" t="s">
        <v>10909</v>
      </c>
    </row>
    <row r="154" spans="1:8" x14ac:dyDescent="0.25">
      <c r="A154" t="s">
        <v>22367</v>
      </c>
      <c r="B154" t="s">
        <v>261</v>
      </c>
      <c r="C154" t="s">
        <v>22366</v>
      </c>
      <c r="D154" t="s">
        <v>385</v>
      </c>
      <c r="E154" t="s">
        <v>346</v>
      </c>
      <c r="F154">
        <v>7</v>
      </c>
      <c r="G154" t="s">
        <v>10441</v>
      </c>
      <c r="H154" t="s">
        <v>10909</v>
      </c>
    </row>
    <row r="155" spans="1:8" x14ac:dyDescent="0.25">
      <c r="A155" t="s">
        <v>21428</v>
      </c>
      <c r="B155" t="s">
        <v>261</v>
      </c>
      <c r="C155" t="s">
        <v>21427</v>
      </c>
      <c r="D155" t="s">
        <v>701</v>
      </c>
      <c r="E155" t="s">
        <v>447</v>
      </c>
      <c r="F155">
        <v>7</v>
      </c>
      <c r="G155" t="s">
        <v>10441</v>
      </c>
      <c r="H155" t="s">
        <v>10909</v>
      </c>
    </row>
    <row r="156" spans="1:8" x14ac:dyDescent="0.25">
      <c r="A156" t="s">
        <v>21489</v>
      </c>
      <c r="B156" t="s">
        <v>261</v>
      </c>
      <c r="C156" t="s">
        <v>21488</v>
      </c>
      <c r="D156" t="s">
        <v>385</v>
      </c>
      <c r="E156" t="s">
        <v>447</v>
      </c>
      <c r="F156">
        <v>7</v>
      </c>
      <c r="G156" t="s">
        <v>10441</v>
      </c>
      <c r="H156" t="s">
        <v>10909</v>
      </c>
    </row>
    <row r="157" spans="1:8" x14ac:dyDescent="0.25">
      <c r="A157" t="s">
        <v>19233</v>
      </c>
      <c r="B157" t="s">
        <v>263</v>
      </c>
      <c r="C157" t="s">
        <v>19232</v>
      </c>
      <c r="D157" t="s">
        <v>14060</v>
      </c>
      <c r="E157" t="s">
        <v>309</v>
      </c>
      <c r="F157">
        <v>10</v>
      </c>
      <c r="G157" t="s">
        <v>21411</v>
      </c>
      <c r="H157" t="s">
        <v>13645</v>
      </c>
    </row>
    <row r="158" spans="1:8" x14ac:dyDescent="0.25">
      <c r="A158" t="s">
        <v>15947</v>
      </c>
      <c r="B158" t="s">
        <v>263</v>
      </c>
      <c r="C158" t="s">
        <v>15946</v>
      </c>
      <c r="D158" t="s">
        <v>715</v>
      </c>
      <c r="E158" t="s">
        <v>346</v>
      </c>
      <c r="F158">
        <v>10</v>
      </c>
      <c r="G158" t="s">
        <v>21411</v>
      </c>
      <c r="H158" t="s">
        <v>13645</v>
      </c>
    </row>
    <row r="159" spans="1:8" x14ac:dyDescent="0.25">
      <c r="A159" t="s">
        <v>17980</v>
      </c>
      <c r="B159" t="s">
        <v>263</v>
      </c>
      <c r="C159" t="s">
        <v>17979</v>
      </c>
      <c r="D159" t="s">
        <v>350</v>
      </c>
      <c r="E159" t="s">
        <v>447</v>
      </c>
      <c r="F159">
        <v>10</v>
      </c>
      <c r="G159" t="s">
        <v>21411</v>
      </c>
      <c r="H159" t="s">
        <v>13645</v>
      </c>
    </row>
    <row r="160" spans="1:8" x14ac:dyDescent="0.25">
      <c r="A160" t="s">
        <v>8287</v>
      </c>
      <c r="B160" t="s">
        <v>263</v>
      </c>
      <c r="C160" t="s">
        <v>8289</v>
      </c>
      <c r="D160" t="s">
        <v>413</v>
      </c>
      <c r="E160" t="s">
        <v>309</v>
      </c>
      <c r="F160">
        <v>10</v>
      </c>
      <c r="G160" t="s">
        <v>21411</v>
      </c>
      <c r="H160" t="s">
        <v>13645</v>
      </c>
    </row>
    <row r="161" spans="1:8" x14ac:dyDescent="0.25">
      <c r="A161" t="s">
        <v>20261</v>
      </c>
      <c r="B161" t="s">
        <v>263</v>
      </c>
      <c r="C161" t="s">
        <v>20260</v>
      </c>
      <c r="D161" t="s">
        <v>1359</v>
      </c>
      <c r="E161" t="s">
        <v>447</v>
      </c>
      <c r="F161">
        <v>10</v>
      </c>
      <c r="G161" t="s">
        <v>21411</v>
      </c>
      <c r="H161" t="s">
        <v>13645</v>
      </c>
    </row>
    <row r="162" spans="1:8" x14ac:dyDescent="0.25">
      <c r="A162" t="s">
        <v>16230</v>
      </c>
      <c r="B162" t="s">
        <v>263</v>
      </c>
      <c r="C162" t="s">
        <v>16229</v>
      </c>
      <c r="D162" t="s">
        <v>1359</v>
      </c>
      <c r="E162" t="s">
        <v>447</v>
      </c>
      <c r="F162">
        <v>10</v>
      </c>
      <c r="G162" t="s">
        <v>21411</v>
      </c>
      <c r="H162" t="s">
        <v>13645</v>
      </c>
    </row>
    <row r="163" spans="1:8" x14ac:dyDescent="0.25">
      <c r="A163" t="s">
        <v>19420</v>
      </c>
      <c r="B163" t="s">
        <v>263</v>
      </c>
      <c r="C163" t="s">
        <v>19419</v>
      </c>
      <c r="D163" t="s">
        <v>413</v>
      </c>
      <c r="E163" t="s">
        <v>346</v>
      </c>
      <c r="F163">
        <v>10</v>
      </c>
      <c r="G163" t="s">
        <v>21411</v>
      </c>
      <c r="H163" t="s">
        <v>13645</v>
      </c>
    </row>
    <row r="164" spans="1:8" x14ac:dyDescent="0.25">
      <c r="A164" t="s">
        <v>15315</v>
      </c>
      <c r="B164" t="s">
        <v>263</v>
      </c>
      <c r="C164" t="s">
        <v>15314</v>
      </c>
      <c r="D164" t="s">
        <v>296</v>
      </c>
      <c r="E164" t="s">
        <v>309</v>
      </c>
      <c r="F164">
        <v>10</v>
      </c>
      <c r="G164" t="s">
        <v>21411</v>
      </c>
      <c r="H164" t="s">
        <v>13645</v>
      </c>
    </row>
    <row r="165" spans="1:8" x14ac:dyDescent="0.25">
      <c r="A165" t="s">
        <v>19193</v>
      </c>
      <c r="B165" t="s">
        <v>263</v>
      </c>
      <c r="C165" t="s">
        <v>19192</v>
      </c>
      <c r="D165" t="s">
        <v>363</v>
      </c>
      <c r="E165" t="s">
        <v>319</v>
      </c>
      <c r="F165">
        <v>10</v>
      </c>
      <c r="G165" t="s">
        <v>21411</v>
      </c>
      <c r="H165" t="s">
        <v>13645</v>
      </c>
    </row>
    <row r="166" spans="1:8" x14ac:dyDescent="0.25">
      <c r="A166" t="s">
        <v>199</v>
      </c>
      <c r="B166" t="s">
        <v>263</v>
      </c>
      <c r="C166" t="s">
        <v>1993</v>
      </c>
      <c r="D166" t="s">
        <v>304</v>
      </c>
      <c r="E166" t="s">
        <v>309</v>
      </c>
      <c r="F166">
        <v>10</v>
      </c>
      <c r="G166" t="s">
        <v>21411</v>
      </c>
      <c r="H166" t="s">
        <v>13645</v>
      </c>
    </row>
    <row r="167" spans="1:8" x14ac:dyDescent="0.25">
      <c r="A167" t="s">
        <v>19307</v>
      </c>
      <c r="B167" t="s">
        <v>263</v>
      </c>
      <c r="C167" t="s">
        <v>19306</v>
      </c>
      <c r="D167" t="s">
        <v>564</v>
      </c>
      <c r="E167" t="s">
        <v>346</v>
      </c>
      <c r="F167">
        <v>10</v>
      </c>
      <c r="G167" t="s">
        <v>21411</v>
      </c>
      <c r="H167" t="s">
        <v>13645</v>
      </c>
    </row>
    <row r="168" spans="1:8" x14ac:dyDescent="0.25">
      <c r="A168" t="s">
        <v>19137</v>
      </c>
      <c r="B168" t="s">
        <v>263</v>
      </c>
      <c r="C168" t="s">
        <v>19136</v>
      </c>
      <c r="D168" t="s">
        <v>296</v>
      </c>
      <c r="E168" t="s">
        <v>346</v>
      </c>
      <c r="F168">
        <v>10</v>
      </c>
      <c r="G168" t="s">
        <v>21411</v>
      </c>
      <c r="H168" t="s">
        <v>13645</v>
      </c>
    </row>
    <row r="169" spans="1:8" x14ac:dyDescent="0.25">
      <c r="A169" t="s">
        <v>34</v>
      </c>
      <c r="B169" t="s">
        <v>263</v>
      </c>
      <c r="C169" t="s">
        <v>9168</v>
      </c>
      <c r="D169" t="s">
        <v>385</v>
      </c>
      <c r="E169" t="s">
        <v>447</v>
      </c>
      <c r="F169">
        <v>10</v>
      </c>
      <c r="G169" t="s">
        <v>21411</v>
      </c>
      <c r="H169" t="s">
        <v>13645</v>
      </c>
    </row>
    <row r="170" spans="1:8" x14ac:dyDescent="0.25">
      <c r="A170" t="s">
        <v>19247</v>
      </c>
      <c r="B170" t="s">
        <v>263</v>
      </c>
      <c r="C170" t="s">
        <v>19246</v>
      </c>
      <c r="D170" t="s">
        <v>564</v>
      </c>
      <c r="E170" t="s">
        <v>309</v>
      </c>
      <c r="F170">
        <v>10</v>
      </c>
      <c r="G170" t="s">
        <v>21411</v>
      </c>
      <c r="H170" t="s">
        <v>13645</v>
      </c>
    </row>
    <row r="171" spans="1:8" x14ac:dyDescent="0.25">
      <c r="A171" t="s">
        <v>18406</v>
      </c>
      <c r="B171" t="s">
        <v>263</v>
      </c>
      <c r="C171" t="s">
        <v>18405</v>
      </c>
      <c r="D171" t="s">
        <v>338</v>
      </c>
      <c r="E171" t="s">
        <v>319</v>
      </c>
      <c r="F171">
        <v>10</v>
      </c>
      <c r="G171" t="s">
        <v>21411</v>
      </c>
      <c r="H171" t="s">
        <v>13645</v>
      </c>
    </row>
    <row r="172" spans="1:8" x14ac:dyDescent="0.25">
      <c r="A172" t="s">
        <v>19047</v>
      </c>
      <c r="B172" t="s">
        <v>263</v>
      </c>
      <c r="C172" t="s">
        <v>19046</v>
      </c>
      <c r="D172" t="s">
        <v>413</v>
      </c>
      <c r="E172" t="s">
        <v>447</v>
      </c>
      <c r="F172">
        <v>10</v>
      </c>
      <c r="G172" t="s">
        <v>21411</v>
      </c>
      <c r="H172" t="s">
        <v>13645</v>
      </c>
    </row>
    <row r="173" spans="1:8" x14ac:dyDescent="0.25">
      <c r="A173" t="s">
        <v>21531</v>
      </c>
      <c r="B173" t="s">
        <v>263</v>
      </c>
      <c r="C173" t="s">
        <v>21530</v>
      </c>
      <c r="D173" t="s">
        <v>1359</v>
      </c>
      <c r="E173" t="s">
        <v>447</v>
      </c>
      <c r="F173">
        <v>10</v>
      </c>
      <c r="G173" t="s">
        <v>21411</v>
      </c>
      <c r="H173" t="s">
        <v>10909</v>
      </c>
    </row>
    <row r="174" spans="1:8" x14ac:dyDescent="0.25">
      <c r="A174" t="s">
        <v>21601</v>
      </c>
      <c r="B174" t="s">
        <v>263</v>
      </c>
      <c r="C174" t="s">
        <v>21600</v>
      </c>
      <c r="D174" t="s">
        <v>1359</v>
      </c>
      <c r="E174" t="s">
        <v>447</v>
      </c>
      <c r="F174">
        <v>10</v>
      </c>
      <c r="G174" t="s">
        <v>21411</v>
      </c>
      <c r="H174" t="s">
        <v>10909</v>
      </c>
    </row>
    <row r="175" spans="1:8" x14ac:dyDescent="0.25">
      <c r="A175" t="s">
        <v>21835</v>
      </c>
      <c r="B175" t="s">
        <v>263</v>
      </c>
      <c r="C175" t="s">
        <v>21834</v>
      </c>
      <c r="D175" t="s">
        <v>868</v>
      </c>
      <c r="E175" t="s">
        <v>346</v>
      </c>
      <c r="F175">
        <v>10</v>
      </c>
      <c r="G175" t="s">
        <v>21411</v>
      </c>
      <c r="H175" t="s">
        <v>10909</v>
      </c>
    </row>
    <row r="176" spans="1:8" x14ac:dyDescent="0.25">
      <c r="A176" t="s">
        <v>21471</v>
      </c>
      <c r="B176" t="s">
        <v>263</v>
      </c>
      <c r="C176" t="s">
        <v>21470</v>
      </c>
      <c r="D176" t="s">
        <v>304</v>
      </c>
      <c r="E176" t="s">
        <v>319</v>
      </c>
      <c r="F176">
        <v>10</v>
      </c>
      <c r="G176" t="s">
        <v>21411</v>
      </c>
      <c r="H176" t="s">
        <v>10909</v>
      </c>
    </row>
    <row r="177" spans="1:8" x14ac:dyDescent="0.25">
      <c r="A177" t="s">
        <v>21453</v>
      </c>
      <c r="B177" t="s">
        <v>263</v>
      </c>
      <c r="C177" t="s">
        <v>21452</v>
      </c>
      <c r="D177" t="s">
        <v>484</v>
      </c>
      <c r="E177" t="s">
        <v>346</v>
      </c>
      <c r="F177">
        <v>10</v>
      </c>
      <c r="G177" t="s">
        <v>21411</v>
      </c>
      <c r="H177" t="s">
        <v>10909</v>
      </c>
    </row>
    <row r="178" spans="1:8" x14ac:dyDescent="0.25">
      <c r="A178" t="s">
        <v>21503</v>
      </c>
      <c r="B178" t="s">
        <v>263</v>
      </c>
      <c r="C178" t="s">
        <v>21502</v>
      </c>
      <c r="D178" t="s">
        <v>440</v>
      </c>
      <c r="E178" t="s">
        <v>346</v>
      </c>
      <c r="F178">
        <v>10</v>
      </c>
      <c r="G178" t="s">
        <v>21411</v>
      </c>
      <c r="H178" t="s">
        <v>10909</v>
      </c>
    </row>
    <row r="179" spans="1:8" x14ac:dyDescent="0.25">
      <c r="A179" t="s">
        <v>22353</v>
      </c>
      <c r="B179" t="s">
        <v>263</v>
      </c>
      <c r="C179" t="s">
        <v>22352</v>
      </c>
      <c r="D179" t="s">
        <v>516</v>
      </c>
      <c r="E179" t="s">
        <v>346</v>
      </c>
      <c r="F179">
        <v>10</v>
      </c>
      <c r="G179" t="s">
        <v>21411</v>
      </c>
      <c r="H179" t="s">
        <v>10909</v>
      </c>
    </row>
    <row r="180" spans="1:8" x14ac:dyDescent="0.25">
      <c r="A180" t="s">
        <v>253</v>
      </c>
      <c r="B180" t="s">
        <v>265</v>
      </c>
      <c r="C180" t="s">
        <v>4572</v>
      </c>
      <c r="D180" t="s">
        <v>1185</v>
      </c>
      <c r="E180" t="s">
        <v>309</v>
      </c>
      <c r="F180">
        <v>9</v>
      </c>
      <c r="G180" t="s">
        <v>21286</v>
      </c>
      <c r="H180" t="s">
        <v>13645</v>
      </c>
    </row>
    <row r="181" spans="1:8" x14ac:dyDescent="0.25">
      <c r="A181" t="s">
        <v>19147</v>
      </c>
      <c r="B181" t="s">
        <v>265</v>
      </c>
      <c r="C181" t="s">
        <v>19146</v>
      </c>
      <c r="D181" t="s">
        <v>407</v>
      </c>
      <c r="E181" t="s">
        <v>447</v>
      </c>
      <c r="F181">
        <v>9</v>
      </c>
      <c r="G181" t="s">
        <v>21286</v>
      </c>
      <c r="H181" t="s">
        <v>13645</v>
      </c>
    </row>
    <row r="182" spans="1:8" x14ac:dyDescent="0.25">
      <c r="A182" t="s">
        <v>128</v>
      </c>
      <c r="B182" t="s">
        <v>265</v>
      </c>
      <c r="C182" t="s">
        <v>13737</v>
      </c>
      <c r="D182" t="s">
        <v>296</v>
      </c>
      <c r="E182" t="s">
        <v>346</v>
      </c>
      <c r="F182">
        <v>9</v>
      </c>
      <c r="G182" t="s">
        <v>21286</v>
      </c>
      <c r="H182" t="s">
        <v>13645</v>
      </c>
    </row>
    <row r="183" spans="1:8" x14ac:dyDescent="0.25">
      <c r="A183" t="s">
        <v>9410</v>
      </c>
      <c r="B183" t="s">
        <v>265</v>
      </c>
      <c r="C183" t="s">
        <v>9411</v>
      </c>
      <c r="D183" t="s">
        <v>715</v>
      </c>
      <c r="E183" t="s">
        <v>447</v>
      </c>
      <c r="F183">
        <v>9</v>
      </c>
      <c r="G183" t="s">
        <v>21286</v>
      </c>
      <c r="H183" t="s">
        <v>13645</v>
      </c>
    </row>
    <row r="184" spans="1:8" x14ac:dyDescent="0.25">
      <c r="A184" t="s">
        <v>16197</v>
      </c>
      <c r="B184" t="s">
        <v>265</v>
      </c>
      <c r="C184" t="s">
        <v>16196</v>
      </c>
      <c r="D184" t="s">
        <v>385</v>
      </c>
      <c r="E184" t="s">
        <v>346</v>
      </c>
      <c r="F184">
        <v>9</v>
      </c>
      <c r="G184" t="s">
        <v>21286</v>
      </c>
      <c r="H184" t="s">
        <v>13645</v>
      </c>
    </row>
    <row r="185" spans="1:8" x14ac:dyDescent="0.25">
      <c r="A185" t="s">
        <v>247</v>
      </c>
      <c r="B185" t="s">
        <v>265</v>
      </c>
      <c r="C185" t="s">
        <v>5650</v>
      </c>
      <c r="D185" t="s">
        <v>901</v>
      </c>
      <c r="E185" t="s">
        <v>319</v>
      </c>
      <c r="F185">
        <v>9</v>
      </c>
      <c r="G185" t="s">
        <v>21286</v>
      </c>
      <c r="H185" t="s">
        <v>13645</v>
      </c>
    </row>
    <row r="186" spans="1:8" x14ac:dyDescent="0.25">
      <c r="A186" t="s">
        <v>18318</v>
      </c>
      <c r="B186" t="s">
        <v>265</v>
      </c>
      <c r="C186" t="s">
        <v>18317</v>
      </c>
      <c r="D186" t="s">
        <v>739</v>
      </c>
      <c r="E186" t="s">
        <v>319</v>
      </c>
      <c r="F186">
        <v>9</v>
      </c>
      <c r="G186" t="s">
        <v>21286</v>
      </c>
      <c r="H186" t="s">
        <v>13645</v>
      </c>
    </row>
    <row r="187" spans="1:8" x14ac:dyDescent="0.25">
      <c r="A187" t="s">
        <v>17244</v>
      </c>
      <c r="B187" t="s">
        <v>265</v>
      </c>
      <c r="C187" t="s">
        <v>17243</v>
      </c>
      <c r="D187" t="s">
        <v>701</v>
      </c>
      <c r="E187" t="s">
        <v>447</v>
      </c>
      <c r="F187">
        <v>9</v>
      </c>
      <c r="G187" t="s">
        <v>21286</v>
      </c>
      <c r="H187" t="s">
        <v>13645</v>
      </c>
    </row>
    <row r="188" spans="1:8" x14ac:dyDescent="0.25">
      <c r="A188" t="s">
        <v>18246</v>
      </c>
      <c r="B188" t="s">
        <v>265</v>
      </c>
      <c r="C188" t="s">
        <v>18245</v>
      </c>
      <c r="D188" t="s">
        <v>906</v>
      </c>
      <c r="E188" t="s">
        <v>447</v>
      </c>
      <c r="F188">
        <v>9</v>
      </c>
      <c r="G188" t="s">
        <v>21286</v>
      </c>
      <c r="H188" t="s">
        <v>13645</v>
      </c>
    </row>
    <row r="189" spans="1:8" x14ac:dyDescent="0.25">
      <c r="A189" t="s">
        <v>16257</v>
      </c>
      <c r="B189" t="s">
        <v>265</v>
      </c>
      <c r="C189" t="s">
        <v>16256</v>
      </c>
      <c r="D189" t="s">
        <v>906</v>
      </c>
      <c r="E189" t="s">
        <v>309</v>
      </c>
      <c r="F189">
        <v>9</v>
      </c>
      <c r="G189" t="s">
        <v>21286</v>
      </c>
      <c r="H189" t="s">
        <v>13645</v>
      </c>
    </row>
    <row r="190" spans="1:8" x14ac:dyDescent="0.25">
      <c r="A190" t="s">
        <v>112</v>
      </c>
      <c r="B190" t="s">
        <v>265</v>
      </c>
      <c r="C190" t="s">
        <v>1439</v>
      </c>
      <c r="D190" t="s">
        <v>474</v>
      </c>
      <c r="E190" t="s">
        <v>309</v>
      </c>
      <c r="F190">
        <v>9</v>
      </c>
      <c r="G190" t="s">
        <v>21286</v>
      </c>
      <c r="H190" t="s">
        <v>13645</v>
      </c>
    </row>
    <row r="191" spans="1:8" x14ac:dyDescent="0.25">
      <c r="A191" t="s">
        <v>18401</v>
      </c>
      <c r="B191" t="s">
        <v>265</v>
      </c>
      <c r="C191" t="s">
        <v>18400</v>
      </c>
      <c r="D191" t="s">
        <v>564</v>
      </c>
      <c r="E191" t="s">
        <v>447</v>
      </c>
      <c r="F191">
        <v>9</v>
      </c>
      <c r="G191" t="s">
        <v>21286</v>
      </c>
      <c r="H191" t="s">
        <v>13645</v>
      </c>
    </row>
    <row r="192" spans="1:8" x14ac:dyDescent="0.25">
      <c r="A192" t="s">
        <v>239</v>
      </c>
      <c r="B192" t="s">
        <v>265</v>
      </c>
      <c r="C192" t="s">
        <v>9399</v>
      </c>
      <c r="D192" t="s">
        <v>1185</v>
      </c>
      <c r="E192" t="s">
        <v>346</v>
      </c>
      <c r="F192">
        <v>9</v>
      </c>
      <c r="G192" t="s">
        <v>21286</v>
      </c>
      <c r="H192" t="s">
        <v>13645</v>
      </c>
    </row>
    <row r="193" spans="1:8" x14ac:dyDescent="0.25">
      <c r="A193" t="s">
        <v>189</v>
      </c>
      <c r="B193" t="s">
        <v>265</v>
      </c>
      <c r="C193" t="s">
        <v>10413</v>
      </c>
      <c r="D193" t="s">
        <v>906</v>
      </c>
      <c r="E193" t="s">
        <v>309</v>
      </c>
      <c r="F193">
        <v>9</v>
      </c>
      <c r="G193" t="s">
        <v>21286</v>
      </c>
      <c r="H193" t="s">
        <v>13645</v>
      </c>
    </row>
    <row r="194" spans="1:8" x14ac:dyDescent="0.25">
      <c r="A194" t="s">
        <v>14886</v>
      </c>
      <c r="B194" t="s">
        <v>265</v>
      </c>
      <c r="C194" t="s">
        <v>14885</v>
      </c>
      <c r="D194" t="s">
        <v>407</v>
      </c>
      <c r="E194" t="s">
        <v>346</v>
      </c>
      <c r="F194">
        <v>9</v>
      </c>
      <c r="G194" t="s">
        <v>21286</v>
      </c>
      <c r="H194" t="s">
        <v>13645</v>
      </c>
    </row>
    <row r="195" spans="1:8" x14ac:dyDescent="0.25">
      <c r="A195" t="s">
        <v>19180</v>
      </c>
      <c r="B195" t="s">
        <v>265</v>
      </c>
      <c r="C195" t="s">
        <v>19179</v>
      </c>
      <c r="D195" t="s">
        <v>546</v>
      </c>
      <c r="E195" t="s">
        <v>447</v>
      </c>
      <c r="F195">
        <v>9</v>
      </c>
      <c r="G195" t="s">
        <v>21286</v>
      </c>
      <c r="H195" t="s">
        <v>13645</v>
      </c>
    </row>
    <row r="196" spans="1:8" x14ac:dyDescent="0.25">
      <c r="A196" t="s">
        <v>151</v>
      </c>
      <c r="B196" t="s">
        <v>265</v>
      </c>
      <c r="C196" t="s">
        <v>9781</v>
      </c>
      <c r="D196" t="s">
        <v>516</v>
      </c>
      <c r="E196" t="s">
        <v>346</v>
      </c>
      <c r="F196">
        <v>9</v>
      </c>
      <c r="G196" t="s">
        <v>21286</v>
      </c>
      <c r="H196" t="s">
        <v>13645</v>
      </c>
    </row>
    <row r="197" spans="1:8" x14ac:dyDescent="0.25">
      <c r="A197" t="s">
        <v>21497</v>
      </c>
      <c r="B197" t="s">
        <v>265</v>
      </c>
      <c r="C197" t="s">
        <v>21496</v>
      </c>
      <c r="D197" t="s">
        <v>350</v>
      </c>
      <c r="E197" t="s">
        <v>447</v>
      </c>
      <c r="F197">
        <v>9</v>
      </c>
      <c r="G197" t="s">
        <v>21286</v>
      </c>
      <c r="H197" t="s">
        <v>10909</v>
      </c>
    </row>
    <row r="198" spans="1:8" x14ac:dyDescent="0.25">
      <c r="A198" t="s">
        <v>21527</v>
      </c>
      <c r="B198" t="s">
        <v>265</v>
      </c>
      <c r="C198" t="s">
        <v>21526</v>
      </c>
      <c r="D198" t="s">
        <v>14060</v>
      </c>
      <c r="E198" t="s">
        <v>447</v>
      </c>
      <c r="F198">
        <v>9</v>
      </c>
      <c r="G198" t="s">
        <v>21286</v>
      </c>
      <c r="H198" t="s">
        <v>10909</v>
      </c>
    </row>
    <row r="199" spans="1:8" x14ac:dyDescent="0.25">
      <c r="A199" t="s">
        <v>21509</v>
      </c>
      <c r="B199" t="s">
        <v>265</v>
      </c>
      <c r="C199" t="s">
        <v>21508</v>
      </c>
      <c r="D199" t="s">
        <v>1185</v>
      </c>
      <c r="E199" t="s">
        <v>346</v>
      </c>
      <c r="F199">
        <v>9</v>
      </c>
      <c r="G199" t="s">
        <v>21286</v>
      </c>
      <c r="H199" t="s">
        <v>10909</v>
      </c>
    </row>
    <row r="200" spans="1:8" x14ac:dyDescent="0.25">
      <c r="A200" t="s">
        <v>21414</v>
      </c>
      <c r="B200" t="s">
        <v>265</v>
      </c>
      <c r="C200" t="s">
        <v>21413</v>
      </c>
      <c r="D200" t="s">
        <v>440</v>
      </c>
      <c r="E200" t="s">
        <v>309</v>
      </c>
      <c r="F200">
        <v>9</v>
      </c>
      <c r="G200" t="s">
        <v>21286</v>
      </c>
      <c r="H200" t="s">
        <v>10909</v>
      </c>
    </row>
    <row r="201" spans="1:8" x14ac:dyDescent="0.25">
      <c r="A201" t="s">
        <v>21424</v>
      </c>
      <c r="B201" t="s">
        <v>265</v>
      </c>
      <c r="C201" t="s">
        <v>21423</v>
      </c>
      <c r="D201" t="s">
        <v>407</v>
      </c>
      <c r="E201" t="s">
        <v>346</v>
      </c>
      <c r="F201">
        <v>9</v>
      </c>
      <c r="G201" t="s">
        <v>21286</v>
      </c>
      <c r="H201" t="s">
        <v>10909</v>
      </c>
    </row>
    <row r="202" spans="1:8" x14ac:dyDescent="0.25">
      <c r="A202" t="s">
        <v>21521</v>
      </c>
      <c r="B202" t="s">
        <v>265</v>
      </c>
      <c r="C202" t="s">
        <v>21520</v>
      </c>
      <c r="D202" t="s">
        <v>296</v>
      </c>
      <c r="E202" t="s">
        <v>346</v>
      </c>
      <c r="F202">
        <v>9</v>
      </c>
      <c r="G202" t="s">
        <v>21286</v>
      </c>
      <c r="H202" t="s">
        <v>10909</v>
      </c>
    </row>
    <row r="203" spans="1:8" x14ac:dyDescent="0.25">
      <c r="A203" t="s">
        <v>21519</v>
      </c>
      <c r="B203" t="s">
        <v>265</v>
      </c>
      <c r="C203" t="s">
        <v>21518</v>
      </c>
      <c r="D203" t="s">
        <v>888</v>
      </c>
      <c r="E203" t="s">
        <v>346</v>
      </c>
      <c r="F203">
        <v>9</v>
      </c>
      <c r="G203" t="s">
        <v>21286</v>
      </c>
      <c r="H203" t="s">
        <v>10909</v>
      </c>
    </row>
    <row r="204" spans="1:8" x14ac:dyDescent="0.25">
      <c r="A204" t="s">
        <v>21499</v>
      </c>
      <c r="B204" t="s">
        <v>265</v>
      </c>
      <c r="C204" t="s">
        <v>21498</v>
      </c>
      <c r="D204" t="s">
        <v>312</v>
      </c>
      <c r="E204" t="s">
        <v>319</v>
      </c>
      <c r="F204">
        <v>9</v>
      </c>
      <c r="G204" t="s">
        <v>21286</v>
      </c>
      <c r="H204" t="s">
        <v>10909</v>
      </c>
    </row>
    <row r="205" spans="1:8" x14ac:dyDescent="0.25">
      <c r="A205" t="s">
        <v>21483</v>
      </c>
      <c r="B205" t="s">
        <v>265</v>
      </c>
      <c r="C205" t="s">
        <v>21482</v>
      </c>
      <c r="D205" t="s">
        <v>312</v>
      </c>
      <c r="E205" t="s">
        <v>447</v>
      </c>
      <c r="F205">
        <v>9</v>
      </c>
      <c r="G205" t="s">
        <v>21286</v>
      </c>
      <c r="H205" t="s">
        <v>10909</v>
      </c>
    </row>
    <row r="206" spans="1:8" x14ac:dyDescent="0.25">
      <c r="A206" t="s">
        <v>6096</v>
      </c>
      <c r="B206" t="s">
        <v>266</v>
      </c>
      <c r="C206" t="s">
        <v>6097</v>
      </c>
      <c r="D206" t="s">
        <v>385</v>
      </c>
      <c r="E206" t="s">
        <v>346</v>
      </c>
      <c r="F206">
        <v>6</v>
      </c>
      <c r="G206" t="s">
        <v>21410</v>
      </c>
      <c r="H206" t="s">
        <v>13645</v>
      </c>
    </row>
    <row r="207" spans="1:8" x14ac:dyDescent="0.25">
      <c r="A207" t="s">
        <v>126</v>
      </c>
      <c r="B207" t="s">
        <v>266</v>
      </c>
      <c r="C207" t="s">
        <v>6123</v>
      </c>
      <c r="D207" t="s">
        <v>369</v>
      </c>
      <c r="E207" t="s">
        <v>447</v>
      </c>
      <c r="F207">
        <v>6</v>
      </c>
      <c r="G207" t="s">
        <v>21410</v>
      </c>
      <c r="H207" t="s">
        <v>13645</v>
      </c>
    </row>
    <row r="208" spans="1:8" x14ac:dyDescent="0.25">
      <c r="A208" t="s">
        <v>15039</v>
      </c>
      <c r="B208" t="s">
        <v>266</v>
      </c>
      <c r="C208" t="s">
        <v>15038</v>
      </c>
      <c r="D208" t="s">
        <v>530</v>
      </c>
      <c r="E208" t="s">
        <v>346</v>
      </c>
      <c r="F208">
        <v>6</v>
      </c>
      <c r="G208" t="s">
        <v>21410</v>
      </c>
      <c r="H208" t="s">
        <v>13645</v>
      </c>
    </row>
    <row r="209" spans="1:8" x14ac:dyDescent="0.25">
      <c r="A209" t="s">
        <v>17918</v>
      </c>
      <c r="B209" t="s">
        <v>266</v>
      </c>
      <c r="C209" t="s">
        <v>17917</v>
      </c>
      <c r="D209" t="s">
        <v>440</v>
      </c>
      <c r="E209" t="s">
        <v>447</v>
      </c>
      <c r="F209">
        <v>6</v>
      </c>
      <c r="G209" t="s">
        <v>21410</v>
      </c>
      <c r="H209" t="s">
        <v>13645</v>
      </c>
    </row>
    <row r="210" spans="1:8" x14ac:dyDescent="0.25">
      <c r="A210" t="s">
        <v>14748</v>
      </c>
      <c r="B210" t="s">
        <v>266</v>
      </c>
      <c r="C210" t="s">
        <v>14747</v>
      </c>
      <c r="D210" t="s">
        <v>739</v>
      </c>
      <c r="E210" t="s">
        <v>346</v>
      </c>
      <c r="F210">
        <v>6</v>
      </c>
      <c r="G210" t="s">
        <v>21410</v>
      </c>
      <c r="H210" t="s">
        <v>13645</v>
      </c>
    </row>
    <row r="211" spans="1:8" x14ac:dyDescent="0.25">
      <c r="A211" t="s">
        <v>17362</v>
      </c>
      <c r="B211" t="s">
        <v>266</v>
      </c>
      <c r="C211" t="s">
        <v>17361</v>
      </c>
      <c r="D211" t="s">
        <v>546</v>
      </c>
      <c r="E211" t="s">
        <v>319</v>
      </c>
      <c r="F211">
        <v>6</v>
      </c>
      <c r="G211" t="s">
        <v>21410</v>
      </c>
      <c r="H211" t="s">
        <v>13645</v>
      </c>
    </row>
    <row r="212" spans="1:8" x14ac:dyDescent="0.25">
      <c r="A212" t="s">
        <v>19270</v>
      </c>
      <c r="B212" t="s">
        <v>266</v>
      </c>
      <c r="C212" t="s">
        <v>19269</v>
      </c>
      <c r="D212" t="s">
        <v>440</v>
      </c>
      <c r="E212" t="s">
        <v>447</v>
      </c>
      <c r="F212">
        <v>6</v>
      </c>
      <c r="G212" t="s">
        <v>21410</v>
      </c>
      <c r="H212" t="s">
        <v>13645</v>
      </c>
    </row>
    <row r="213" spans="1:8" x14ac:dyDescent="0.25">
      <c r="A213" t="s">
        <v>14207</v>
      </c>
      <c r="B213" t="s">
        <v>266</v>
      </c>
      <c r="C213" t="s">
        <v>14206</v>
      </c>
      <c r="D213" t="s">
        <v>888</v>
      </c>
      <c r="E213" t="s">
        <v>447</v>
      </c>
      <c r="F213">
        <v>6</v>
      </c>
      <c r="G213" t="s">
        <v>21410</v>
      </c>
      <c r="H213" t="s">
        <v>13645</v>
      </c>
    </row>
    <row r="214" spans="1:8" x14ac:dyDescent="0.25">
      <c r="A214" t="s">
        <v>74</v>
      </c>
      <c r="B214" t="s">
        <v>266</v>
      </c>
      <c r="C214" t="s">
        <v>8451</v>
      </c>
      <c r="D214" t="s">
        <v>663</v>
      </c>
      <c r="E214" t="s">
        <v>319</v>
      </c>
      <c r="F214">
        <v>6</v>
      </c>
      <c r="G214" t="s">
        <v>21410</v>
      </c>
      <c r="H214" t="s">
        <v>13645</v>
      </c>
    </row>
    <row r="215" spans="1:8" x14ac:dyDescent="0.25">
      <c r="A215" t="s">
        <v>19261</v>
      </c>
      <c r="B215" t="s">
        <v>266</v>
      </c>
      <c r="C215" t="s">
        <v>20276</v>
      </c>
      <c r="D215" t="s">
        <v>516</v>
      </c>
      <c r="E215" t="s">
        <v>447</v>
      </c>
      <c r="F215">
        <v>6</v>
      </c>
      <c r="G215" t="s">
        <v>21410</v>
      </c>
      <c r="H215" t="s">
        <v>13645</v>
      </c>
    </row>
    <row r="216" spans="1:8" x14ac:dyDescent="0.25">
      <c r="A216" t="s">
        <v>17426</v>
      </c>
      <c r="B216" t="s">
        <v>266</v>
      </c>
      <c r="C216" t="s">
        <v>17425</v>
      </c>
      <c r="D216" t="s">
        <v>474</v>
      </c>
      <c r="E216" t="s">
        <v>346</v>
      </c>
      <c r="F216">
        <v>6</v>
      </c>
      <c r="G216" t="s">
        <v>21410</v>
      </c>
      <c r="H216" t="s">
        <v>13645</v>
      </c>
    </row>
    <row r="217" spans="1:8" x14ac:dyDescent="0.25">
      <c r="A217" t="s">
        <v>16019</v>
      </c>
      <c r="B217" t="s">
        <v>266</v>
      </c>
      <c r="C217" t="s">
        <v>16018</v>
      </c>
      <c r="D217" t="s">
        <v>530</v>
      </c>
      <c r="E217" t="s">
        <v>447</v>
      </c>
      <c r="F217">
        <v>6</v>
      </c>
      <c r="G217" t="s">
        <v>21410</v>
      </c>
      <c r="H217" t="s">
        <v>13645</v>
      </c>
    </row>
    <row r="218" spans="1:8" x14ac:dyDescent="0.25">
      <c r="A218" t="s">
        <v>5929</v>
      </c>
      <c r="B218" t="s">
        <v>266</v>
      </c>
      <c r="C218" t="s">
        <v>22964</v>
      </c>
      <c r="D218" t="s">
        <v>304</v>
      </c>
      <c r="E218" t="s">
        <v>346</v>
      </c>
      <c r="F218">
        <v>6</v>
      </c>
      <c r="G218" t="s">
        <v>21410</v>
      </c>
      <c r="H218" t="s">
        <v>13645</v>
      </c>
    </row>
    <row r="219" spans="1:8" x14ac:dyDescent="0.25">
      <c r="A219" t="s">
        <v>52</v>
      </c>
      <c r="B219" t="s">
        <v>266</v>
      </c>
      <c r="C219" t="s">
        <v>2491</v>
      </c>
      <c r="D219" t="s">
        <v>701</v>
      </c>
      <c r="E219" t="s">
        <v>309</v>
      </c>
      <c r="F219">
        <v>6</v>
      </c>
      <c r="G219" t="s">
        <v>21410</v>
      </c>
      <c r="H219" t="s">
        <v>13645</v>
      </c>
    </row>
    <row r="220" spans="1:8" x14ac:dyDescent="0.25">
      <c r="A220" t="s">
        <v>19126</v>
      </c>
      <c r="B220" t="s">
        <v>266</v>
      </c>
      <c r="C220" t="s">
        <v>19125</v>
      </c>
      <c r="D220" t="s">
        <v>301</v>
      </c>
      <c r="E220" t="s">
        <v>346</v>
      </c>
      <c r="F220">
        <v>6</v>
      </c>
      <c r="G220" t="s">
        <v>21410</v>
      </c>
      <c r="H220" t="s">
        <v>13645</v>
      </c>
    </row>
    <row r="221" spans="1:8" x14ac:dyDescent="0.25">
      <c r="A221" t="s">
        <v>16382</v>
      </c>
      <c r="B221" t="s">
        <v>266</v>
      </c>
      <c r="C221" t="s">
        <v>17197</v>
      </c>
      <c r="D221" t="s">
        <v>296</v>
      </c>
      <c r="E221" t="s">
        <v>346</v>
      </c>
      <c r="F221">
        <v>6</v>
      </c>
      <c r="G221" t="s">
        <v>21410</v>
      </c>
      <c r="H221" t="s">
        <v>13645</v>
      </c>
    </row>
    <row r="222" spans="1:8" x14ac:dyDescent="0.25">
      <c r="A222" t="s">
        <v>19320</v>
      </c>
      <c r="B222" t="s">
        <v>266</v>
      </c>
      <c r="C222" t="s">
        <v>19319</v>
      </c>
      <c r="D222" t="s">
        <v>333</v>
      </c>
      <c r="E222" t="s">
        <v>447</v>
      </c>
      <c r="F222">
        <v>6</v>
      </c>
      <c r="G222" t="s">
        <v>21410</v>
      </c>
      <c r="H222" t="s">
        <v>13645</v>
      </c>
    </row>
    <row r="223" spans="1:8" x14ac:dyDescent="0.25">
      <c r="A223" t="s">
        <v>115</v>
      </c>
      <c r="B223" t="s">
        <v>266</v>
      </c>
      <c r="C223" t="s">
        <v>2704</v>
      </c>
      <c r="D223" t="s">
        <v>888</v>
      </c>
      <c r="E223" t="s">
        <v>346</v>
      </c>
      <c r="F223">
        <v>6</v>
      </c>
      <c r="G223" t="s">
        <v>21410</v>
      </c>
      <c r="H223" t="s">
        <v>13645</v>
      </c>
    </row>
    <row r="224" spans="1:8" x14ac:dyDescent="0.25">
      <c r="A224" t="s">
        <v>5522</v>
      </c>
      <c r="B224" t="s">
        <v>266</v>
      </c>
      <c r="C224" t="s">
        <v>5524</v>
      </c>
      <c r="D224" t="s">
        <v>338</v>
      </c>
      <c r="E224" t="s">
        <v>309</v>
      </c>
      <c r="F224">
        <v>6</v>
      </c>
      <c r="G224" t="s">
        <v>21410</v>
      </c>
      <c r="H224" t="s">
        <v>13645</v>
      </c>
    </row>
    <row r="225" spans="1:8" x14ac:dyDescent="0.25">
      <c r="A225" t="s">
        <v>16268</v>
      </c>
      <c r="B225" t="s">
        <v>266</v>
      </c>
      <c r="C225" t="s">
        <v>16267</v>
      </c>
      <c r="D225" t="s">
        <v>906</v>
      </c>
      <c r="E225" t="s">
        <v>447</v>
      </c>
      <c r="F225">
        <v>6</v>
      </c>
      <c r="G225" t="s">
        <v>21410</v>
      </c>
      <c r="H225" t="s">
        <v>13645</v>
      </c>
    </row>
    <row r="226" spans="1:8" x14ac:dyDescent="0.25">
      <c r="A226" t="s">
        <v>17652</v>
      </c>
      <c r="B226" t="s">
        <v>266</v>
      </c>
      <c r="C226" t="s">
        <v>17651</v>
      </c>
      <c r="D226" t="s">
        <v>369</v>
      </c>
      <c r="E226" t="s">
        <v>346</v>
      </c>
      <c r="F226">
        <v>6</v>
      </c>
      <c r="G226" t="s">
        <v>21410</v>
      </c>
      <c r="H226" t="s">
        <v>13645</v>
      </c>
    </row>
    <row r="227" spans="1:8" x14ac:dyDescent="0.25">
      <c r="A227" t="s">
        <v>10039</v>
      </c>
      <c r="B227" t="s">
        <v>266</v>
      </c>
      <c r="C227" t="s">
        <v>10041</v>
      </c>
      <c r="D227" t="s">
        <v>638</v>
      </c>
      <c r="E227" t="s">
        <v>319</v>
      </c>
      <c r="F227">
        <v>6</v>
      </c>
      <c r="G227" t="s">
        <v>21410</v>
      </c>
      <c r="H227" t="s">
        <v>13645</v>
      </c>
    </row>
    <row r="228" spans="1:8" x14ac:dyDescent="0.25">
      <c r="A228" t="s">
        <v>6912</v>
      </c>
      <c r="B228" t="s">
        <v>266</v>
      </c>
      <c r="C228" t="s">
        <v>6914</v>
      </c>
      <c r="D228" t="s">
        <v>440</v>
      </c>
      <c r="E228" t="s">
        <v>346</v>
      </c>
      <c r="F228">
        <v>6</v>
      </c>
      <c r="G228" t="s">
        <v>21410</v>
      </c>
      <c r="H228" t="s">
        <v>13645</v>
      </c>
    </row>
    <row r="229" spans="1:8" x14ac:dyDescent="0.25">
      <c r="A229" t="s">
        <v>21493</v>
      </c>
      <c r="B229" t="s">
        <v>266</v>
      </c>
      <c r="C229" t="s">
        <v>21492</v>
      </c>
      <c r="D229" t="s">
        <v>440</v>
      </c>
      <c r="E229" t="s">
        <v>319</v>
      </c>
      <c r="F229">
        <v>6</v>
      </c>
      <c r="G229" t="s">
        <v>21410</v>
      </c>
      <c r="H229" t="s">
        <v>10909</v>
      </c>
    </row>
    <row r="230" spans="1:8" x14ac:dyDescent="0.25">
      <c r="A230" t="s">
        <v>21517</v>
      </c>
      <c r="B230" t="s">
        <v>266</v>
      </c>
      <c r="C230" t="s">
        <v>21516</v>
      </c>
      <c r="D230" t="s">
        <v>407</v>
      </c>
      <c r="E230" t="s">
        <v>319</v>
      </c>
      <c r="F230">
        <v>6</v>
      </c>
      <c r="G230" t="s">
        <v>21410</v>
      </c>
      <c r="H230" t="s">
        <v>10909</v>
      </c>
    </row>
    <row r="231" spans="1:8" x14ac:dyDescent="0.25">
      <c r="A231" t="s">
        <v>21426</v>
      </c>
      <c r="B231" t="s">
        <v>266</v>
      </c>
      <c r="C231" t="s">
        <v>21425</v>
      </c>
      <c r="D231" t="s">
        <v>484</v>
      </c>
      <c r="E231" t="s">
        <v>346</v>
      </c>
      <c r="F231">
        <v>6</v>
      </c>
      <c r="G231" t="s">
        <v>21410</v>
      </c>
      <c r="H231" t="s">
        <v>10909</v>
      </c>
    </row>
    <row r="232" spans="1:8" x14ac:dyDescent="0.25">
      <c r="A232" t="s">
        <v>18127</v>
      </c>
      <c r="B232" t="s">
        <v>267</v>
      </c>
      <c r="C232" t="s">
        <v>18126</v>
      </c>
      <c r="D232" t="s">
        <v>530</v>
      </c>
      <c r="E232" t="s">
        <v>309</v>
      </c>
      <c r="F232">
        <v>4</v>
      </c>
      <c r="G232" t="s">
        <v>10578</v>
      </c>
      <c r="H232" t="s">
        <v>13645</v>
      </c>
    </row>
    <row r="233" spans="1:8" x14ac:dyDescent="0.25">
      <c r="A233" t="s">
        <v>43</v>
      </c>
      <c r="B233" t="s">
        <v>267</v>
      </c>
      <c r="C233" t="s">
        <v>5418</v>
      </c>
      <c r="D233" t="s">
        <v>701</v>
      </c>
      <c r="E233" t="s">
        <v>346</v>
      </c>
      <c r="F233">
        <v>4</v>
      </c>
      <c r="G233" t="s">
        <v>10578</v>
      </c>
      <c r="H233" t="s">
        <v>13645</v>
      </c>
    </row>
    <row r="234" spans="1:8" x14ac:dyDescent="0.25">
      <c r="A234" t="s">
        <v>19371</v>
      </c>
      <c r="B234" t="s">
        <v>267</v>
      </c>
      <c r="C234" t="s">
        <v>19370</v>
      </c>
      <c r="D234" t="s">
        <v>363</v>
      </c>
      <c r="E234" t="s">
        <v>346</v>
      </c>
      <c r="F234">
        <v>4</v>
      </c>
      <c r="G234" t="s">
        <v>10578</v>
      </c>
      <c r="H234" t="s">
        <v>13645</v>
      </c>
    </row>
    <row r="235" spans="1:8" x14ac:dyDescent="0.25">
      <c r="A235" t="s">
        <v>19780</v>
      </c>
      <c r="B235" t="s">
        <v>267</v>
      </c>
      <c r="C235" t="s">
        <v>19779</v>
      </c>
      <c r="D235" t="s">
        <v>338</v>
      </c>
      <c r="E235" t="s">
        <v>447</v>
      </c>
      <c r="F235">
        <v>4</v>
      </c>
      <c r="G235" t="s">
        <v>10578</v>
      </c>
      <c r="H235" t="s">
        <v>13645</v>
      </c>
    </row>
    <row r="236" spans="1:8" x14ac:dyDescent="0.25">
      <c r="A236" t="s">
        <v>230</v>
      </c>
      <c r="B236" t="s">
        <v>267</v>
      </c>
      <c r="C236" t="s">
        <v>6548</v>
      </c>
      <c r="D236" t="s">
        <v>296</v>
      </c>
      <c r="E236" t="s">
        <v>447</v>
      </c>
      <c r="F236">
        <v>4</v>
      </c>
      <c r="G236" t="s">
        <v>10578</v>
      </c>
      <c r="H236" t="s">
        <v>13645</v>
      </c>
    </row>
    <row r="237" spans="1:8" x14ac:dyDescent="0.25">
      <c r="A237" t="s">
        <v>17767</v>
      </c>
      <c r="B237" t="s">
        <v>267</v>
      </c>
      <c r="C237" t="s">
        <v>17766</v>
      </c>
      <c r="D237" t="s">
        <v>296</v>
      </c>
      <c r="E237" t="s">
        <v>447</v>
      </c>
      <c r="F237">
        <v>4</v>
      </c>
      <c r="G237" t="s">
        <v>10578</v>
      </c>
      <c r="H237" t="s">
        <v>13645</v>
      </c>
    </row>
    <row r="238" spans="1:8" x14ac:dyDescent="0.25">
      <c r="A238" t="s">
        <v>14805</v>
      </c>
      <c r="B238" t="s">
        <v>267</v>
      </c>
      <c r="C238" t="s">
        <v>14804</v>
      </c>
      <c r="D238" t="s">
        <v>296</v>
      </c>
      <c r="E238" t="s">
        <v>447</v>
      </c>
      <c r="F238">
        <v>4</v>
      </c>
      <c r="G238" t="s">
        <v>10578</v>
      </c>
      <c r="H238" t="s">
        <v>13645</v>
      </c>
    </row>
    <row r="239" spans="1:8" x14ac:dyDescent="0.25">
      <c r="A239" t="s">
        <v>16163</v>
      </c>
      <c r="B239" t="s">
        <v>267</v>
      </c>
      <c r="C239" t="s">
        <v>16162</v>
      </c>
      <c r="D239" t="s">
        <v>407</v>
      </c>
      <c r="E239" t="s">
        <v>346</v>
      </c>
      <c r="F239">
        <v>4</v>
      </c>
      <c r="G239" t="s">
        <v>10578</v>
      </c>
      <c r="H239" t="s">
        <v>13645</v>
      </c>
    </row>
    <row r="240" spans="1:8" x14ac:dyDescent="0.25">
      <c r="A240" t="s">
        <v>19115</v>
      </c>
      <c r="B240" t="s">
        <v>267</v>
      </c>
      <c r="C240" t="s">
        <v>19114</v>
      </c>
      <c r="D240" t="s">
        <v>312</v>
      </c>
      <c r="E240" t="s">
        <v>346</v>
      </c>
      <c r="F240">
        <v>4</v>
      </c>
      <c r="G240" t="s">
        <v>10578</v>
      </c>
      <c r="H240" t="s">
        <v>13645</v>
      </c>
    </row>
    <row r="241" spans="1:8" x14ac:dyDescent="0.25">
      <c r="A241" t="s">
        <v>14144</v>
      </c>
      <c r="B241" t="s">
        <v>267</v>
      </c>
      <c r="C241" t="s">
        <v>14143</v>
      </c>
      <c r="D241" t="s">
        <v>407</v>
      </c>
      <c r="E241" t="s">
        <v>309</v>
      </c>
      <c r="F241">
        <v>4</v>
      </c>
      <c r="G241" t="s">
        <v>10578</v>
      </c>
      <c r="H241" t="s">
        <v>13645</v>
      </c>
    </row>
    <row r="242" spans="1:8" x14ac:dyDescent="0.25">
      <c r="A242" t="s">
        <v>19031</v>
      </c>
      <c r="B242" t="s">
        <v>267</v>
      </c>
      <c r="C242" t="s">
        <v>19030</v>
      </c>
      <c r="D242" t="s">
        <v>638</v>
      </c>
      <c r="E242" t="s">
        <v>346</v>
      </c>
      <c r="F242">
        <v>4</v>
      </c>
      <c r="G242" t="s">
        <v>10578</v>
      </c>
      <c r="H242" t="s">
        <v>13645</v>
      </c>
    </row>
    <row r="243" spans="1:8" x14ac:dyDescent="0.25">
      <c r="A243" t="s">
        <v>14690</v>
      </c>
      <c r="B243" t="s">
        <v>267</v>
      </c>
      <c r="C243" t="s">
        <v>14689</v>
      </c>
      <c r="D243" t="s">
        <v>484</v>
      </c>
      <c r="E243" t="s">
        <v>346</v>
      </c>
      <c r="F243">
        <v>4</v>
      </c>
      <c r="G243" t="s">
        <v>10578</v>
      </c>
      <c r="H243" t="s">
        <v>13645</v>
      </c>
    </row>
    <row r="244" spans="1:8" x14ac:dyDescent="0.25">
      <c r="A244" t="s">
        <v>19826</v>
      </c>
      <c r="B244" t="s">
        <v>267</v>
      </c>
      <c r="C244" t="s">
        <v>19825</v>
      </c>
      <c r="D244" t="s">
        <v>363</v>
      </c>
      <c r="E244" t="s">
        <v>346</v>
      </c>
      <c r="F244">
        <v>4</v>
      </c>
      <c r="G244" t="s">
        <v>10578</v>
      </c>
      <c r="H244" t="s">
        <v>13645</v>
      </c>
    </row>
    <row r="245" spans="1:8" x14ac:dyDescent="0.25">
      <c r="A245" t="s">
        <v>16009</v>
      </c>
      <c r="B245" t="s">
        <v>267</v>
      </c>
      <c r="C245" t="s">
        <v>16008</v>
      </c>
      <c r="D245" t="s">
        <v>906</v>
      </c>
      <c r="E245" t="s">
        <v>319</v>
      </c>
      <c r="F245">
        <v>4</v>
      </c>
      <c r="G245" t="s">
        <v>10578</v>
      </c>
      <c r="H245" t="s">
        <v>13645</v>
      </c>
    </row>
    <row r="246" spans="1:8" x14ac:dyDescent="0.25">
      <c r="A246" t="s">
        <v>16279</v>
      </c>
      <c r="B246" t="s">
        <v>267</v>
      </c>
      <c r="C246" t="s">
        <v>16278</v>
      </c>
      <c r="D246" t="s">
        <v>333</v>
      </c>
      <c r="E246" t="s">
        <v>346</v>
      </c>
      <c r="F246">
        <v>4</v>
      </c>
      <c r="G246" t="s">
        <v>10578</v>
      </c>
      <c r="H246" t="s">
        <v>13645</v>
      </c>
    </row>
    <row r="247" spans="1:8" x14ac:dyDescent="0.25">
      <c r="A247" t="s">
        <v>19060</v>
      </c>
      <c r="B247" t="s">
        <v>267</v>
      </c>
      <c r="C247" t="s">
        <v>19615</v>
      </c>
      <c r="D247" t="s">
        <v>688</v>
      </c>
      <c r="E247" t="s">
        <v>346</v>
      </c>
      <c r="F247">
        <v>4</v>
      </c>
      <c r="G247" t="s">
        <v>10578</v>
      </c>
      <c r="H247" t="s">
        <v>13645</v>
      </c>
    </row>
    <row r="248" spans="1:8" x14ac:dyDescent="0.25">
      <c r="A248" t="s">
        <v>16043</v>
      </c>
      <c r="B248" t="s">
        <v>267</v>
      </c>
      <c r="C248" t="s">
        <v>16042</v>
      </c>
      <c r="D248" t="s">
        <v>901</v>
      </c>
      <c r="E248" t="s">
        <v>447</v>
      </c>
      <c r="F248">
        <v>4</v>
      </c>
      <c r="G248" t="s">
        <v>10578</v>
      </c>
      <c r="H248" t="s">
        <v>13645</v>
      </c>
    </row>
    <row r="249" spans="1:8" x14ac:dyDescent="0.25">
      <c r="A249" t="s">
        <v>17658</v>
      </c>
      <c r="B249" t="s">
        <v>267</v>
      </c>
      <c r="C249" t="s">
        <v>17657</v>
      </c>
      <c r="D249" t="s">
        <v>546</v>
      </c>
      <c r="E249" t="s">
        <v>346</v>
      </c>
      <c r="F249">
        <v>4</v>
      </c>
      <c r="G249" t="s">
        <v>10578</v>
      </c>
      <c r="H249" t="s">
        <v>13645</v>
      </c>
    </row>
    <row r="250" spans="1:8" x14ac:dyDescent="0.25">
      <c r="A250" t="s">
        <v>17774</v>
      </c>
      <c r="B250" t="s">
        <v>267</v>
      </c>
      <c r="C250" t="s">
        <v>17773</v>
      </c>
      <c r="D250" t="s">
        <v>14060</v>
      </c>
      <c r="E250" t="s">
        <v>447</v>
      </c>
      <c r="F250">
        <v>4</v>
      </c>
      <c r="G250" t="s">
        <v>10578</v>
      </c>
      <c r="H250" t="s">
        <v>13645</v>
      </c>
    </row>
    <row r="251" spans="1:8" x14ac:dyDescent="0.25">
      <c r="A251" t="s">
        <v>21495</v>
      </c>
      <c r="B251" t="s">
        <v>267</v>
      </c>
      <c r="C251" t="s">
        <v>21494</v>
      </c>
      <c r="D251" t="s">
        <v>564</v>
      </c>
      <c r="E251" t="s">
        <v>447</v>
      </c>
      <c r="F251">
        <v>4</v>
      </c>
      <c r="G251" t="s">
        <v>10578</v>
      </c>
      <c r="H251" t="s">
        <v>10909</v>
      </c>
    </row>
    <row r="252" spans="1:8" x14ac:dyDescent="0.25">
      <c r="A252" t="s">
        <v>21416</v>
      </c>
      <c r="B252" t="s">
        <v>267</v>
      </c>
      <c r="C252" t="s">
        <v>21415</v>
      </c>
      <c r="D252" t="s">
        <v>14060</v>
      </c>
      <c r="E252" t="s">
        <v>319</v>
      </c>
      <c r="F252">
        <v>4</v>
      </c>
      <c r="G252" t="s">
        <v>10578</v>
      </c>
      <c r="H252" t="s">
        <v>10909</v>
      </c>
    </row>
    <row r="253" spans="1:8" x14ac:dyDescent="0.25">
      <c r="A253" t="s">
        <v>21422</v>
      </c>
      <c r="B253" t="s">
        <v>267</v>
      </c>
      <c r="C253" t="s">
        <v>21421</v>
      </c>
      <c r="D253" t="s">
        <v>484</v>
      </c>
      <c r="E253" t="s">
        <v>309</v>
      </c>
      <c r="F253">
        <v>4</v>
      </c>
      <c r="G253" t="s">
        <v>10578</v>
      </c>
      <c r="H253" t="s">
        <v>10909</v>
      </c>
    </row>
    <row r="254" spans="1:8" x14ac:dyDescent="0.25">
      <c r="A254" t="s">
        <v>21485</v>
      </c>
      <c r="B254" t="s">
        <v>267</v>
      </c>
      <c r="C254" t="s">
        <v>21484</v>
      </c>
      <c r="D254" t="s">
        <v>638</v>
      </c>
      <c r="E254" t="s">
        <v>309</v>
      </c>
      <c r="F254">
        <v>4</v>
      </c>
      <c r="G254" t="s">
        <v>10578</v>
      </c>
      <c r="H254" t="s">
        <v>10909</v>
      </c>
    </row>
    <row r="255" spans="1:8" x14ac:dyDescent="0.25">
      <c r="A255" t="s">
        <v>21430</v>
      </c>
      <c r="B255" t="s">
        <v>267</v>
      </c>
      <c r="C255" t="s">
        <v>21429</v>
      </c>
      <c r="D255" t="s">
        <v>516</v>
      </c>
      <c r="E255" t="s">
        <v>447</v>
      </c>
      <c r="F255">
        <v>4</v>
      </c>
      <c r="G255" t="s">
        <v>10578</v>
      </c>
      <c r="H255" t="s">
        <v>10909</v>
      </c>
    </row>
    <row r="256" spans="1:8" x14ac:dyDescent="0.25">
      <c r="A256" t="s">
        <v>21447</v>
      </c>
      <c r="B256" t="s">
        <v>267</v>
      </c>
      <c r="C256" t="s">
        <v>21446</v>
      </c>
      <c r="D256" t="s">
        <v>701</v>
      </c>
      <c r="E256" t="s">
        <v>346</v>
      </c>
      <c r="F256">
        <v>4</v>
      </c>
      <c r="G256" t="s">
        <v>10578</v>
      </c>
      <c r="H256" t="s">
        <v>10909</v>
      </c>
    </row>
    <row r="257" spans="1:8" x14ac:dyDescent="0.25">
      <c r="A257" t="s">
        <v>21477</v>
      </c>
      <c r="B257" t="s">
        <v>267</v>
      </c>
      <c r="C257" t="s">
        <v>21476</v>
      </c>
      <c r="D257" t="s">
        <v>312</v>
      </c>
      <c r="E257" t="s">
        <v>346</v>
      </c>
      <c r="F257">
        <v>4</v>
      </c>
      <c r="G257" t="s">
        <v>10578</v>
      </c>
      <c r="H257" t="s">
        <v>10909</v>
      </c>
    </row>
    <row r="258" spans="1:8" x14ac:dyDescent="0.25">
      <c r="A258" t="s">
        <v>21469</v>
      </c>
      <c r="B258" t="s">
        <v>267</v>
      </c>
      <c r="C258" t="s">
        <v>21468</v>
      </c>
      <c r="D258" t="s">
        <v>363</v>
      </c>
      <c r="E258" t="s">
        <v>447</v>
      </c>
      <c r="F258">
        <v>4</v>
      </c>
      <c r="G258" t="s">
        <v>10578</v>
      </c>
      <c r="H258" t="s">
        <v>10909</v>
      </c>
    </row>
    <row r="259" spans="1:8" x14ac:dyDescent="0.25">
      <c r="A259" t="s">
        <v>21501</v>
      </c>
      <c r="B259" t="s">
        <v>267</v>
      </c>
      <c r="C259" t="s">
        <v>21500</v>
      </c>
      <c r="D259" t="s">
        <v>906</v>
      </c>
      <c r="E259" t="s">
        <v>346</v>
      </c>
      <c r="F259">
        <v>4</v>
      </c>
      <c r="G259" t="s">
        <v>10578</v>
      </c>
      <c r="H259" t="s">
        <v>10909</v>
      </c>
    </row>
    <row r="260" spans="1:8" x14ac:dyDescent="0.25">
      <c r="A260" t="s">
        <v>21475</v>
      </c>
      <c r="B260" t="s">
        <v>267</v>
      </c>
      <c r="C260" t="s">
        <v>21474</v>
      </c>
      <c r="D260" t="s">
        <v>304</v>
      </c>
      <c r="E260" t="s">
        <v>346</v>
      </c>
      <c r="F260">
        <v>4</v>
      </c>
      <c r="G260" t="s">
        <v>10578</v>
      </c>
      <c r="H260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18665</v>
      </c>
      <c r="C1" t="s">
        <v>20901</v>
      </c>
      <c r="D1" t="s">
        <v>22963</v>
      </c>
    </row>
    <row r="2" spans="2:5" x14ac:dyDescent="0.25">
      <c r="B2" t="s">
        <v>17158</v>
      </c>
      <c r="C2">
        <v>2024</v>
      </c>
    </row>
    <row r="3" spans="2:5" x14ac:dyDescent="0.25">
      <c r="B3" t="s">
        <v>20275</v>
      </c>
      <c r="C3" t="b">
        <v>1</v>
      </c>
    </row>
    <row r="5" spans="2:5" x14ac:dyDescent="0.25">
      <c r="B5" t="s">
        <v>13656</v>
      </c>
      <c r="C5" t="s">
        <v>13658</v>
      </c>
      <c r="D5" t="s">
        <v>13657</v>
      </c>
      <c r="E5" t="s">
        <v>1</v>
      </c>
    </row>
    <row r="6" spans="2:5" x14ac:dyDescent="0.25">
      <c r="B6">
        <v>2019</v>
      </c>
      <c r="C6" t="s">
        <v>13659</v>
      </c>
      <c r="D6" s="2" t="s">
        <v>13660</v>
      </c>
      <c r="E6" s="2" t="s">
        <v>16375</v>
      </c>
    </row>
    <row r="7" spans="2:5" x14ac:dyDescent="0.25">
      <c r="B7">
        <v>2020</v>
      </c>
      <c r="C7" t="s">
        <v>13659</v>
      </c>
      <c r="D7" s="2" t="s">
        <v>15335</v>
      </c>
      <c r="E7" s="2" t="s">
        <v>14014</v>
      </c>
    </row>
    <row r="8" spans="2:5" x14ac:dyDescent="0.25">
      <c r="B8">
        <v>2021</v>
      </c>
      <c r="C8" t="s">
        <v>13659</v>
      </c>
      <c r="D8" s="2" t="s">
        <v>16358</v>
      </c>
      <c r="E8" s="2" t="s">
        <v>16374</v>
      </c>
    </row>
    <row r="9" spans="2:5" x14ac:dyDescent="0.25">
      <c r="B9">
        <v>2021</v>
      </c>
      <c r="C9" t="s">
        <v>17156</v>
      </c>
      <c r="D9" s="58" t="s">
        <v>17155</v>
      </c>
      <c r="E9" s="2" t="s">
        <v>16374</v>
      </c>
    </row>
    <row r="10" spans="2:5" x14ac:dyDescent="0.25">
      <c r="B10">
        <v>2022</v>
      </c>
      <c r="C10" t="s">
        <v>13659</v>
      </c>
      <c r="D10" s="2" t="s">
        <v>17182</v>
      </c>
      <c r="E10" s="2" t="s">
        <v>17183</v>
      </c>
    </row>
    <row r="11" spans="2:5" x14ac:dyDescent="0.25">
      <c r="B11">
        <v>2022</v>
      </c>
      <c r="C11" t="s">
        <v>17156</v>
      </c>
      <c r="D11" s="2" t="s">
        <v>19007</v>
      </c>
      <c r="E11" s="2" t="s">
        <v>17183</v>
      </c>
    </row>
    <row r="12" spans="2:5" x14ac:dyDescent="0.25">
      <c r="B12">
        <v>2023</v>
      </c>
      <c r="C12" t="s">
        <v>13659</v>
      </c>
      <c r="D12" s="2" t="s">
        <v>19011</v>
      </c>
      <c r="E12" s="2" t="s">
        <v>19010</v>
      </c>
    </row>
    <row r="13" spans="2:5" x14ac:dyDescent="0.25">
      <c r="B13">
        <v>2023</v>
      </c>
      <c r="C13" t="s">
        <v>17156</v>
      </c>
      <c r="D13" s="58" t="s">
        <v>21384</v>
      </c>
      <c r="E13" s="2" t="s">
        <v>19010</v>
      </c>
    </row>
    <row r="14" spans="2:5" x14ac:dyDescent="0.25">
      <c r="B14">
        <v>2024</v>
      </c>
      <c r="C14" t="s">
        <v>13659</v>
      </c>
      <c r="D14" s="93" t="s">
        <v>21385</v>
      </c>
      <c r="E14" s="2" t="s">
        <v>21386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21408</v>
      </c>
      <c r="C2" t="s">
        <v>15832</v>
      </c>
      <c r="D2" t="s">
        <v>1291</v>
      </c>
      <c r="E2" t="s">
        <v>19199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19197</v>
      </c>
      <c r="N2" t="s">
        <v>19460</v>
      </c>
      <c r="O2">
        <v>1</v>
      </c>
      <c r="P2" t="s">
        <v>17219</v>
      </c>
      <c r="Q2">
        <v>1</v>
      </c>
      <c r="R2" t="s">
        <v>297</v>
      </c>
    </row>
    <row r="3" spans="1:18" x14ac:dyDescent="0.25">
      <c r="A3">
        <v>2</v>
      </c>
      <c r="B3" t="s">
        <v>21408</v>
      </c>
      <c r="C3" t="s">
        <v>15832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21408</v>
      </c>
      <c r="C4" t="s">
        <v>15832</v>
      </c>
      <c r="D4" t="s">
        <v>1318</v>
      </c>
      <c r="E4" t="s">
        <v>19216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19214</v>
      </c>
      <c r="N4" t="s">
        <v>19894</v>
      </c>
      <c r="O4">
        <v>1</v>
      </c>
      <c r="P4" t="s">
        <v>17206</v>
      </c>
      <c r="Q4">
        <v>3</v>
      </c>
      <c r="R4" t="s">
        <v>297</v>
      </c>
    </row>
    <row r="5" spans="1:18" x14ac:dyDescent="0.25">
      <c r="A5">
        <v>2</v>
      </c>
      <c r="B5" t="s">
        <v>21408</v>
      </c>
      <c r="C5" t="s">
        <v>15832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17219</v>
      </c>
      <c r="R5" t="s">
        <v>297</v>
      </c>
    </row>
    <row r="6" spans="1:18" x14ac:dyDescent="0.25">
      <c r="A6">
        <v>2</v>
      </c>
      <c r="B6" t="s">
        <v>21408</v>
      </c>
      <c r="C6" t="s">
        <v>15832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18544</v>
      </c>
      <c r="N6" t="s">
        <v>18547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21408</v>
      </c>
      <c r="C7" t="s">
        <v>15832</v>
      </c>
      <c r="D7" t="s">
        <v>645</v>
      </c>
      <c r="E7" t="s">
        <v>19274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19272</v>
      </c>
      <c r="N7" t="s">
        <v>19972</v>
      </c>
      <c r="O7">
        <v>1</v>
      </c>
      <c r="P7" t="s">
        <v>17201</v>
      </c>
      <c r="Q7">
        <v>1</v>
      </c>
      <c r="R7" t="s">
        <v>297</v>
      </c>
    </row>
    <row r="8" spans="1:18" x14ac:dyDescent="0.25">
      <c r="A8">
        <v>2</v>
      </c>
      <c r="B8" t="s">
        <v>21408</v>
      </c>
      <c r="C8" t="s">
        <v>15832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17558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21408</v>
      </c>
      <c r="C9" t="s">
        <v>15832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17201</v>
      </c>
      <c r="Q9">
        <v>3</v>
      </c>
      <c r="R9" t="s">
        <v>297</v>
      </c>
    </row>
    <row r="10" spans="1:18" x14ac:dyDescent="0.25">
      <c r="A10">
        <v>2</v>
      </c>
      <c r="B10" t="s">
        <v>21408</v>
      </c>
      <c r="C10" t="s">
        <v>15832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17206</v>
      </c>
      <c r="Q10">
        <v>1</v>
      </c>
      <c r="R10" t="s">
        <v>297</v>
      </c>
    </row>
    <row r="11" spans="1:18" x14ac:dyDescent="0.25">
      <c r="A11">
        <v>2</v>
      </c>
      <c r="B11" t="s">
        <v>21408</v>
      </c>
      <c r="C11" t="s">
        <v>15832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15923</v>
      </c>
      <c r="N11" t="s">
        <v>16509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21408</v>
      </c>
      <c r="C12" t="s">
        <v>15832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17219</v>
      </c>
      <c r="Q12">
        <v>2</v>
      </c>
      <c r="R12" t="s">
        <v>297</v>
      </c>
    </row>
    <row r="13" spans="1:18" x14ac:dyDescent="0.25">
      <c r="A13">
        <v>2</v>
      </c>
      <c r="B13" t="s">
        <v>21408</v>
      </c>
      <c r="C13" t="s">
        <v>15832</v>
      </c>
      <c r="D13" t="s">
        <v>14860</v>
      </c>
      <c r="E13" t="s">
        <v>17665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17663</v>
      </c>
      <c r="N13" t="s">
        <v>17667</v>
      </c>
      <c r="O13">
        <v>2</v>
      </c>
      <c r="P13" t="s">
        <v>17201</v>
      </c>
      <c r="Q13">
        <v>2</v>
      </c>
      <c r="R13" t="s">
        <v>297</v>
      </c>
    </row>
    <row r="14" spans="1:18" x14ac:dyDescent="0.25">
      <c r="A14">
        <v>2</v>
      </c>
      <c r="B14" t="s">
        <v>21408</v>
      </c>
      <c r="C14" t="s">
        <v>15832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18195</v>
      </c>
      <c r="N14" t="s">
        <v>18198</v>
      </c>
      <c r="O14">
        <v>2</v>
      </c>
      <c r="P14" t="s">
        <v>17219</v>
      </c>
      <c r="Q14">
        <v>1</v>
      </c>
      <c r="R14" t="s">
        <v>297</v>
      </c>
    </row>
    <row r="15" spans="1:18" x14ac:dyDescent="0.25">
      <c r="A15">
        <v>2</v>
      </c>
      <c r="B15" t="s">
        <v>21408</v>
      </c>
      <c r="C15" t="s">
        <v>15832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17200</v>
      </c>
      <c r="Q15">
        <v>2</v>
      </c>
      <c r="R15" t="s">
        <v>297</v>
      </c>
    </row>
    <row r="16" spans="1:18" x14ac:dyDescent="0.25">
      <c r="A16">
        <v>2</v>
      </c>
      <c r="B16" t="s">
        <v>21408</v>
      </c>
      <c r="C16" t="s">
        <v>15832</v>
      </c>
      <c r="D16" t="s">
        <v>366</v>
      </c>
      <c r="E16" t="s">
        <v>16319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17219</v>
      </c>
      <c r="Q16">
        <v>1</v>
      </c>
      <c r="R16" t="s">
        <v>297</v>
      </c>
    </row>
    <row r="17" spans="1:18" x14ac:dyDescent="0.25">
      <c r="A17">
        <v>2</v>
      </c>
      <c r="B17" t="s">
        <v>21408</v>
      </c>
      <c r="C17" t="s">
        <v>15832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17199</v>
      </c>
      <c r="Q17">
        <v>1</v>
      </c>
      <c r="R17" t="s">
        <v>297</v>
      </c>
    </row>
    <row r="18" spans="1:18" x14ac:dyDescent="0.25">
      <c r="A18">
        <v>2</v>
      </c>
      <c r="B18" t="s">
        <v>21408</v>
      </c>
      <c r="C18" t="s">
        <v>15832</v>
      </c>
      <c r="D18" t="s">
        <v>22250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21409</v>
      </c>
      <c r="N18" t="s">
        <v>20126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21408</v>
      </c>
      <c r="C19" t="s">
        <v>15832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17219</v>
      </c>
      <c r="Q19">
        <v>1</v>
      </c>
      <c r="R19" t="s">
        <v>297</v>
      </c>
    </row>
    <row r="20" spans="1:18" x14ac:dyDescent="0.25">
      <c r="A20">
        <v>2</v>
      </c>
      <c r="B20" t="s">
        <v>21408</v>
      </c>
      <c r="C20" t="s">
        <v>15832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17314</v>
      </c>
      <c r="R20" t="s">
        <v>297</v>
      </c>
    </row>
    <row r="21" spans="1:18" x14ac:dyDescent="0.25">
      <c r="A21">
        <v>2</v>
      </c>
      <c r="B21" t="s">
        <v>21408</v>
      </c>
      <c r="C21" t="s">
        <v>15832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21408</v>
      </c>
      <c r="C22" t="s">
        <v>15832</v>
      </c>
      <c r="D22" t="s">
        <v>19092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19090</v>
      </c>
      <c r="N22" t="s">
        <v>19667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21408</v>
      </c>
      <c r="C23" t="s">
        <v>15832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18577</v>
      </c>
      <c r="N23" t="s">
        <v>18580</v>
      </c>
      <c r="O23">
        <v>2</v>
      </c>
      <c r="P23" t="s">
        <v>17213</v>
      </c>
      <c r="Q23">
        <v>2</v>
      </c>
      <c r="R23" t="s">
        <v>297</v>
      </c>
    </row>
    <row r="24" spans="1:18" x14ac:dyDescent="0.25">
      <c r="A24">
        <v>2</v>
      </c>
      <c r="B24" t="s">
        <v>21408</v>
      </c>
      <c r="C24" t="s">
        <v>15832</v>
      </c>
      <c r="D24" t="s">
        <v>16884</v>
      </c>
      <c r="E24" t="s">
        <v>17614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17612</v>
      </c>
      <c r="N24" t="s">
        <v>17616</v>
      </c>
      <c r="O24">
        <v>2</v>
      </c>
      <c r="P24" t="s">
        <v>17199</v>
      </c>
      <c r="Q24">
        <v>1</v>
      </c>
      <c r="R24" t="s">
        <v>297</v>
      </c>
    </row>
    <row r="25" spans="1:18" x14ac:dyDescent="0.25">
      <c r="A25">
        <v>2</v>
      </c>
      <c r="B25" t="s">
        <v>21408</v>
      </c>
      <c r="C25" t="s">
        <v>15832</v>
      </c>
      <c r="D25" t="s">
        <v>1066</v>
      </c>
      <c r="E25" t="s">
        <v>18268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18266</v>
      </c>
      <c r="N25" t="s">
        <v>16912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20903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17314</v>
      </c>
      <c r="R26" t="s">
        <v>297</v>
      </c>
    </row>
    <row r="27" spans="1:18" x14ac:dyDescent="0.25">
      <c r="A27">
        <v>5</v>
      </c>
      <c r="C27" t="s">
        <v>20903</v>
      </c>
      <c r="D27" t="s">
        <v>1453</v>
      </c>
      <c r="E27" t="s">
        <v>19078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19076</v>
      </c>
      <c r="N27" t="s">
        <v>19644</v>
      </c>
      <c r="O27">
        <v>1</v>
      </c>
      <c r="P27" t="s">
        <v>17199</v>
      </c>
      <c r="Q27">
        <v>2</v>
      </c>
      <c r="R27" t="s">
        <v>297</v>
      </c>
    </row>
    <row r="28" spans="1:18" x14ac:dyDescent="0.25">
      <c r="A28">
        <v>5</v>
      </c>
      <c r="C28" t="s">
        <v>20903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19236</v>
      </c>
      <c r="N28" t="s">
        <v>19928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20903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17199</v>
      </c>
      <c r="Q29">
        <v>1</v>
      </c>
      <c r="R29" t="s">
        <v>297</v>
      </c>
    </row>
    <row r="30" spans="1:18" x14ac:dyDescent="0.25">
      <c r="A30">
        <v>5</v>
      </c>
      <c r="C30" t="s">
        <v>20903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20903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17200</v>
      </c>
      <c r="Q31">
        <v>1</v>
      </c>
      <c r="R31" t="s">
        <v>297</v>
      </c>
    </row>
    <row r="32" spans="1:18" x14ac:dyDescent="0.25">
      <c r="A32">
        <v>5</v>
      </c>
      <c r="C32" t="s">
        <v>20903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17206</v>
      </c>
      <c r="Q32">
        <v>4</v>
      </c>
      <c r="R32" t="s">
        <v>297</v>
      </c>
    </row>
    <row r="33" spans="1:18" x14ac:dyDescent="0.25">
      <c r="A33">
        <v>5</v>
      </c>
      <c r="C33" t="s">
        <v>20903</v>
      </c>
      <c r="D33" t="s">
        <v>19426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19424</v>
      </c>
      <c r="N33" t="s">
        <v>20234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20903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20903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20903</v>
      </c>
      <c r="D36" t="s">
        <v>19168</v>
      </c>
      <c r="E36" t="s">
        <v>19169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19166</v>
      </c>
      <c r="N36" t="s">
        <v>19786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20903</v>
      </c>
      <c r="D37" t="s">
        <v>19065</v>
      </c>
      <c r="E37" t="s">
        <v>19066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19063</v>
      </c>
      <c r="N37" t="s">
        <v>19630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20903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18320</v>
      </c>
      <c r="N38" t="s">
        <v>18323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20903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17219</v>
      </c>
      <c r="R39" t="s">
        <v>297</v>
      </c>
    </row>
    <row r="40" spans="1:18" x14ac:dyDescent="0.25">
      <c r="A40">
        <v>5</v>
      </c>
      <c r="C40" t="s">
        <v>20903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19337</v>
      </c>
      <c r="N40" t="s">
        <v>20081</v>
      </c>
      <c r="O40">
        <v>1</v>
      </c>
      <c r="P40" t="s">
        <v>17213</v>
      </c>
      <c r="Q40">
        <v>1</v>
      </c>
      <c r="R40" t="s">
        <v>297</v>
      </c>
    </row>
    <row r="41" spans="1:18" x14ac:dyDescent="0.25">
      <c r="A41">
        <v>5</v>
      </c>
      <c r="C41" t="s">
        <v>20903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20903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20903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20903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17200</v>
      </c>
      <c r="Q44">
        <v>2</v>
      </c>
      <c r="R44" t="s">
        <v>297</v>
      </c>
    </row>
    <row r="45" spans="1:18" x14ac:dyDescent="0.25">
      <c r="A45">
        <v>5</v>
      </c>
      <c r="C45" t="s">
        <v>20903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17201</v>
      </c>
      <c r="Q45">
        <v>1</v>
      </c>
      <c r="R45" t="s">
        <v>297</v>
      </c>
    </row>
    <row r="46" spans="1:18" x14ac:dyDescent="0.25">
      <c r="A46">
        <v>5</v>
      </c>
      <c r="C46" t="s">
        <v>20903</v>
      </c>
      <c r="D46" t="s">
        <v>17412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17410</v>
      </c>
      <c r="N46" t="s">
        <v>17414</v>
      </c>
      <c r="O46">
        <v>2</v>
      </c>
      <c r="P46" t="s">
        <v>17213</v>
      </c>
      <c r="Q46">
        <v>1</v>
      </c>
      <c r="R46" t="s">
        <v>297</v>
      </c>
    </row>
    <row r="47" spans="1:18" x14ac:dyDescent="0.25">
      <c r="A47">
        <v>5</v>
      </c>
      <c r="C47" t="s">
        <v>20903</v>
      </c>
      <c r="D47" t="s">
        <v>14383</v>
      </c>
      <c r="E47" t="s">
        <v>18631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18629</v>
      </c>
      <c r="N47" t="s">
        <v>18633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20903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16286</v>
      </c>
      <c r="O48">
        <v>4</v>
      </c>
      <c r="P48" t="s">
        <v>17200</v>
      </c>
      <c r="Q48">
        <v>1</v>
      </c>
      <c r="R48" t="s">
        <v>297</v>
      </c>
    </row>
    <row r="49" spans="1:18" x14ac:dyDescent="0.25">
      <c r="A49">
        <v>5</v>
      </c>
      <c r="C49" t="s">
        <v>20903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17206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17199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19033</v>
      </c>
      <c r="O51">
        <v>6</v>
      </c>
      <c r="P51" t="s">
        <v>17201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17201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19044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19042</v>
      </c>
      <c r="N53" t="s">
        <v>19553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17213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19384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19382</v>
      </c>
      <c r="N55" t="s">
        <v>20137</v>
      </c>
      <c r="O55">
        <v>1</v>
      </c>
      <c r="P55" t="s">
        <v>17206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17219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17201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17876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17874</v>
      </c>
      <c r="N58" t="s">
        <v>17878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16345</v>
      </c>
      <c r="E59" t="s">
        <v>16346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16343</v>
      </c>
      <c r="N59" t="s">
        <v>16917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17213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19122</v>
      </c>
      <c r="N61" t="s">
        <v>19709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17213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15864</v>
      </c>
      <c r="E63" t="s">
        <v>15865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15862</v>
      </c>
      <c r="N63" t="s">
        <v>16410</v>
      </c>
      <c r="O63">
        <v>3</v>
      </c>
      <c r="P63" t="s">
        <v>17200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18150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18148</v>
      </c>
      <c r="N66" t="s">
        <v>18152</v>
      </c>
      <c r="O66">
        <v>2</v>
      </c>
      <c r="P66" t="s">
        <v>17206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17219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17206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17200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17206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15945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17508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17506</v>
      </c>
      <c r="N75" t="s">
        <v>17510</v>
      </c>
      <c r="O75">
        <v>2</v>
      </c>
      <c r="P75" t="s">
        <v>17206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17219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17200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17447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17445</v>
      </c>
      <c r="N79" t="s">
        <v>17449</v>
      </c>
      <c r="O79">
        <v>2</v>
      </c>
      <c r="P79" t="s">
        <v>17200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17201</v>
      </c>
      <c r="R80" t="s">
        <v>297</v>
      </c>
    </row>
    <row r="81" spans="1:18" x14ac:dyDescent="0.25">
      <c r="A81">
        <v>3</v>
      </c>
      <c r="C81" t="s">
        <v>268</v>
      </c>
      <c r="D81" t="s">
        <v>18379</v>
      </c>
      <c r="E81" t="s">
        <v>18380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18377</v>
      </c>
      <c r="N81" t="s">
        <v>18382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15875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15873</v>
      </c>
      <c r="N82" t="s">
        <v>16420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15992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15990</v>
      </c>
      <c r="N83" t="s">
        <v>16536</v>
      </c>
      <c r="O83">
        <v>3</v>
      </c>
      <c r="P83" t="s">
        <v>17314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15878</v>
      </c>
      <c r="N84" t="s">
        <v>16425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17201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17927</v>
      </c>
      <c r="E87" t="s">
        <v>17928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17925</v>
      </c>
      <c r="N87" t="s">
        <v>17930</v>
      </c>
      <c r="O87">
        <v>2</v>
      </c>
      <c r="P87" t="s">
        <v>17200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17200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17219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17213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18101</v>
      </c>
      <c r="N91" t="s">
        <v>18104</v>
      </c>
      <c r="O91">
        <v>2</v>
      </c>
      <c r="P91" t="s">
        <v>17206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19243</v>
      </c>
      <c r="N92" t="s">
        <v>19930</v>
      </c>
      <c r="O92">
        <v>1</v>
      </c>
      <c r="P92" t="s">
        <v>17219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17201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17206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19948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19946</v>
      </c>
      <c r="N95" t="s">
        <v>9288</v>
      </c>
      <c r="O95">
        <v>1</v>
      </c>
      <c r="P95" t="s">
        <v>17201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16115</v>
      </c>
      <c r="N96" t="s">
        <v>16709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22407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19256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19254</v>
      </c>
      <c r="N98" t="s">
        <v>19950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19164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19162</v>
      </c>
      <c r="N99" t="s">
        <v>19785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17206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19102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19100</v>
      </c>
      <c r="N101" t="s">
        <v>19668</v>
      </c>
      <c r="O101">
        <v>1</v>
      </c>
      <c r="P101" t="s">
        <v>17219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17206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17206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19119</v>
      </c>
      <c r="N104" t="s">
        <v>19703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17154</v>
      </c>
      <c r="C105" t="s">
        <v>262</v>
      </c>
      <c r="D105" t="s">
        <v>320</v>
      </c>
      <c r="E105" t="s">
        <v>17691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17689</v>
      </c>
      <c r="N105" t="s">
        <v>17693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17154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17200</v>
      </c>
      <c r="Q106">
        <v>1</v>
      </c>
      <c r="R106" t="s">
        <v>297</v>
      </c>
    </row>
    <row r="107" spans="1:18" x14ac:dyDescent="0.25">
      <c r="A107">
        <v>1</v>
      </c>
      <c r="B107" t="s">
        <v>17154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17199</v>
      </c>
      <c r="Q107">
        <v>1</v>
      </c>
      <c r="R107" t="s">
        <v>297</v>
      </c>
    </row>
    <row r="108" spans="1:18" x14ac:dyDescent="0.25">
      <c r="A108">
        <v>1</v>
      </c>
      <c r="B108" t="s">
        <v>17154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17206</v>
      </c>
      <c r="R108" t="s">
        <v>297</v>
      </c>
    </row>
    <row r="109" spans="1:18" x14ac:dyDescent="0.25">
      <c r="A109">
        <v>1</v>
      </c>
      <c r="B109" t="s">
        <v>17154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17201</v>
      </c>
      <c r="Q109">
        <v>1</v>
      </c>
      <c r="R109" t="s">
        <v>297</v>
      </c>
    </row>
    <row r="110" spans="1:18" x14ac:dyDescent="0.25">
      <c r="A110">
        <v>1</v>
      </c>
      <c r="B110" t="s">
        <v>17154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17219</v>
      </c>
      <c r="Q110">
        <v>1</v>
      </c>
      <c r="R110" t="s">
        <v>297</v>
      </c>
    </row>
    <row r="111" spans="1:18" x14ac:dyDescent="0.25">
      <c r="A111">
        <v>1</v>
      </c>
      <c r="B111" t="s">
        <v>17154</v>
      </c>
      <c r="C111" t="s">
        <v>262</v>
      </c>
      <c r="D111" t="s">
        <v>19226</v>
      </c>
      <c r="E111" t="s">
        <v>19227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19224</v>
      </c>
      <c r="N111" t="s">
        <v>19911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17154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17154</v>
      </c>
      <c r="C113" t="s">
        <v>262</v>
      </c>
      <c r="D113" t="s">
        <v>17529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17527</v>
      </c>
      <c r="N113" t="s">
        <v>17531</v>
      </c>
      <c r="O113">
        <v>2</v>
      </c>
      <c r="P113" t="s">
        <v>17213</v>
      </c>
      <c r="Q113">
        <v>3</v>
      </c>
      <c r="R113" t="s">
        <v>297</v>
      </c>
    </row>
    <row r="114" spans="1:18" x14ac:dyDescent="0.25">
      <c r="A114">
        <v>1</v>
      </c>
      <c r="B114" t="s">
        <v>17154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17200</v>
      </c>
      <c r="Q114">
        <v>1</v>
      </c>
      <c r="R114" t="s">
        <v>297</v>
      </c>
    </row>
    <row r="115" spans="1:18" x14ac:dyDescent="0.25">
      <c r="A115">
        <v>1</v>
      </c>
      <c r="B115" t="s">
        <v>17154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19286</v>
      </c>
      <c r="N115" t="s">
        <v>19791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17154</v>
      </c>
      <c r="C116" t="s">
        <v>262</v>
      </c>
      <c r="D116" t="s">
        <v>19303</v>
      </c>
      <c r="E116" t="s">
        <v>19304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19301</v>
      </c>
      <c r="N116" t="s">
        <v>20014</v>
      </c>
      <c r="O116">
        <v>1</v>
      </c>
      <c r="P116" t="s">
        <v>17206</v>
      </c>
      <c r="Q116">
        <v>6</v>
      </c>
      <c r="R116" t="s">
        <v>297</v>
      </c>
    </row>
    <row r="117" spans="1:18" x14ac:dyDescent="0.25">
      <c r="A117">
        <v>1</v>
      </c>
      <c r="B117" t="s">
        <v>17154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17200</v>
      </c>
      <c r="R117" t="s">
        <v>297</v>
      </c>
    </row>
    <row r="118" spans="1:18" x14ac:dyDescent="0.25">
      <c r="A118">
        <v>1</v>
      </c>
      <c r="B118" t="s">
        <v>17154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17154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17154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17162</v>
      </c>
      <c r="O120">
        <v>8</v>
      </c>
      <c r="P120" t="s">
        <v>17201</v>
      </c>
      <c r="R120" t="s">
        <v>297</v>
      </c>
    </row>
    <row r="121" spans="1:18" x14ac:dyDescent="0.25">
      <c r="A121">
        <v>1</v>
      </c>
      <c r="B121" t="s">
        <v>17154</v>
      </c>
      <c r="C121" t="s">
        <v>262</v>
      </c>
      <c r="D121" t="s">
        <v>17860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17858</v>
      </c>
      <c r="N121" t="s">
        <v>19109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17154</v>
      </c>
      <c r="C122" t="s">
        <v>262</v>
      </c>
      <c r="D122" t="s">
        <v>8469</v>
      </c>
      <c r="E122" t="s">
        <v>17868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18684</v>
      </c>
      <c r="N122" t="s">
        <v>17839</v>
      </c>
      <c r="O122">
        <v>2</v>
      </c>
      <c r="P122" t="s">
        <v>17213</v>
      </c>
      <c r="Q122">
        <v>1</v>
      </c>
      <c r="R122" t="s">
        <v>297</v>
      </c>
    </row>
    <row r="123" spans="1:18" x14ac:dyDescent="0.25">
      <c r="A123">
        <v>1</v>
      </c>
      <c r="B123" t="s">
        <v>17154</v>
      </c>
      <c r="C123" t="s">
        <v>262</v>
      </c>
      <c r="D123" t="s">
        <v>17632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17630</v>
      </c>
      <c r="N123" t="s">
        <v>17803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17154</v>
      </c>
      <c r="C124" t="s">
        <v>262</v>
      </c>
      <c r="D124" t="s">
        <v>16057</v>
      </c>
      <c r="E124" t="s">
        <v>16058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16055</v>
      </c>
      <c r="N124" t="s">
        <v>16642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17154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19258</v>
      </c>
      <c r="N125" t="s">
        <v>19951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17154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17201</v>
      </c>
      <c r="Q126">
        <v>1</v>
      </c>
      <c r="R126" t="s">
        <v>297</v>
      </c>
    </row>
    <row r="127" spans="1:18" x14ac:dyDescent="0.25">
      <c r="A127">
        <v>1</v>
      </c>
      <c r="B127" t="s">
        <v>17154</v>
      </c>
      <c r="C127" t="s">
        <v>262</v>
      </c>
      <c r="D127" t="s">
        <v>2480</v>
      </c>
      <c r="E127" t="s">
        <v>19789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19787</v>
      </c>
      <c r="N127" t="s">
        <v>19791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17154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17213</v>
      </c>
      <c r="R128" t="s">
        <v>297</v>
      </c>
    </row>
    <row r="129" spans="1:18" x14ac:dyDescent="0.25">
      <c r="A129">
        <v>1</v>
      </c>
      <c r="B129" t="s">
        <v>17154</v>
      </c>
      <c r="C129" t="s">
        <v>262</v>
      </c>
      <c r="D129" t="s">
        <v>16146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16145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17154</v>
      </c>
      <c r="C130" t="s">
        <v>262</v>
      </c>
      <c r="D130" t="s">
        <v>2421</v>
      </c>
      <c r="E130" t="s">
        <v>15943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15941</v>
      </c>
      <c r="N130" t="s">
        <v>16526</v>
      </c>
      <c r="O130">
        <v>3</v>
      </c>
      <c r="P130" t="s">
        <v>17213</v>
      </c>
      <c r="Q130">
        <v>2</v>
      </c>
      <c r="R130" t="s">
        <v>297</v>
      </c>
    </row>
    <row r="131" spans="1:18" x14ac:dyDescent="0.25">
      <c r="A131">
        <v>1</v>
      </c>
      <c r="B131" t="s">
        <v>17154</v>
      </c>
      <c r="C131" t="s">
        <v>262</v>
      </c>
      <c r="D131" t="s">
        <v>19221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19219</v>
      </c>
      <c r="N131" t="s">
        <v>19709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17154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21948</v>
      </c>
      <c r="M132" t="s">
        <v>8863</v>
      </c>
      <c r="N132" t="s">
        <v>8864</v>
      </c>
      <c r="O132">
        <v>7</v>
      </c>
      <c r="P132" t="s">
        <v>17201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19188</v>
      </c>
      <c r="N133" t="s">
        <v>19665</v>
      </c>
      <c r="O133">
        <v>1</v>
      </c>
      <c r="P133" t="s">
        <v>17213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17213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17201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18432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18430</v>
      </c>
      <c r="N138" t="s">
        <v>18434</v>
      </c>
      <c r="O138">
        <v>2</v>
      </c>
      <c r="P138" t="s">
        <v>17219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17201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16095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16093</v>
      </c>
      <c r="N140" t="s">
        <v>16694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19348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19346</v>
      </c>
      <c r="N141" t="s">
        <v>20103</v>
      </c>
      <c r="O141">
        <v>1</v>
      </c>
      <c r="P141" t="s">
        <v>17219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17200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18713</v>
      </c>
      <c r="N144" t="s">
        <v>15276</v>
      </c>
      <c r="O144">
        <v>4</v>
      </c>
      <c r="P144" t="s">
        <v>17201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18116</v>
      </c>
      <c r="N145" t="s">
        <v>18119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16130</v>
      </c>
      <c r="N146" t="s">
        <v>16581</v>
      </c>
      <c r="O146">
        <v>3</v>
      </c>
      <c r="P146" t="s">
        <v>17219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17199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17905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17903</v>
      </c>
      <c r="N150" t="s">
        <v>17907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18559</v>
      </c>
      <c r="N151" t="s">
        <v>18562</v>
      </c>
      <c r="O151">
        <v>2</v>
      </c>
      <c r="P151" t="s">
        <v>17200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17200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17820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17818</v>
      </c>
      <c r="N153" t="s">
        <v>17822</v>
      </c>
      <c r="O153">
        <v>2</v>
      </c>
      <c r="P153" t="s">
        <v>17219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19266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19264</v>
      </c>
      <c r="N155" t="s">
        <v>19953</v>
      </c>
      <c r="O155">
        <v>1</v>
      </c>
      <c r="P155" t="s">
        <v>17200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17213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16227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16225</v>
      </c>
      <c r="N157" t="s">
        <v>16834</v>
      </c>
      <c r="O157">
        <v>3</v>
      </c>
      <c r="P157" t="s">
        <v>17206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17199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19074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19072</v>
      </c>
      <c r="N159" t="s">
        <v>19637</v>
      </c>
      <c r="O159">
        <v>1</v>
      </c>
      <c r="P159" t="s">
        <v>17206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17213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17213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19310</v>
      </c>
      <c r="N162" t="s">
        <v>19318</v>
      </c>
      <c r="O162">
        <v>1</v>
      </c>
      <c r="P162" t="s">
        <v>17213</v>
      </c>
      <c r="Q162">
        <v>3</v>
      </c>
      <c r="R162" t="s">
        <v>297</v>
      </c>
    </row>
    <row r="163" spans="1:18" x14ac:dyDescent="0.25">
      <c r="A163">
        <v>10</v>
      </c>
      <c r="B163" t="s">
        <v>21411</v>
      </c>
      <c r="C163" t="s">
        <v>263</v>
      </c>
      <c r="D163" t="s">
        <v>19248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19246</v>
      </c>
      <c r="N163" t="s">
        <v>19931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21411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17206</v>
      </c>
      <c r="Q164">
        <v>1</v>
      </c>
      <c r="R164" t="s">
        <v>297</v>
      </c>
    </row>
    <row r="165" spans="1:18" x14ac:dyDescent="0.25">
      <c r="A165">
        <v>10</v>
      </c>
      <c r="B165" t="s">
        <v>21411</v>
      </c>
      <c r="C165" t="s">
        <v>263</v>
      </c>
      <c r="D165" t="s">
        <v>19234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19232</v>
      </c>
      <c r="N165" t="s">
        <v>19922</v>
      </c>
      <c r="O165">
        <v>1</v>
      </c>
      <c r="P165" t="s">
        <v>17206</v>
      </c>
      <c r="Q165">
        <v>3</v>
      </c>
      <c r="R165" t="s">
        <v>297</v>
      </c>
    </row>
    <row r="166" spans="1:18" x14ac:dyDescent="0.25">
      <c r="A166">
        <v>10</v>
      </c>
      <c r="B166" t="s">
        <v>21411</v>
      </c>
      <c r="C166" t="s">
        <v>263</v>
      </c>
      <c r="D166" t="s">
        <v>19138</v>
      </c>
      <c r="E166" t="s">
        <v>15665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19136</v>
      </c>
      <c r="N166" t="s">
        <v>19737</v>
      </c>
      <c r="O166">
        <v>1</v>
      </c>
      <c r="P166" t="s">
        <v>17219</v>
      </c>
      <c r="Q166">
        <v>3</v>
      </c>
      <c r="R166" t="s">
        <v>297</v>
      </c>
    </row>
    <row r="167" spans="1:18" x14ac:dyDescent="0.25">
      <c r="A167">
        <v>10</v>
      </c>
      <c r="B167" t="s">
        <v>21411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20260</v>
      </c>
      <c r="N167" t="s">
        <v>22299</v>
      </c>
      <c r="O167">
        <v>1</v>
      </c>
      <c r="P167" t="s">
        <v>17314</v>
      </c>
      <c r="Q167">
        <v>3</v>
      </c>
      <c r="R167" t="s">
        <v>297</v>
      </c>
    </row>
    <row r="168" spans="1:18" x14ac:dyDescent="0.25">
      <c r="A168">
        <v>10</v>
      </c>
      <c r="B168" t="s">
        <v>21411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19350</v>
      </c>
      <c r="N168" t="s">
        <v>20104</v>
      </c>
      <c r="O168">
        <v>1</v>
      </c>
      <c r="P168" t="s">
        <v>17213</v>
      </c>
      <c r="Q168">
        <v>3</v>
      </c>
      <c r="R168" t="s">
        <v>297</v>
      </c>
    </row>
    <row r="169" spans="1:18" x14ac:dyDescent="0.25">
      <c r="A169">
        <v>10</v>
      </c>
      <c r="B169" t="s">
        <v>21411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19192</v>
      </c>
      <c r="N169" t="s">
        <v>19848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21411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21411</v>
      </c>
      <c r="C171" t="s">
        <v>263</v>
      </c>
      <c r="D171" t="s">
        <v>15948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15946</v>
      </c>
      <c r="N171" t="s">
        <v>16527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21411</v>
      </c>
      <c r="C172" t="s">
        <v>263</v>
      </c>
      <c r="D172" t="s">
        <v>19308</v>
      </c>
      <c r="E172" t="s">
        <v>18603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19306</v>
      </c>
      <c r="N172" t="s">
        <v>20015</v>
      </c>
      <c r="O172">
        <v>1</v>
      </c>
      <c r="P172" t="s">
        <v>17201</v>
      </c>
      <c r="Q172">
        <v>4</v>
      </c>
      <c r="R172" t="s">
        <v>297</v>
      </c>
    </row>
    <row r="173" spans="1:18" x14ac:dyDescent="0.25">
      <c r="A173">
        <v>10</v>
      </c>
      <c r="B173" t="s">
        <v>21411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21411</v>
      </c>
      <c r="C174" t="s">
        <v>263</v>
      </c>
      <c r="D174" t="s">
        <v>19402</v>
      </c>
      <c r="E174" t="s">
        <v>19403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19400</v>
      </c>
      <c r="N174" t="s">
        <v>17524</v>
      </c>
      <c r="O174">
        <v>1</v>
      </c>
      <c r="P174" t="s">
        <v>17206</v>
      </c>
      <c r="Q174">
        <v>2</v>
      </c>
      <c r="R174" t="s">
        <v>297</v>
      </c>
    </row>
    <row r="175" spans="1:18" x14ac:dyDescent="0.25">
      <c r="A175">
        <v>10</v>
      </c>
      <c r="B175" t="s">
        <v>21411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17199</v>
      </c>
      <c r="Q175">
        <v>1</v>
      </c>
      <c r="R175" t="s">
        <v>297</v>
      </c>
    </row>
    <row r="176" spans="1:18" x14ac:dyDescent="0.25">
      <c r="A176">
        <v>10</v>
      </c>
      <c r="B176" t="s">
        <v>21411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17213</v>
      </c>
      <c r="R176" t="s">
        <v>297</v>
      </c>
    </row>
    <row r="177" spans="1:18" x14ac:dyDescent="0.25">
      <c r="A177">
        <v>10</v>
      </c>
      <c r="B177" t="s">
        <v>21411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18405</v>
      </c>
      <c r="N177" t="s">
        <v>18408</v>
      </c>
      <c r="O177">
        <v>2</v>
      </c>
      <c r="P177" t="s">
        <v>17219</v>
      </c>
      <c r="Q177">
        <v>1</v>
      </c>
      <c r="R177" t="s">
        <v>297</v>
      </c>
    </row>
    <row r="178" spans="1:18" x14ac:dyDescent="0.25">
      <c r="A178">
        <v>10</v>
      </c>
      <c r="B178" t="s">
        <v>21411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18395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21411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19428</v>
      </c>
      <c r="N179" t="s">
        <v>20235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21411</v>
      </c>
      <c r="C180" t="s">
        <v>263</v>
      </c>
      <c r="D180" t="s">
        <v>17981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17979</v>
      </c>
      <c r="N180" t="s">
        <v>17983</v>
      </c>
      <c r="O180">
        <v>2</v>
      </c>
      <c r="P180" t="s">
        <v>17200</v>
      </c>
      <c r="Q180">
        <v>1</v>
      </c>
      <c r="R180" t="s">
        <v>297</v>
      </c>
    </row>
    <row r="181" spans="1:18" x14ac:dyDescent="0.25">
      <c r="A181">
        <v>10</v>
      </c>
      <c r="B181" t="s">
        <v>21411</v>
      </c>
      <c r="C181" t="s">
        <v>263</v>
      </c>
      <c r="D181" t="s">
        <v>16231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16229</v>
      </c>
      <c r="N181" t="s">
        <v>16835</v>
      </c>
      <c r="O181">
        <v>3</v>
      </c>
      <c r="P181" t="s">
        <v>17213</v>
      </c>
      <c r="Q181">
        <v>1</v>
      </c>
      <c r="R181" t="s">
        <v>297</v>
      </c>
    </row>
    <row r="182" spans="1:18" x14ac:dyDescent="0.25">
      <c r="A182">
        <v>10</v>
      </c>
      <c r="B182" t="s">
        <v>21411</v>
      </c>
      <c r="C182" t="s">
        <v>263</v>
      </c>
      <c r="D182" t="s">
        <v>310</v>
      </c>
      <c r="E182" t="s">
        <v>17711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17709</v>
      </c>
      <c r="N182" t="s">
        <v>17713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21411</v>
      </c>
      <c r="C183" t="s">
        <v>263</v>
      </c>
      <c r="D183" t="s">
        <v>19096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19094</v>
      </c>
      <c r="N183" t="s">
        <v>17706</v>
      </c>
      <c r="O183">
        <v>1</v>
      </c>
      <c r="P183" t="s">
        <v>17199</v>
      </c>
      <c r="Q183">
        <v>4</v>
      </c>
      <c r="R183" t="s">
        <v>297</v>
      </c>
    </row>
    <row r="184" spans="1:18" x14ac:dyDescent="0.25">
      <c r="A184">
        <v>10</v>
      </c>
      <c r="B184" t="s">
        <v>21411</v>
      </c>
      <c r="C184" t="s">
        <v>263</v>
      </c>
      <c r="D184" t="s">
        <v>3230</v>
      </c>
      <c r="E184" t="s">
        <v>19421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19419</v>
      </c>
      <c r="N184" t="s">
        <v>20210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21411</v>
      </c>
      <c r="C185" t="s">
        <v>263</v>
      </c>
      <c r="D185" t="s">
        <v>850</v>
      </c>
      <c r="E185" t="s">
        <v>19048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19046</v>
      </c>
      <c r="N185" t="s">
        <v>19563</v>
      </c>
      <c r="O185">
        <v>1</v>
      </c>
      <c r="P185" t="s">
        <v>17200</v>
      </c>
      <c r="Q185">
        <v>2</v>
      </c>
      <c r="R185" t="s">
        <v>297</v>
      </c>
    </row>
    <row r="186" spans="1:18" x14ac:dyDescent="0.25">
      <c r="A186">
        <v>9</v>
      </c>
      <c r="B186" t="s">
        <v>21286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19111</v>
      </c>
      <c r="N186" t="s">
        <v>19680</v>
      </c>
      <c r="O186">
        <v>1</v>
      </c>
      <c r="P186" t="s">
        <v>17200</v>
      </c>
      <c r="Q186">
        <v>3</v>
      </c>
      <c r="R186" t="s">
        <v>297</v>
      </c>
    </row>
    <row r="187" spans="1:18" x14ac:dyDescent="0.25">
      <c r="A187">
        <v>9</v>
      </c>
      <c r="B187" t="s">
        <v>21286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17206</v>
      </c>
      <c r="Q187">
        <v>1</v>
      </c>
      <c r="R187" t="s">
        <v>297</v>
      </c>
    </row>
    <row r="188" spans="1:18" x14ac:dyDescent="0.25">
      <c r="A188">
        <v>9</v>
      </c>
      <c r="B188" t="s">
        <v>21286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17200</v>
      </c>
      <c r="R188" t="s">
        <v>297</v>
      </c>
    </row>
    <row r="189" spans="1:18" x14ac:dyDescent="0.25">
      <c r="A189">
        <v>9</v>
      </c>
      <c r="B189" t="s">
        <v>21286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21286</v>
      </c>
      <c r="C190" t="s">
        <v>265</v>
      </c>
      <c r="D190" t="s">
        <v>19181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19179</v>
      </c>
      <c r="N190" t="s">
        <v>19811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21286</v>
      </c>
      <c r="C191" t="s">
        <v>265</v>
      </c>
      <c r="D191" t="s">
        <v>16198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16196</v>
      </c>
      <c r="N191" t="s">
        <v>16827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21286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18245</v>
      </c>
      <c r="N192" t="s">
        <v>18248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21286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17243</v>
      </c>
      <c r="N193" t="s">
        <v>17246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21286</v>
      </c>
      <c r="C194" t="s">
        <v>265</v>
      </c>
      <c r="D194" t="s">
        <v>18402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18400</v>
      </c>
      <c r="N194" t="s">
        <v>18404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21286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19146</v>
      </c>
      <c r="N195" t="s">
        <v>19762</v>
      </c>
      <c r="O195">
        <v>1</v>
      </c>
      <c r="P195" t="s">
        <v>17213</v>
      </c>
      <c r="Q195">
        <v>2</v>
      </c>
      <c r="R195" t="s">
        <v>297</v>
      </c>
    </row>
    <row r="196" spans="1:18" x14ac:dyDescent="0.25">
      <c r="A196">
        <v>9</v>
      </c>
      <c r="B196" t="s">
        <v>21286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17219</v>
      </c>
      <c r="Q196">
        <v>1</v>
      </c>
      <c r="R196" t="s">
        <v>297</v>
      </c>
    </row>
    <row r="197" spans="1:18" x14ac:dyDescent="0.25">
      <c r="A197">
        <v>9</v>
      </c>
      <c r="B197" t="s">
        <v>21286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17199</v>
      </c>
      <c r="Q197">
        <v>1</v>
      </c>
      <c r="R197" t="s">
        <v>297</v>
      </c>
    </row>
    <row r="198" spans="1:18" x14ac:dyDescent="0.25">
      <c r="A198">
        <v>9</v>
      </c>
      <c r="B198" t="s">
        <v>21286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18317</v>
      </c>
      <c r="N198" t="s">
        <v>14887</v>
      </c>
      <c r="O198">
        <v>2</v>
      </c>
      <c r="P198" t="s">
        <v>17199</v>
      </c>
      <c r="Q198">
        <v>1</v>
      </c>
      <c r="R198" t="s">
        <v>297</v>
      </c>
    </row>
    <row r="199" spans="1:18" x14ac:dyDescent="0.25">
      <c r="A199">
        <v>9</v>
      </c>
      <c r="B199" t="s">
        <v>21286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17219</v>
      </c>
      <c r="Q199">
        <v>2</v>
      </c>
      <c r="R199" t="s">
        <v>297</v>
      </c>
    </row>
    <row r="200" spans="1:18" x14ac:dyDescent="0.25">
      <c r="A200">
        <v>9</v>
      </c>
      <c r="B200" t="s">
        <v>21286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16087</v>
      </c>
      <c r="N200" t="s">
        <v>16688</v>
      </c>
      <c r="O200">
        <v>3</v>
      </c>
      <c r="P200" t="s">
        <v>17213</v>
      </c>
      <c r="Q200">
        <v>2</v>
      </c>
      <c r="R200" t="s">
        <v>297</v>
      </c>
    </row>
    <row r="201" spans="1:18" x14ac:dyDescent="0.25">
      <c r="A201">
        <v>9</v>
      </c>
      <c r="B201" t="s">
        <v>21286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17213</v>
      </c>
      <c r="Q201">
        <v>1</v>
      </c>
      <c r="R201" t="s">
        <v>297</v>
      </c>
    </row>
    <row r="202" spans="1:18" x14ac:dyDescent="0.25">
      <c r="A202">
        <v>9</v>
      </c>
      <c r="B202" t="s">
        <v>21286</v>
      </c>
      <c r="C202" t="s">
        <v>265</v>
      </c>
      <c r="D202" t="s">
        <v>3190</v>
      </c>
      <c r="E202" t="s">
        <v>19328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19326</v>
      </c>
      <c r="N202" t="s">
        <v>20060</v>
      </c>
      <c r="O202">
        <v>1</v>
      </c>
      <c r="P202" t="s">
        <v>17199</v>
      </c>
      <c r="Q202">
        <v>2</v>
      </c>
      <c r="R202" t="s">
        <v>297</v>
      </c>
    </row>
    <row r="203" spans="1:18" x14ac:dyDescent="0.25">
      <c r="A203">
        <v>9</v>
      </c>
      <c r="B203" t="s">
        <v>21286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17200</v>
      </c>
      <c r="R203" t="s">
        <v>297</v>
      </c>
    </row>
    <row r="204" spans="1:18" x14ac:dyDescent="0.25">
      <c r="A204">
        <v>9</v>
      </c>
      <c r="B204" t="s">
        <v>21286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16256</v>
      </c>
      <c r="N204" t="s">
        <v>16845</v>
      </c>
      <c r="O204">
        <v>3</v>
      </c>
      <c r="P204" t="s">
        <v>17206</v>
      </c>
      <c r="Q204">
        <v>1</v>
      </c>
      <c r="R204" t="s">
        <v>297</v>
      </c>
    </row>
    <row r="205" spans="1:18" x14ac:dyDescent="0.25">
      <c r="A205">
        <v>9</v>
      </c>
      <c r="B205" t="s">
        <v>21286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19410</v>
      </c>
      <c r="N205" t="s">
        <v>20192</v>
      </c>
      <c r="O205">
        <v>1</v>
      </c>
      <c r="P205" t="s">
        <v>17201</v>
      </c>
      <c r="Q205">
        <v>3</v>
      </c>
      <c r="R205" t="s">
        <v>297</v>
      </c>
    </row>
    <row r="206" spans="1:18" x14ac:dyDescent="0.25">
      <c r="A206">
        <v>9</v>
      </c>
      <c r="B206" t="s">
        <v>21286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19319</v>
      </c>
      <c r="N206" t="s">
        <v>20055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21286</v>
      </c>
      <c r="C207" t="s">
        <v>265</v>
      </c>
      <c r="D207" t="s">
        <v>17363</v>
      </c>
      <c r="E207" t="s">
        <v>17364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17361</v>
      </c>
      <c r="N207" t="s">
        <v>17366</v>
      </c>
      <c r="O207">
        <v>2</v>
      </c>
      <c r="P207" t="s">
        <v>17206</v>
      </c>
      <c r="Q207">
        <v>1</v>
      </c>
      <c r="R207" t="s">
        <v>297</v>
      </c>
    </row>
    <row r="208" spans="1:18" x14ac:dyDescent="0.25">
      <c r="A208">
        <v>6</v>
      </c>
      <c r="B208" t="s">
        <v>21410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17213</v>
      </c>
      <c r="Q208">
        <v>1</v>
      </c>
      <c r="R208" t="s">
        <v>297</v>
      </c>
    </row>
    <row r="209" spans="1:18" x14ac:dyDescent="0.25">
      <c r="A209">
        <v>6</v>
      </c>
      <c r="B209" t="s">
        <v>21410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17571</v>
      </c>
      <c r="O209">
        <v>5</v>
      </c>
      <c r="P209" t="s">
        <v>17219</v>
      </c>
      <c r="Q209">
        <v>2</v>
      </c>
      <c r="R209" t="s">
        <v>297</v>
      </c>
    </row>
    <row r="210" spans="1:18" x14ac:dyDescent="0.25">
      <c r="A210">
        <v>6</v>
      </c>
      <c r="B210" t="s">
        <v>21410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17199</v>
      </c>
      <c r="Q210">
        <v>1</v>
      </c>
      <c r="R210" t="s">
        <v>297</v>
      </c>
    </row>
    <row r="211" spans="1:18" x14ac:dyDescent="0.25">
      <c r="A211">
        <v>6</v>
      </c>
      <c r="B211" t="s">
        <v>21410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17917</v>
      </c>
      <c r="N211" t="s">
        <v>17920</v>
      </c>
      <c r="O211">
        <v>2</v>
      </c>
      <c r="P211" t="s">
        <v>17200</v>
      </c>
      <c r="Q211">
        <v>1</v>
      </c>
      <c r="R211" t="s">
        <v>297</v>
      </c>
    </row>
    <row r="212" spans="1:18" x14ac:dyDescent="0.25">
      <c r="A212">
        <v>6</v>
      </c>
      <c r="B212" t="s">
        <v>21410</v>
      </c>
      <c r="C212" t="s">
        <v>266</v>
      </c>
      <c r="D212" t="s">
        <v>16269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16267</v>
      </c>
      <c r="N212" t="s">
        <v>14813</v>
      </c>
      <c r="O212">
        <v>3</v>
      </c>
      <c r="P212" t="s">
        <v>17200</v>
      </c>
      <c r="Q212">
        <v>1</v>
      </c>
      <c r="R212" t="s">
        <v>297</v>
      </c>
    </row>
    <row r="213" spans="1:18" x14ac:dyDescent="0.25">
      <c r="A213">
        <v>6</v>
      </c>
      <c r="B213" t="s">
        <v>21410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21410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21410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17200</v>
      </c>
      <c r="Q215">
        <v>1</v>
      </c>
      <c r="R215" t="s">
        <v>297</v>
      </c>
    </row>
    <row r="216" spans="1:18" x14ac:dyDescent="0.25">
      <c r="A216">
        <v>6</v>
      </c>
      <c r="B216" t="s">
        <v>21410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16018</v>
      </c>
      <c r="N216" t="s">
        <v>14519</v>
      </c>
      <c r="O216">
        <v>3</v>
      </c>
      <c r="P216" t="s">
        <v>17213</v>
      </c>
      <c r="Q216">
        <v>2</v>
      </c>
      <c r="R216" t="s">
        <v>297</v>
      </c>
    </row>
    <row r="217" spans="1:18" x14ac:dyDescent="0.25">
      <c r="A217">
        <v>6</v>
      </c>
      <c r="B217" t="s">
        <v>21410</v>
      </c>
      <c r="C217" t="s">
        <v>266</v>
      </c>
      <c r="D217" t="s">
        <v>17653</v>
      </c>
      <c r="E217" t="s">
        <v>17654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17651</v>
      </c>
      <c r="N217" t="s">
        <v>17656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21410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17201</v>
      </c>
      <c r="Q218">
        <v>1</v>
      </c>
      <c r="R218" t="s">
        <v>297</v>
      </c>
    </row>
    <row r="219" spans="1:18" x14ac:dyDescent="0.25">
      <c r="A219">
        <v>6</v>
      </c>
      <c r="B219" t="s">
        <v>21410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17201</v>
      </c>
      <c r="Q219">
        <v>2</v>
      </c>
      <c r="R219" t="s">
        <v>297</v>
      </c>
    </row>
    <row r="220" spans="1:18" x14ac:dyDescent="0.25">
      <c r="A220">
        <v>6</v>
      </c>
      <c r="B220" t="s">
        <v>21410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21410</v>
      </c>
      <c r="C221" t="s">
        <v>266</v>
      </c>
      <c r="D221" t="s">
        <v>20673</v>
      </c>
      <c r="E221" t="s">
        <v>19262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20276</v>
      </c>
      <c r="N221" t="s">
        <v>19952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21410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17213</v>
      </c>
      <c r="Q222">
        <v>1</v>
      </c>
      <c r="R222" t="s">
        <v>297</v>
      </c>
    </row>
    <row r="223" spans="1:18" x14ac:dyDescent="0.25">
      <c r="A223">
        <v>6</v>
      </c>
      <c r="B223" t="s">
        <v>21410</v>
      </c>
      <c r="C223" t="s">
        <v>266</v>
      </c>
      <c r="D223" t="s">
        <v>3314</v>
      </c>
      <c r="E223" t="s">
        <v>16100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16098</v>
      </c>
      <c r="N223" t="s">
        <v>16695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21410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17213</v>
      </c>
      <c r="Q224">
        <v>2</v>
      </c>
      <c r="R224" t="s">
        <v>297</v>
      </c>
    </row>
    <row r="225" spans="1:18" x14ac:dyDescent="0.25">
      <c r="A225">
        <v>6</v>
      </c>
      <c r="B225" t="s">
        <v>21410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21410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17199</v>
      </c>
      <c r="Q226">
        <v>1</v>
      </c>
      <c r="R226" t="s">
        <v>297</v>
      </c>
    </row>
    <row r="227" spans="1:18" x14ac:dyDescent="0.25">
      <c r="A227">
        <v>6</v>
      </c>
      <c r="B227" t="s">
        <v>21410</v>
      </c>
      <c r="C227" t="s">
        <v>266</v>
      </c>
      <c r="D227" t="s">
        <v>3155</v>
      </c>
      <c r="E227" t="s">
        <v>17427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17425</v>
      </c>
      <c r="N227" t="s">
        <v>17429</v>
      </c>
      <c r="O227">
        <v>2</v>
      </c>
      <c r="P227" t="s">
        <v>17219</v>
      </c>
      <c r="Q227">
        <v>1</v>
      </c>
      <c r="R227" t="s">
        <v>297</v>
      </c>
    </row>
    <row r="228" spans="1:18" x14ac:dyDescent="0.25">
      <c r="A228">
        <v>6</v>
      </c>
      <c r="B228" t="s">
        <v>21410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21410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17197</v>
      </c>
      <c r="N229" t="s">
        <v>16594</v>
      </c>
      <c r="O229">
        <v>3</v>
      </c>
      <c r="P229" t="s">
        <v>17200</v>
      </c>
      <c r="Q229">
        <v>4</v>
      </c>
      <c r="R229" t="s">
        <v>297</v>
      </c>
    </row>
    <row r="230" spans="1:18" x14ac:dyDescent="0.25">
      <c r="A230">
        <v>6</v>
      </c>
      <c r="B230" t="s">
        <v>21410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21410</v>
      </c>
      <c r="C231" t="s">
        <v>266</v>
      </c>
      <c r="D231" t="s">
        <v>443</v>
      </c>
      <c r="E231" t="s">
        <v>19127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19125</v>
      </c>
      <c r="N231" t="s">
        <v>19722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21410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21410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19269</v>
      </c>
      <c r="N233" t="s">
        <v>19971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21410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21410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17219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17206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15994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17476</v>
      </c>
      <c r="N239" t="s">
        <v>17479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17213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19781</v>
      </c>
      <c r="E241" t="s">
        <v>19782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19779</v>
      </c>
      <c r="N241" t="s">
        <v>19784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17219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17766</v>
      </c>
      <c r="N244" t="s">
        <v>17769</v>
      </c>
      <c r="O244">
        <v>2</v>
      </c>
      <c r="P244" t="s">
        <v>17200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16379</v>
      </c>
      <c r="N245" t="s">
        <v>16494</v>
      </c>
      <c r="O245">
        <v>3</v>
      </c>
      <c r="P245" t="s">
        <v>17206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17199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18128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18126</v>
      </c>
      <c r="N247" t="s">
        <v>18130</v>
      </c>
      <c r="O247">
        <v>2</v>
      </c>
      <c r="P247" t="s">
        <v>17200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16072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16071</v>
      </c>
      <c r="N248" t="s">
        <v>6046</v>
      </c>
      <c r="O248">
        <v>5</v>
      </c>
      <c r="P248" t="s">
        <v>17730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17200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16280</v>
      </c>
      <c r="E251" t="s">
        <v>16281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16278</v>
      </c>
      <c r="N251" t="s">
        <v>16867</v>
      </c>
      <c r="O251">
        <v>3</v>
      </c>
      <c r="P251" t="s">
        <v>17200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17200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16044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16042</v>
      </c>
      <c r="N253" t="s">
        <v>16637</v>
      </c>
      <c r="O253">
        <v>3</v>
      </c>
      <c r="P253" t="s">
        <v>17213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17775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17773</v>
      </c>
      <c r="N254" t="s">
        <v>17777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19030</v>
      </c>
      <c r="N255" t="s">
        <v>19542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19116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19114</v>
      </c>
      <c r="N256" t="s">
        <v>19681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19372</v>
      </c>
      <c r="E257" t="s">
        <v>19373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19370</v>
      </c>
      <c r="N257" t="s">
        <v>20122</v>
      </c>
      <c r="O257">
        <v>1</v>
      </c>
      <c r="P257" t="s">
        <v>17200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16164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16162</v>
      </c>
      <c r="N258" t="s">
        <v>16787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19825</v>
      </c>
      <c r="N259" t="s">
        <v>19493</v>
      </c>
      <c r="O259">
        <v>1</v>
      </c>
      <c r="P259" t="s">
        <v>17201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16010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16008</v>
      </c>
      <c r="N260" t="s">
        <v>16607</v>
      </c>
      <c r="O260">
        <v>3</v>
      </c>
      <c r="P260" t="s">
        <v>17199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17659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17657</v>
      </c>
      <c r="N261" t="s">
        <v>17661</v>
      </c>
      <c r="O261">
        <v>2</v>
      </c>
      <c r="P261" t="s">
        <v>17201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19168</v>
      </c>
      <c r="E262" t="s">
        <v>19061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19615</v>
      </c>
      <c r="N262" t="s">
        <v>19617</v>
      </c>
      <c r="O262">
        <v>1</v>
      </c>
      <c r="P262" t="s">
        <v>17213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2024-08-17T19:42:52Z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