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queryTables/queryTable11.xml" ContentType="application/vnd.openxmlformats-officedocument.spreadsheetml.query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278" documentId="8_{0FA49647-A2B6-4F56-86E1-2C1E2862E09B}" xr6:coauthVersionLast="47" xr6:coauthVersionMax="47" xr10:uidLastSave="{AB0BD426-7840-4FF3-851C-B09A816CB6DB}"/>
  <bookViews>
    <workbookView xWindow="3660" yWindow="1170" windowWidth="43575" windowHeight="1884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state="hidden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4 Draft" sheetId="66" r:id="rId12"/>
    <sheet name="2023 Draft" sheetId="64" state="hidden" r:id="rId13"/>
    <sheet name="2022 Draft" sheetId="60" state="hidden" r:id="rId14"/>
    <sheet name="2022 Rookies" sheetId="57" state="hidden" r:id="rId15"/>
    <sheet name="2021 Draft" sheetId="56" state="hidden" r:id="rId16"/>
    <sheet name="2020 Draft" sheetId="44" state="hidden" r:id="rId17"/>
    <sheet name="2019 Draft" sheetId="29" state="hidden" r:id="rId18"/>
    <sheet name="2018 Draft" sheetId="11" state="hidden" r:id="rId19"/>
    <sheet name="2021 Rookies" sheetId="45" state="hidden" r:id="rId20"/>
    <sheet name="2020 Rookies" sheetId="35" state="hidden" r:id="rId21"/>
    <sheet name="2019 Rookies" sheetId="24" state="hidden" r:id="rId22"/>
    <sheet name="2018 Rookies" sheetId="12" state="hidden" r:id="rId23"/>
    <sheet name="2017 Rookies" sheetId="9" state="hidden" r:id="rId24"/>
    <sheet name="2017 Draft" sheetId="8" state="hidden" r:id="rId25"/>
    <sheet name="2016 Draft" sheetId="7" state="hidden" r:id="rId26"/>
    <sheet name="Players" sheetId="4" state="hidden" r:id="rId27"/>
    <sheet name="Midseason Roster" sheetId="31" state="hidden" r:id="rId28"/>
    <sheet name="Roster" sheetId="20" r:id="rId29"/>
    <sheet name="Constants" sheetId="22" state="hidden" r:id="rId30"/>
    <sheet name="Roster Details" sheetId="5" state="hidden" r:id="rId31"/>
  </sheets>
  <externalReferences>
    <externalReference r:id="rId32"/>
    <externalReference r:id="rId33"/>
    <externalReference r:id="rId34"/>
  </externalReferences>
  <definedNames>
    <definedName name="_xlnm._FilterDatabase" localSheetId="17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6" hidden="1">'Good Sheets'!$A$1:$M$659</definedName>
    <definedName name="ExternalData_1" localSheetId="2" hidden="1">Owners!$A$1:$D$11</definedName>
    <definedName name="ExternalData_10" localSheetId="8" hidden="1">'Add-Drops'!$A$1:$F$2094</definedName>
    <definedName name="ExternalData_2" localSheetId="21" hidden="1">'2019 Rookies'!$A$1:$N$71</definedName>
    <definedName name="ExternalData_2" localSheetId="30" hidden="1">'Roster Details'!$A$1:$R$262</definedName>
    <definedName name="ExternalData_3" localSheetId="20" hidden="1">'2020 Rookies'!$A$1:$N$71</definedName>
    <definedName name="ExternalData_3" localSheetId="19" hidden="1">'2021 Rookies'!$A$1:$N$71</definedName>
    <definedName name="ExternalData_3" localSheetId="14" hidden="1">'2022 Rookies'!$A$1:$N$71</definedName>
    <definedName name="ExternalData_3" localSheetId="5" hidden="1">'Free Agents'!$A$1:$J$469</definedName>
    <definedName name="ExternalData_3" localSheetId="26" hidden="1">Players!$A$1:$W$4115</definedName>
    <definedName name="ExternalData_4" localSheetId="28" hidden="1">Roster!$A$1:$H$247</definedName>
    <definedName name="ExternalData_5" localSheetId="10" hidden="1">'2023 Rookies'!$A$1:$N$71</definedName>
    <definedName name="ExternalData_9" localSheetId="7" hidden="1">'Trades Record'!$A$1:$F$68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4" i="15" l="1"/>
  <c r="AF21" i="15"/>
  <c r="U2" i="15"/>
  <c r="M2" i="15" s="1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K2" i="15" a="1"/>
  <c r="K2" i="15" s="1"/>
  <c r="K3" i="15" a="1"/>
  <c r="K3" i="15" s="1"/>
  <c r="K4" i="15" a="1"/>
  <c r="K4" i="15" s="1"/>
  <c r="K5" i="15" a="1"/>
  <c r="K5" i="15" s="1"/>
  <c r="K6" i="15" a="1"/>
  <c r="K6" i="15"/>
  <c r="K7" i="15" a="1"/>
  <c r="K7" i="15"/>
  <c r="K8" i="15" a="1"/>
  <c r="K8" i="15"/>
  <c r="K9" i="15" a="1"/>
  <c r="K9" i="15"/>
  <c r="K10" i="15" a="1"/>
  <c r="K10" i="15"/>
  <c r="K11" i="15" a="1"/>
  <c r="K11" i="15"/>
  <c r="K12" i="15" a="1"/>
  <c r="K12" i="15"/>
  <c r="K13" i="15" a="1"/>
  <c r="K13" i="15"/>
  <c r="K14" i="15" a="1"/>
  <c r="K14" i="15" s="1"/>
  <c r="K15" i="15" a="1"/>
  <c r="K15" i="15" s="1"/>
  <c r="K16" i="15" a="1"/>
  <c r="K16" i="15" s="1"/>
  <c r="K17" i="15" a="1"/>
  <c r="K17" i="15" s="1"/>
  <c r="K18" i="15" a="1"/>
  <c r="K18" i="15"/>
  <c r="K19" i="15" a="1"/>
  <c r="K19" i="15"/>
  <c r="K20" i="15" a="1"/>
  <c r="K20" i="15"/>
  <c r="K21" i="15" a="1"/>
  <c r="K21" i="15"/>
  <c r="K22" i="15" a="1"/>
  <c r="K22" i="15"/>
  <c r="K23" i="15" a="1"/>
  <c r="K23" i="15"/>
  <c r="K24" i="15" a="1"/>
  <c r="K24" i="15"/>
  <c r="K25" i="15" a="1"/>
  <c r="K25" i="15"/>
  <c r="K26" i="15" a="1"/>
  <c r="K26" i="15" s="1"/>
  <c r="K27" i="15" a="1"/>
  <c r="K27" i="15" s="1"/>
  <c r="K28" i="15" a="1"/>
  <c r="K28" i="15" s="1"/>
  <c r="K29" i="15" a="1"/>
  <c r="K29" i="15" s="1"/>
  <c r="K30" i="15" a="1"/>
  <c r="K30" i="15"/>
  <c r="K31" i="15" a="1"/>
  <c r="K31" i="15"/>
  <c r="K32" i="15" a="1"/>
  <c r="K32" i="15"/>
  <c r="K33" i="15" a="1"/>
  <c r="K33" i="15"/>
  <c r="K34" i="15" a="1"/>
  <c r="K34" i="15"/>
  <c r="K35" i="15" a="1"/>
  <c r="K35" i="15"/>
  <c r="K36" i="15" a="1"/>
  <c r="K36" i="15"/>
  <c r="K37" i="15" a="1"/>
  <c r="K37" i="15"/>
  <c r="K38" i="15" a="1"/>
  <c r="K38" i="15" s="1"/>
  <c r="K39" i="15" a="1"/>
  <c r="K39" i="15" s="1"/>
  <c r="K40" i="15" a="1"/>
  <c r="K40" i="15" s="1"/>
  <c r="K41" i="15" a="1"/>
  <c r="K41" i="15" s="1"/>
  <c r="K42" i="15" a="1"/>
  <c r="K42" i="15"/>
  <c r="K43" i="15" a="1"/>
  <c r="K43" i="15"/>
  <c r="K44" i="15" a="1"/>
  <c r="K44" i="15"/>
  <c r="K45" i="15" a="1"/>
  <c r="K45" i="15"/>
  <c r="K46" i="15" a="1"/>
  <c r="K46" i="15"/>
  <c r="K47" i="15" a="1"/>
  <c r="K47" i="15"/>
  <c r="K48" i="15" a="1"/>
  <c r="K48" i="15"/>
  <c r="K49" i="15" a="1"/>
  <c r="K49" i="15"/>
  <c r="K50" i="15" a="1"/>
  <c r="K50" i="15" s="1"/>
  <c r="K51" i="15" a="1"/>
  <c r="K51" i="15" s="1"/>
  <c r="K52" i="15" a="1"/>
  <c r="K52" i="15" s="1"/>
  <c r="K53" i="15" a="1"/>
  <c r="K53" i="15" s="1"/>
  <c r="K54" i="15" a="1"/>
  <c r="K54" i="15"/>
  <c r="K55" i="15" a="1"/>
  <c r="K55" i="15"/>
  <c r="K56" i="15" a="1"/>
  <c r="K56" i="15"/>
  <c r="K57" i="15" a="1"/>
  <c r="K57" i="15"/>
  <c r="K58" i="15" a="1"/>
  <c r="K58" i="15"/>
  <c r="K59" i="15" a="1"/>
  <c r="K59" i="15"/>
  <c r="K60" i="15" a="1"/>
  <c r="K60" i="15"/>
  <c r="K61" i="15" a="1"/>
  <c r="K61" i="15"/>
  <c r="K62" i="15" a="1"/>
  <c r="K62" i="15" s="1"/>
  <c r="K63" i="15" a="1"/>
  <c r="K63" i="15" s="1"/>
  <c r="K64" i="15" a="1"/>
  <c r="K64" i="15" s="1"/>
  <c r="K65" i="15" a="1"/>
  <c r="K65" i="15" s="1"/>
  <c r="K66" i="15" a="1"/>
  <c r="K66" i="15"/>
  <c r="K67" i="15" a="1"/>
  <c r="K67" i="15"/>
  <c r="K68" i="15" a="1"/>
  <c r="K68" i="15"/>
  <c r="K69" i="15" a="1"/>
  <c r="K69" i="15"/>
  <c r="K70" i="15" a="1"/>
  <c r="K70" i="15"/>
  <c r="K71" i="15" a="1"/>
  <c r="K71" i="15"/>
  <c r="K72" i="15" a="1"/>
  <c r="K72" i="15"/>
  <c r="K73" i="15" a="1"/>
  <c r="K73" i="15"/>
  <c r="K74" i="15" a="1"/>
  <c r="K74" i="15" s="1"/>
  <c r="K75" i="15" a="1"/>
  <c r="K75" i="15" s="1"/>
  <c r="K76" i="15" a="1"/>
  <c r="K76" i="15" s="1"/>
  <c r="K77" i="15" a="1"/>
  <c r="K77" i="15" s="1"/>
  <c r="K78" i="15" a="1"/>
  <c r="K78" i="15"/>
  <c r="K79" i="15" a="1"/>
  <c r="K79" i="15"/>
  <c r="K80" i="15" a="1"/>
  <c r="K80" i="15"/>
  <c r="K81" i="15" a="1"/>
  <c r="K81" i="15"/>
  <c r="K82" i="15" a="1"/>
  <c r="K82" i="15"/>
  <c r="K83" i="15" a="1"/>
  <c r="K83" i="15"/>
  <c r="K84" i="15" a="1"/>
  <c r="K84" i="15"/>
  <c r="K85" i="15" a="1"/>
  <c r="K85" i="15"/>
  <c r="K86" i="15" a="1"/>
  <c r="K86" i="15" s="1"/>
  <c r="K87" i="15" a="1"/>
  <c r="K87" i="15" s="1"/>
  <c r="K88" i="15" a="1"/>
  <c r="K88" i="15" s="1"/>
  <c r="K89" i="15" a="1"/>
  <c r="K89" i="15" s="1"/>
  <c r="K90" i="15" a="1"/>
  <c r="K90" i="15"/>
  <c r="K91" i="15" a="1"/>
  <c r="K91" i="15"/>
  <c r="K92" i="15" a="1"/>
  <c r="K92" i="15"/>
  <c r="K93" i="15" a="1"/>
  <c r="K93" i="15" s="1"/>
  <c r="K94" i="15" a="1"/>
  <c r="K94" i="15"/>
  <c r="K95" i="15" a="1"/>
  <c r="K95" i="15"/>
  <c r="K96" i="15" a="1"/>
  <c r="K96" i="15"/>
  <c r="K97" i="15" a="1"/>
  <c r="K97" i="15"/>
  <c r="K98" i="15" a="1"/>
  <c r="K98" i="15" s="1"/>
  <c r="K99" i="15" a="1"/>
  <c r="K99" i="15" s="1"/>
  <c r="K100" i="15" a="1"/>
  <c r="K100" i="15" s="1"/>
  <c r="K101" i="15" a="1"/>
  <c r="K101" i="15" s="1"/>
  <c r="K102" i="15" a="1"/>
  <c r="K102" i="15"/>
  <c r="K103" i="15" a="1"/>
  <c r="K103" i="15"/>
  <c r="K104" i="15" a="1"/>
  <c r="K104" i="15"/>
  <c r="K105" i="15" a="1"/>
  <c r="K105" i="15"/>
  <c r="K106" i="15" a="1"/>
  <c r="K106" i="15"/>
  <c r="K107" i="15" a="1"/>
  <c r="K107" i="15"/>
  <c r="K108" i="15" a="1"/>
  <c r="K108" i="15"/>
  <c r="K109" i="15" a="1"/>
  <c r="K109" i="15"/>
  <c r="K110" i="15" a="1"/>
  <c r="K110" i="15" s="1"/>
  <c r="K111" i="15" a="1"/>
  <c r="K111" i="15" s="1"/>
  <c r="K112" i="15" a="1"/>
  <c r="K112" i="15" s="1"/>
  <c r="K113" i="15" a="1"/>
  <c r="K113" i="15" s="1"/>
  <c r="K114" i="15" a="1"/>
  <c r="K114" i="15"/>
  <c r="K115" i="15" a="1"/>
  <c r="K115" i="15"/>
  <c r="K116" i="15" a="1"/>
  <c r="K116" i="15"/>
  <c r="K117" i="15" a="1"/>
  <c r="K117" i="15"/>
  <c r="K118" i="15" a="1"/>
  <c r="K118" i="15"/>
  <c r="K119" i="15" a="1"/>
  <c r="K119" i="15"/>
  <c r="K120" i="15" a="1"/>
  <c r="K120" i="15"/>
  <c r="K121" i="15" a="1"/>
  <c r="K121" i="15"/>
  <c r="K122" i="15" a="1"/>
  <c r="K122" i="15" s="1"/>
  <c r="K123" i="15" a="1"/>
  <c r="K123" i="15" s="1"/>
  <c r="K124" i="15" a="1"/>
  <c r="K124" i="15" s="1"/>
  <c r="K125" i="15" a="1"/>
  <c r="K125" i="15" s="1"/>
  <c r="K126" i="15" a="1"/>
  <c r="K126" i="15"/>
  <c r="K127" i="15" a="1"/>
  <c r="K127" i="15"/>
  <c r="K128" i="15" a="1"/>
  <c r="K128" i="15"/>
  <c r="K129" i="15" a="1"/>
  <c r="K129" i="15"/>
  <c r="K130" i="15" a="1"/>
  <c r="K130" i="15"/>
  <c r="K131" i="15" a="1"/>
  <c r="K131" i="15"/>
  <c r="K132" i="15" a="1"/>
  <c r="K132" i="15"/>
  <c r="K133" i="15" a="1"/>
  <c r="K133" i="15"/>
  <c r="K134" i="15" a="1"/>
  <c r="K134" i="15" s="1"/>
  <c r="K135" i="15" a="1"/>
  <c r="K135" i="15" s="1"/>
  <c r="K136" i="15" a="1"/>
  <c r="K136" i="15" s="1"/>
  <c r="K137" i="15" a="1"/>
  <c r="K137" i="15" s="1"/>
  <c r="K138" i="15" a="1"/>
  <c r="K138" i="15"/>
  <c r="K139" i="15" a="1"/>
  <c r="K139" i="15"/>
  <c r="K140" i="15" a="1"/>
  <c r="K140" i="15"/>
  <c r="K141" i="15" a="1"/>
  <c r="K141" i="15"/>
  <c r="K142" i="15" a="1"/>
  <c r="K142" i="15"/>
  <c r="K143" i="15" a="1"/>
  <c r="K143" i="15"/>
  <c r="K144" i="15" a="1"/>
  <c r="K144" i="15"/>
  <c r="K145" i="15" a="1"/>
  <c r="K145" i="15"/>
  <c r="K146" i="15" a="1"/>
  <c r="K146" i="15" s="1"/>
  <c r="K147" i="15" a="1"/>
  <c r="K147" i="15" s="1"/>
  <c r="K148" i="15" a="1"/>
  <c r="K148" i="15" s="1"/>
  <c r="K149" i="15" a="1"/>
  <c r="K149" i="15" s="1"/>
  <c r="K150" i="15" a="1"/>
  <c r="K150" i="15"/>
  <c r="K151" i="15" a="1"/>
  <c r="K151" i="15"/>
  <c r="K152" i="15" a="1"/>
  <c r="K152" i="15"/>
  <c r="K153" i="15" a="1"/>
  <c r="K153" i="15"/>
  <c r="K154" i="15" a="1"/>
  <c r="K154" i="15"/>
  <c r="K155" i="15" a="1"/>
  <c r="K155" i="15"/>
  <c r="K156" i="15" a="1"/>
  <c r="K156" i="15"/>
  <c r="K157" i="15" a="1"/>
  <c r="K157" i="15"/>
  <c r="K158" i="15" a="1"/>
  <c r="K158" i="15" s="1"/>
  <c r="K159" i="15" a="1"/>
  <c r="K159" i="15" s="1"/>
  <c r="K160" i="15" a="1"/>
  <c r="K160" i="15" s="1"/>
  <c r="K161" i="15" a="1"/>
  <c r="K161" i="15" s="1"/>
  <c r="K162" i="15" a="1"/>
  <c r="K162" i="15"/>
  <c r="K163" i="15" a="1"/>
  <c r="K163" i="15"/>
  <c r="K164" i="15" a="1"/>
  <c r="K164" i="15"/>
  <c r="K165" i="15" a="1"/>
  <c r="K165" i="15"/>
  <c r="K166" i="15" a="1"/>
  <c r="K166" i="15"/>
  <c r="K167" i="15" a="1"/>
  <c r="K167" i="15"/>
  <c r="K168" i="15" a="1"/>
  <c r="K168" i="15"/>
  <c r="K169" i="15" a="1"/>
  <c r="K169" i="15"/>
  <c r="K170" i="15" a="1"/>
  <c r="K170" i="15" s="1"/>
  <c r="K171" i="15" a="1"/>
  <c r="K171" i="15" s="1"/>
  <c r="K172" i="15" a="1"/>
  <c r="K172" i="15" s="1"/>
  <c r="K173" i="15" a="1"/>
  <c r="K173" i="15" s="1"/>
  <c r="K174" i="15" a="1"/>
  <c r="K174" i="15"/>
  <c r="K175" i="15" a="1"/>
  <c r="K175" i="15"/>
  <c r="K176" i="15" a="1"/>
  <c r="K176" i="15"/>
  <c r="K177" i="15" a="1"/>
  <c r="K177" i="15"/>
  <c r="K178" i="15" a="1"/>
  <c r="K178" i="15"/>
  <c r="K179" i="15" a="1"/>
  <c r="K179" i="15"/>
  <c r="K180" i="15" a="1"/>
  <c r="K180" i="15"/>
  <c r="K181" i="15" a="1"/>
  <c r="K181" i="15"/>
  <c r="K182" i="15" a="1"/>
  <c r="K182" i="15" s="1"/>
  <c r="K183" i="15" a="1"/>
  <c r="K183" i="15" s="1"/>
  <c r="K184" i="15" a="1"/>
  <c r="K184" i="15" s="1"/>
  <c r="K185" i="15" a="1"/>
  <c r="K185" i="15" s="1"/>
  <c r="K186" i="15" a="1"/>
  <c r="K186" i="15"/>
  <c r="K187" i="15" a="1"/>
  <c r="K187" i="15"/>
  <c r="K188" i="15" a="1"/>
  <c r="K188" i="15"/>
  <c r="K189" i="15" a="1"/>
  <c r="K189" i="15"/>
  <c r="K190" i="15" a="1"/>
  <c r="K190" i="15"/>
  <c r="K191" i="15" a="1"/>
  <c r="K191" i="15"/>
  <c r="K192" i="15" a="1"/>
  <c r="K192" i="15"/>
  <c r="K193" i="15" a="1"/>
  <c r="K193" i="15"/>
  <c r="K194" i="15" a="1"/>
  <c r="K194" i="15" s="1"/>
  <c r="K195" i="15" a="1"/>
  <c r="K195" i="15" s="1"/>
  <c r="K196" i="15" a="1"/>
  <c r="K196" i="15" s="1"/>
  <c r="K197" i="15" a="1"/>
  <c r="K197" i="15" s="1"/>
  <c r="K198" i="15" a="1"/>
  <c r="K198" i="15"/>
  <c r="K199" i="15" a="1"/>
  <c r="K199" i="15"/>
  <c r="K200" i="15" a="1"/>
  <c r="K200" i="15"/>
  <c r="K201" i="15" a="1"/>
  <c r="K201" i="15"/>
  <c r="K202" i="15" a="1"/>
  <c r="K202" i="15"/>
  <c r="K203" i="15" a="1"/>
  <c r="K203" i="15"/>
  <c r="K204" i="15" a="1"/>
  <c r="K204" i="15"/>
  <c r="K205" i="15" a="1"/>
  <c r="K205" i="15"/>
  <c r="K206" i="15" a="1"/>
  <c r="K206" i="15" s="1"/>
  <c r="K207" i="15" a="1"/>
  <c r="K207" i="15" s="1"/>
  <c r="K208" i="15" a="1"/>
  <c r="K208" i="15" s="1"/>
  <c r="K209" i="15" a="1"/>
  <c r="K209" i="15" s="1"/>
  <c r="K210" i="15" a="1"/>
  <c r="K210" i="15"/>
  <c r="K211" i="15" a="1"/>
  <c r="K211" i="15"/>
  <c r="K212" i="15" a="1"/>
  <c r="K212" i="15"/>
  <c r="K213" i="15" a="1"/>
  <c r="K213" i="15"/>
  <c r="K214" i="15" a="1"/>
  <c r="K214" i="15"/>
  <c r="K215" i="15" a="1"/>
  <c r="K215" i="15"/>
  <c r="K216" i="15" a="1"/>
  <c r="K216" i="15"/>
  <c r="K217" i="15" a="1"/>
  <c r="K217" i="15"/>
  <c r="K218" i="15" a="1"/>
  <c r="K218" i="15" s="1"/>
  <c r="K219" i="15" a="1"/>
  <c r="K219" i="15" s="1"/>
  <c r="K220" i="15" a="1"/>
  <c r="K220" i="15" s="1"/>
  <c r="K221" i="15" a="1"/>
  <c r="K221" i="15" s="1"/>
  <c r="K222" i="15" a="1"/>
  <c r="K222" i="15"/>
  <c r="K223" i="15" a="1"/>
  <c r="K223" i="15"/>
  <c r="K224" i="15" a="1"/>
  <c r="K224" i="15"/>
  <c r="K225" i="15" a="1"/>
  <c r="K225" i="15"/>
  <c r="K226" i="15" a="1"/>
  <c r="K226" i="15"/>
  <c r="K227" i="15" a="1"/>
  <c r="K227" i="15"/>
  <c r="K228" i="15" a="1"/>
  <c r="K228" i="15"/>
  <c r="K229" i="15" a="1"/>
  <c r="K229" i="15"/>
  <c r="K230" i="15" a="1"/>
  <c r="K230" i="15" s="1"/>
  <c r="K231" i="15" a="1"/>
  <c r="K231" i="15" s="1"/>
  <c r="K232" i="15" a="1"/>
  <c r="K232" i="15" s="1"/>
  <c r="K233" i="15" a="1"/>
  <c r="K233" i="15" s="1"/>
  <c r="K234" i="15" a="1"/>
  <c r="K234" i="15"/>
  <c r="K235" i="15" a="1"/>
  <c r="K235" i="15"/>
  <c r="K236" i="15" a="1"/>
  <c r="K236" i="15"/>
  <c r="K237" i="15" a="1"/>
  <c r="K237" i="15"/>
  <c r="K238" i="15" a="1"/>
  <c r="K238" i="15"/>
  <c r="K239" i="15" a="1"/>
  <c r="K239" i="15"/>
  <c r="K240" i="15" a="1"/>
  <c r="K240" i="15"/>
  <c r="K241" i="15" a="1"/>
  <c r="K241" i="15"/>
  <c r="K242" i="15" a="1"/>
  <c r="K242" i="15" s="1"/>
  <c r="K243" i="15" a="1"/>
  <c r="K243" i="15" s="1"/>
  <c r="K244" i="15" a="1"/>
  <c r="K244" i="15" s="1"/>
  <c r="K245" i="15" a="1"/>
  <c r="K245" i="15" s="1"/>
  <c r="K246" i="15" a="1"/>
  <c r="K246" i="15"/>
  <c r="K247" i="15" a="1"/>
  <c r="K247" i="15"/>
  <c r="L2" i="15" a="1"/>
  <c r="L2" i="15" s="1"/>
  <c r="L3" i="15" a="1"/>
  <c r="L3" i="15" s="1"/>
  <c r="L4" i="15" a="1"/>
  <c r="L4" i="15" s="1"/>
  <c r="L5" i="15" a="1"/>
  <c r="L5" i="15"/>
  <c r="L6" i="15" a="1"/>
  <c r="L6" i="15"/>
  <c r="L7" i="15" a="1"/>
  <c r="L7" i="15"/>
  <c r="L8" i="15" a="1"/>
  <c r="L8" i="15"/>
  <c r="L9" i="15" a="1"/>
  <c r="L9" i="15"/>
  <c r="L10" i="15" a="1"/>
  <c r="L10" i="15"/>
  <c r="L11" i="15" a="1"/>
  <c r="L11" i="15"/>
  <c r="L12" i="15" a="1"/>
  <c r="L12" i="15"/>
  <c r="L13" i="15" a="1"/>
  <c r="L13" i="15"/>
  <c r="L14" i="15" a="1"/>
  <c r="L14" i="15" s="1"/>
  <c r="L15" i="15" a="1"/>
  <c r="L15" i="15" s="1"/>
  <c r="L16" i="15" a="1"/>
  <c r="L16" i="15" s="1"/>
  <c r="L17" i="15" a="1"/>
  <c r="L17" i="15"/>
  <c r="L18" i="15" a="1"/>
  <c r="L18" i="15"/>
  <c r="L19" i="15" a="1"/>
  <c r="L19" i="15"/>
  <c r="L20" i="15" a="1"/>
  <c r="L20" i="15"/>
  <c r="L21" i="15" a="1"/>
  <c r="L21" i="15"/>
  <c r="L22" i="15" a="1"/>
  <c r="L22" i="15"/>
  <c r="L23" i="15" a="1"/>
  <c r="L23" i="15"/>
  <c r="L24" i="15" a="1"/>
  <c r="L24" i="15"/>
  <c r="L25" i="15" a="1"/>
  <c r="L25" i="15"/>
  <c r="L26" i="15" a="1"/>
  <c r="L26" i="15" s="1"/>
  <c r="L27" i="15" a="1"/>
  <c r="L27" i="15" s="1"/>
  <c r="L28" i="15" a="1"/>
  <c r="L28" i="15" s="1"/>
  <c r="L29" i="15" a="1"/>
  <c r="L29" i="15"/>
  <c r="L30" i="15" a="1"/>
  <c r="L30" i="15"/>
  <c r="L31" i="15" a="1"/>
  <c r="L31" i="15"/>
  <c r="L32" i="15" a="1"/>
  <c r="L32" i="15"/>
  <c r="L33" i="15" a="1"/>
  <c r="L33" i="15"/>
  <c r="L34" i="15" a="1"/>
  <c r="L34" i="15"/>
  <c r="L35" i="15" a="1"/>
  <c r="L35" i="15"/>
  <c r="L36" i="15" a="1"/>
  <c r="L36" i="15"/>
  <c r="L37" i="15" a="1"/>
  <c r="L37" i="15"/>
  <c r="L38" i="15" a="1"/>
  <c r="L38" i="15" s="1"/>
  <c r="L39" i="15" a="1"/>
  <c r="L39" i="15" s="1"/>
  <c r="L40" i="15" a="1"/>
  <c r="L40" i="15" s="1"/>
  <c r="L41" i="15" a="1"/>
  <c r="L41" i="15"/>
  <c r="L42" i="15" a="1"/>
  <c r="L42" i="15"/>
  <c r="L43" i="15" a="1"/>
  <c r="L43" i="15"/>
  <c r="L44" i="15" a="1"/>
  <c r="L44" i="15"/>
  <c r="L45" i="15" a="1"/>
  <c r="L45" i="15"/>
  <c r="L46" i="15" a="1"/>
  <c r="L46" i="15"/>
  <c r="L47" i="15" a="1"/>
  <c r="L47" i="15"/>
  <c r="L48" i="15" a="1"/>
  <c r="L48" i="15"/>
  <c r="L49" i="15" a="1"/>
  <c r="L49" i="15"/>
  <c r="L50" i="15" a="1"/>
  <c r="L50" i="15" s="1"/>
  <c r="L51" i="15" a="1"/>
  <c r="L51" i="15" s="1"/>
  <c r="L52" i="15" a="1"/>
  <c r="L52" i="15" s="1"/>
  <c r="L53" i="15" a="1"/>
  <c r="L53" i="15"/>
  <c r="L54" i="15" a="1"/>
  <c r="L54" i="15"/>
  <c r="L55" i="15" a="1"/>
  <c r="L55" i="15"/>
  <c r="L56" i="15" a="1"/>
  <c r="L56" i="15"/>
  <c r="L57" i="15" a="1"/>
  <c r="L57" i="15"/>
  <c r="L58" i="15" a="1"/>
  <c r="L58" i="15"/>
  <c r="L59" i="15" a="1"/>
  <c r="L59" i="15"/>
  <c r="L60" i="15" a="1"/>
  <c r="L60" i="15"/>
  <c r="L61" i="15" a="1"/>
  <c r="L61" i="15"/>
  <c r="L62" i="15" a="1"/>
  <c r="L62" i="15" s="1"/>
  <c r="L63" i="15" a="1"/>
  <c r="L63" i="15" s="1"/>
  <c r="L64" i="15" a="1"/>
  <c r="L64" i="15" s="1"/>
  <c r="L65" i="15" a="1"/>
  <c r="L65" i="15"/>
  <c r="L66" i="15" a="1"/>
  <c r="L66" i="15"/>
  <c r="L67" i="15" a="1"/>
  <c r="L67" i="15"/>
  <c r="L68" i="15" a="1"/>
  <c r="L68" i="15"/>
  <c r="L69" i="15" a="1"/>
  <c r="L69" i="15"/>
  <c r="L70" i="15" a="1"/>
  <c r="L70" i="15"/>
  <c r="L71" i="15" a="1"/>
  <c r="L71" i="15"/>
  <c r="L72" i="15" a="1"/>
  <c r="L72" i="15"/>
  <c r="L73" i="15" a="1"/>
  <c r="L73" i="15"/>
  <c r="L74" i="15" a="1"/>
  <c r="L74" i="15" s="1"/>
  <c r="L75" i="15" a="1"/>
  <c r="L75" i="15" s="1"/>
  <c r="L76" i="15" a="1"/>
  <c r="L76" i="15" s="1"/>
  <c r="L77" i="15" a="1"/>
  <c r="L77" i="15"/>
  <c r="L78" i="15" a="1"/>
  <c r="L78" i="15"/>
  <c r="L79" i="15" a="1"/>
  <c r="L79" i="15"/>
  <c r="L80" i="15" a="1"/>
  <c r="L80" i="15"/>
  <c r="L81" i="15" a="1"/>
  <c r="L81" i="15"/>
  <c r="L82" i="15" a="1"/>
  <c r="L82" i="15"/>
  <c r="L83" i="15" a="1"/>
  <c r="L83" i="15"/>
  <c r="L84" i="15" a="1"/>
  <c r="L84" i="15"/>
  <c r="L85" i="15" a="1"/>
  <c r="L85" i="15"/>
  <c r="L86" i="15" a="1"/>
  <c r="L86" i="15" s="1"/>
  <c r="L87" i="15" a="1"/>
  <c r="L87" i="15" s="1"/>
  <c r="L88" i="15" a="1"/>
  <c r="L88" i="15" s="1"/>
  <c r="L89" i="15" a="1"/>
  <c r="L89" i="15"/>
  <c r="L90" i="15" a="1"/>
  <c r="L90" i="15"/>
  <c r="L91" i="15" a="1"/>
  <c r="L91" i="15"/>
  <c r="L92" i="15" a="1"/>
  <c r="L92" i="15"/>
  <c r="L93" i="15" a="1"/>
  <c r="L93" i="15"/>
  <c r="L94" i="15" a="1"/>
  <c r="L94" i="15"/>
  <c r="L95" i="15" a="1"/>
  <c r="L95" i="15"/>
  <c r="L96" i="15" a="1"/>
  <c r="L96" i="15"/>
  <c r="L97" i="15" a="1"/>
  <c r="L97" i="15"/>
  <c r="L98" i="15" a="1"/>
  <c r="L98" i="15" s="1"/>
  <c r="L99" i="15" a="1"/>
  <c r="L99" i="15" s="1"/>
  <c r="L100" i="15" a="1"/>
  <c r="L100" i="15" s="1"/>
  <c r="L101" i="15" a="1"/>
  <c r="L101" i="15"/>
  <c r="L102" i="15" a="1"/>
  <c r="L102" i="15"/>
  <c r="L103" i="15" a="1"/>
  <c r="L103" i="15"/>
  <c r="L104" i="15" a="1"/>
  <c r="L104" i="15"/>
  <c r="L105" i="15" a="1"/>
  <c r="L105" i="15"/>
  <c r="L106" i="15" a="1"/>
  <c r="L106" i="15"/>
  <c r="L107" i="15" a="1"/>
  <c r="L107" i="15"/>
  <c r="L108" i="15" a="1"/>
  <c r="L108" i="15"/>
  <c r="L109" i="15" a="1"/>
  <c r="L109" i="15"/>
  <c r="L110" i="15" a="1"/>
  <c r="L110" i="15" s="1"/>
  <c r="L111" i="15" a="1"/>
  <c r="L111" i="15" s="1"/>
  <c r="L112" i="15" a="1"/>
  <c r="L112" i="15" s="1"/>
  <c r="L113" i="15" a="1"/>
  <c r="L113" i="15"/>
  <c r="L114" i="15" a="1"/>
  <c r="L114" i="15"/>
  <c r="L115" i="15" a="1"/>
  <c r="L115" i="15"/>
  <c r="L116" i="15" a="1"/>
  <c r="L116" i="15"/>
  <c r="L117" i="15" a="1"/>
  <c r="L117" i="15"/>
  <c r="L118" i="15" a="1"/>
  <c r="L118" i="15"/>
  <c r="L119" i="15" a="1"/>
  <c r="L119" i="15"/>
  <c r="L120" i="15" a="1"/>
  <c r="L120" i="15"/>
  <c r="L121" i="15" a="1"/>
  <c r="L121" i="15"/>
  <c r="L122" i="15" a="1"/>
  <c r="L122" i="15" s="1"/>
  <c r="L123" i="15" a="1"/>
  <c r="L123" i="15" s="1"/>
  <c r="L124" i="15" a="1"/>
  <c r="L124" i="15" s="1"/>
  <c r="L125" i="15" a="1"/>
  <c r="L125" i="15"/>
  <c r="L126" i="15" a="1"/>
  <c r="L126" i="15"/>
  <c r="L127" i="15" a="1"/>
  <c r="L127" i="15"/>
  <c r="L128" i="15" a="1"/>
  <c r="L128" i="15"/>
  <c r="L129" i="15" a="1"/>
  <c r="L129" i="15"/>
  <c r="L130" i="15" a="1"/>
  <c r="L130" i="15"/>
  <c r="L131" i="15" a="1"/>
  <c r="L131" i="15"/>
  <c r="L132" i="15" a="1"/>
  <c r="L132" i="15"/>
  <c r="L133" i="15" a="1"/>
  <c r="L133" i="15"/>
  <c r="L134" i="15" a="1"/>
  <c r="L134" i="15" s="1"/>
  <c r="L135" i="15" a="1"/>
  <c r="L135" i="15" s="1"/>
  <c r="L136" i="15" a="1"/>
  <c r="L136" i="15" s="1"/>
  <c r="L137" i="15" a="1"/>
  <c r="L137" i="15"/>
  <c r="L138" i="15" a="1"/>
  <c r="L138" i="15"/>
  <c r="L139" i="15" a="1"/>
  <c r="L139" i="15"/>
  <c r="L140" i="15" a="1"/>
  <c r="L140" i="15"/>
  <c r="L141" i="15" a="1"/>
  <c r="L141" i="15"/>
  <c r="L142" i="15" a="1"/>
  <c r="L142" i="15"/>
  <c r="L143" i="15" a="1"/>
  <c r="L143" i="15"/>
  <c r="L144" i="15" a="1"/>
  <c r="L144" i="15"/>
  <c r="L145" i="15" a="1"/>
  <c r="L145" i="15"/>
  <c r="L146" i="15" a="1"/>
  <c r="L146" i="15" s="1"/>
  <c r="L147" i="15" a="1"/>
  <c r="L147" i="15" s="1"/>
  <c r="L148" i="15" a="1"/>
  <c r="L148" i="15" s="1"/>
  <c r="L149" i="15" a="1"/>
  <c r="L149" i="15"/>
  <c r="L150" i="15" a="1"/>
  <c r="L150" i="15"/>
  <c r="L151" i="15" a="1"/>
  <c r="L151" i="15"/>
  <c r="L152" i="15" a="1"/>
  <c r="L152" i="15"/>
  <c r="L153" i="15" a="1"/>
  <c r="L153" i="15"/>
  <c r="L154" i="15" a="1"/>
  <c r="L154" i="15"/>
  <c r="L155" i="15" a="1"/>
  <c r="L155" i="15"/>
  <c r="L156" i="15" a="1"/>
  <c r="L156" i="15"/>
  <c r="L157" i="15" a="1"/>
  <c r="L157" i="15"/>
  <c r="L158" i="15" a="1"/>
  <c r="L158" i="15" s="1"/>
  <c r="L159" i="15" a="1"/>
  <c r="L159" i="15" s="1"/>
  <c r="L160" i="15" a="1"/>
  <c r="L160" i="15" s="1"/>
  <c r="L161" i="15" a="1"/>
  <c r="L161" i="15"/>
  <c r="L162" i="15" a="1"/>
  <c r="L162" i="15"/>
  <c r="L163" i="15" a="1"/>
  <c r="L163" i="15"/>
  <c r="L164" i="15" a="1"/>
  <c r="L164" i="15"/>
  <c r="L165" i="15" a="1"/>
  <c r="L165" i="15"/>
  <c r="L166" i="15" a="1"/>
  <c r="L166" i="15"/>
  <c r="L167" i="15" a="1"/>
  <c r="L167" i="15"/>
  <c r="L168" i="15" a="1"/>
  <c r="L168" i="15"/>
  <c r="L169" i="15" a="1"/>
  <c r="L169" i="15"/>
  <c r="L170" i="15" a="1"/>
  <c r="L170" i="15" s="1"/>
  <c r="L171" i="15" a="1"/>
  <c r="L171" i="15" s="1"/>
  <c r="L172" i="15" a="1"/>
  <c r="L172" i="15" s="1"/>
  <c r="L173" i="15" a="1"/>
  <c r="L173" i="15"/>
  <c r="L174" i="15" a="1"/>
  <c r="L174" i="15"/>
  <c r="L175" i="15" a="1"/>
  <c r="L175" i="15"/>
  <c r="L176" i="15" a="1"/>
  <c r="L176" i="15"/>
  <c r="L177" i="15" a="1"/>
  <c r="L177" i="15"/>
  <c r="L178" i="15" a="1"/>
  <c r="L178" i="15"/>
  <c r="L179" i="15" a="1"/>
  <c r="L179" i="15"/>
  <c r="L180" i="15" a="1"/>
  <c r="L180" i="15"/>
  <c r="L181" i="15" a="1"/>
  <c r="L181" i="15"/>
  <c r="L182" i="15" a="1"/>
  <c r="L182" i="15" s="1"/>
  <c r="L183" i="15" a="1"/>
  <c r="L183" i="15" s="1"/>
  <c r="L184" i="15" a="1"/>
  <c r="L184" i="15" s="1"/>
  <c r="L185" i="15" a="1"/>
  <c r="L185" i="15"/>
  <c r="L186" i="15" a="1"/>
  <c r="L186" i="15"/>
  <c r="L187" i="15" a="1"/>
  <c r="L187" i="15"/>
  <c r="L188" i="15" a="1"/>
  <c r="L188" i="15"/>
  <c r="L189" i="15" a="1"/>
  <c r="L189" i="15"/>
  <c r="L190" i="15" a="1"/>
  <c r="L190" i="15"/>
  <c r="L191" i="15" a="1"/>
  <c r="L191" i="15"/>
  <c r="L192" i="15" a="1"/>
  <c r="L192" i="15"/>
  <c r="L193" i="15" a="1"/>
  <c r="L193" i="15"/>
  <c r="L194" i="15" a="1"/>
  <c r="L194" i="15" s="1"/>
  <c r="L195" i="15" a="1"/>
  <c r="L195" i="15" s="1"/>
  <c r="L196" i="15" a="1"/>
  <c r="L196" i="15" s="1"/>
  <c r="L197" i="15" a="1"/>
  <c r="L197" i="15"/>
  <c r="L198" i="15" a="1"/>
  <c r="L198" i="15" s="1"/>
  <c r="L199" i="15" a="1"/>
  <c r="L199" i="15"/>
  <c r="L200" i="15" a="1"/>
  <c r="L200" i="15"/>
  <c r="L201" i="15" a="1"/>
  <c r="L201" i="15"/>
  <c r="L202" i="15" a="1"/>
  <c r="L202" i="15"/>
  <c r="L203" i="15" a="1"/>
  <c r="L203" i="15"/>
  <c r="L204" i="15" a="1"/>
  <c r="L204" i="15"/>
  <c r="L205" i="15" a="1"/>
  <c r="L205" i="15"/>
  <c r="L206" i="15" a="1"/>
  <c r="L206" i="15" s="1"/>
  <c r="L207" i="15" a="1"/>
  <c r="L207" i="15" s="1"/>
  <c r="L208" i="15" a="1"/>
  <c r="L208" i="15" s="1"/>
  <c r="L209" i="15" a="1"/>
  <c r="L209" i="15"/>
  <c r="L210" i="15" a="1"/>
  <c r="L210" i="15"/>
  <c r="L211" i="15" a="1"/>
  <c r="L211" i="15"/>
  <c r="L212" i="15" a="1"/>
  <c r="L212" i="15"/>
  <c r="L213" i="15" a="1"/>
  <c r="L213" i="15"/>
  <c r="L214" i="15" a="1"/>
  <c r="L214" i="15"/>
  <c r="L215" i="15" a="1"/>
  <c r="L215" i="15"/>
  <c r="L216" i="15" a="1"/>
  <c r="L216" i="15"/>
  <c r="L217" i="15" a="1"/>
  <c r="L217" i="15"/>
  <c r="L218" i="15" a="1"/>
  <c r="L218" i="15" s="1"/>
  <c r="L219" i="15" a="1"/>
  <c r="L219" i="15" s="1"/>
  <c r="L220" i="15" a="1"/>
  <c r="L220" i="15" s="1"/>
  <c r="L221" i="15" a="1"/>
  <c r="L221" i="15"/>
  <c r="L222" i="15" a="1"/>
  <c r="L222" i="15"/>
  <c r="L223" i="15" a="1"/>
  <c r="L223" i="15"/>
  <c r="L224" i="15" a="1"/>
  <c r="L224" i="15"/>
  <c r="L225" i="15" a="1"/>
  <c r="L225" i="15"/>
  <c r="L226" i="15" a="1"/>
  <c r="L226" i="15"/>
  <c r="L227" i="15" a="1"/>
  <c r="L227" i="15"/>
  <c r="L228" i="15" a="1"/>
  <c r="L228" i="15"/>
  <c r="L229" i="15" a="1"/>
  <c r="L229" i="15"/>
  <c r="L230" i="15" a="1"/>
  <c r="L230" i="15" s="1"/>
  <c r="L231" i="15" a="1"/>
  <c r="L231" i="15" s="1"/>
  <c r="L232" i="15" a="1"/>
  <c r="L232" i="15" s="1"/>
  <c r="L233" i="15" a="1"/>
  <c r="L233" i="15"/>
  <c r="L234" i="15" a="1"/>
  <c r="L234" i="15"/>
  <c r="L235" i="15" a="1"/>
  <c r="L235" i="15"/>
  <c r="L236" i="15" a="1"/>
  <c r="L236" i="15"/>
  <c r="L237" i="15" a="1"/>
  <c r="L237" i="15"/>
  <c r="L238" i="15" a="1"/>
  <c r="L238" i="15"/>
  <c r="L239" i="15" a="1"/>
  <c r="L239" i="15"/>
  <c r="L240" i="15" a="1"/>
  <c r="L240" i="15"/>
  <c r="L241" i="15" a="1"/>
  <c r="L241" i="15"/>
  <c r="L242" i="15" a="1"/>
  <c r="L242" i="15" s="1"/>
  <c r="L243" i="15" a="1"/>
  <c r="L243" i="15" s="1"/>
  <c r="L244" i="15" a="1"/>
  <c r="L244" i="15" s="1"/>
  <c r="L245" i="15" a="1"/>
  <c r="L245" i="15"/>
  <c r="L246" i="15" a="1"/>
  <c r="L246" i="15"/>
  <c r="L247" i="15" a="1"/>
  <c r="L247" i="15"/>
  <c r="S4" i="15"/>
  <c r="S2" i="15"/>
  <c r="S3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E2" i="15"/>
  <c r="E3" i="15"/>
  <c r="E4" i="15"/>
  <c r="E5" i="15"/>
  <c r="E6" i="15"/>
  <c r="E7" i="15"/>
  <c r="E8" i="15"/>
  <c r="I8" i="15" s="1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I24" i="15" s="1"/>
  <c r="E25" i="15"/>
  <c r="I25" i="15" s="1"/>
  <c r="E26" i="15"/>
  <c r="E27" i="15"/>
  <c r="E28" i="15"/>
  <c r="I28" i="15" s="1"/>
  <c r="E29" i="15"/>
  <c r="E30" i="15"/>
  <c r="E31" i="15"/>
  <c r="E32" i="15"/>
  <c r="I32" i="15" s="1"/>
  <c r="E33" i="15"/>
  <c r="I33" i="15" s="1"/>
  <c r="E34" i="15"/>
  <c r="I34" i="15" s="1"/>
  <c r="E35" i="15"/>
  <c r="E36" i="15"/>
  <c r="E37" i="15"/>
  <c r="E38" i="15"/>
  <c r="E39" i="15"/>
  <c r="I39" i="15" s="1"/>
  <c r="E40" i="15"/>
  <c r="I40" i="15" s="1"/>
  <c r="E41" i="15"/>
  <c r="E42" i="15"/>
  <c r="E43" i="15"/>
  <c r="I43" i="15" s="1"/>
  <c r="E44" i="15"/>
  <c r="E45" i="15"/>
  <c r="E46" i="15"/>
  <c r="E47" i="15"/>
  <c r="E48" i="15"/>
  <c r="I48" i="15" s="1"/>
  <c r="E49" i="15"/>
  <c r="I49" i="15" s="1"/>
  <c r="E50" i="15"/>
  <c r="E51" i="15"/>
  <c r="E52" i="15"/>
  <c r="E53" i="15"/>
  <c r="E54" i="15"/>
  <c r="E55" i="15"/>
  <c r="E56" i="15"/>
  <c r="I56" i="15" s="1"/>
  <c r="E57" i="15"/>
  <c r="E58" i="15"/>
  <c r="E59" i="15"/>
  <c r="E60" i="15"/>
  <c r="E61" i="15"/>
  <c r="E62" i="15"/>
  <c r="I62" i="15" s="1"/>
  <c r="E63" i="15"/>
  <c r="E64" i="15"/>
  <c r="E65" i="15"/>
  <c r="E66" i="15"/>
  <c r="I66" i="15" s="1"/>
  <c r="E67" i="15"/>
  <c r="E68" i="15"/>
  <c r="E69" i="15"/>
  <c r="E70" i="15"/>
  <c r="E71" i="15"/>
  <c r="I71" i="15" s="1"/>
  <c r="E72" i="15"/>
  <c r="I72" i="15" s="1"/>
  <c r="E73" i="15"/>
  <c r="I73" i="15" s="1"/>
  <c r="E74" i="15"/>
  <c r="E75" i="15"/>
  <c r="E76" i="15"/>
  <c r="E77" i="15"/>
  <c r="E78" i="15"/>
  <c r="E79" i="15"/>
  <c r="E80" i="15"/>
  <c r="I80" i="15" s="1"/>
  <c r="E81" i="15"/>
  <c r="E82" i="15"/>
  <c r="E83" i="15"/>
  <c r="E84" i="15"/>
  <c r="E85" i="15"/>
  <c r="E86" i="15"/>
  <c r="E87" i="15"/>
  <c r="I87" i="15" s="1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I103" i="15" s="1"/>
  <c r="E104" i="15"/>
  <c r="I104" i="15" s="1"/>
  <c r="E105" i="15"/>
  <c r="E106" i="15"/>
  <c r="E107" i="15"/>
  <c r="E108" i="15"/>
  <c r="E109" i="15"/>
  <c r="E110" i="15"/>
  <c r="I110" i="15" s="1"/>
  <c r="E111" i="15"/>
  <c r="I111" i="15" s="1"/>
  <c r="E112" i="15"/>
  <c r="E113" i="15"/>
  <c r="I113" i="15" s="1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I128" i="15" s="1"/>
  <c r="E129" i="15"/>
  <c r="E130" i="15"/>
  <c r="E131" i="15"/>
  <c r="E132" i="15"/>
  <c r="E133" i="15"/>
  <c r="E134" i="15"/>
  <c r="E135" i="15"/>
  <c r="I135" i="15" s="1"/>
  <c r="E136" i="15"/>
  <c r="E137" i="15"/>
  <c r="E138" i="15"/>
  <c r="I138" i="15" s="1"/>
  <c r="E139" i="15"/>
  <c r="E140" i="15"/>
  <c r="E141" i="15"/>
  <c r="E142" i="15"/>
  <c r="E143" i="15"/>
  <c r="E144" i="15"/>
  <c r="I144" i="15" s="1"/>
  <c r="E145" i="15"/>
  <c r="I145" i="15" s="1"/>
  <c r="E146" i="15"/>
  <c r="I146" i="15" s="1"/>
  <c r="E147" i="15"/>
  <c r="E148" i="15"/>
  <c r="E149" i="15"/>
  <c r="E150" i="15"/>
  <c r="E151" i="15"/>
  <c r="E152" i="15"/>
  <c r="I152" i="15" s="1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I169" i="15" s="1"/>
  <c r="E170" i="15"/>
  <c r="E171" i="15"/>
  <c r="E172" i="15"/>
  <c r="E173" i="15"/>
  <c r="E174" i="15"/>
  <c r="E175" i="15"/>
  <c r="E176" i="15"/>
  <c r="E177" i="15"/>
  <c r="E178" i="15"/>
  <c r="E179" i="15"/>
  <c r="E180" i="15"/>
  <c r="I180" i="15" s="1"/>
  <c r="E181" i="15"/>
  <c r="E182" i="15"/>
  <c r="I182" i="15" s="1"/>
  <c r="E183" i="15"/>
  <c r="I183" i="15" s="1"/>
  <c r="E184" i="15"/>
  <c r="I184" i="15" s="1"/>
  <c r="E185" i="15"/>
  <c r="I185" i="15" s="1"/>
  <c r="E186" i="15"/>
  <c r="E187" i="15"/>
  <c r="I187" i="15" s="1"/>
  <c r="E188" i="15"/>
  <c r="E189" i="15"/>
  <c r="E190" i="15"/>
  <c r="I190" i="15" s="1"/>
  <c r="E191" i="15"/>
  <c r="I191" i="15" s="1"/>
  <c r="E192" i="15"/>
  <c r="I192" i="15" s="1"/>
  <c r="E193" i="15"/>
  <c r="I193" i="15" s="1"/>
  <c r="E194" i="15"/>
  <c r="E195" i="15"/>
  <c r="E196" i="15"/>
  <c r="E197" i="15"/>
  <c r="E198" i="15"/>
  <c r="E199" i="15"/>
  <c r="E200" i="15"/>
  <c r="I200" i="15" s="1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I224" i="15" s="1"/>
  <c r="E225" i="15"/>
  <c r="I225" i="15" s="1"/>
  <c r="E226" i="15"/>
  <c r="E227" i="15"/>
  <c r="E228" i="15"/>
  <c r="E229" i="15"/>
  <c r="E230" i="15"/>
  <c r="E231" i="15"/>
  <c r="E232" i="15"/>
  <c r="I232" i="15" s="1"/>
  <c r="E233" i="15"/>
  <c r="E234" i="15"/>
  <c r="E235" i="15"/>
  <c r="E236" i="15"/>
  <c r="E237" i="15"/>
  <c r="I237" i="15" s="1"/>
  <c r="E238" i="15"/>
  <c r="I238" i="15" s="1"/>
  <c r="E239" i="15"/>
  <c r="I239" i="15" s="1"/>
  <c r="E240" i="15"/>
  <c r="I240" i="15" s="1"/>
  <c r="E241" i="15"/>
  <c r="I241" i="15" s="1"/>
  <c r="E242" i="15"/>
  <c r="E243" i="15"/>
  <c r="E244" i="15"/>
  <c r="E245" i="15"/>
  <c r="E246" i="15"/>
  <c r="E247" i="15"/>
  <c r="I2" i="15"/>
  <c r="I3" i="15"/>
  <c r="I4" i="15"/>
  <c r="I5" i="15"/>
  <c r="I6" i="15"/>
  <c r="I7" i="15"/>
  <c r="I9" i="15"/>
  <c r="I10" i="15"/>
  <c r="I11" i="15"/>
  <c r="I12" i="15"/>
  <c r="I14" i="15"/>
  <c r="I15" i="15"/>
  <c r="I16" i="15"/>
  <c r="I17" i="15"/>
  <c r="I18" i="15"/>
  <c r="I19" i="15"/>
  <c r="I26" i="15"/>
  <c r="I27" i="15"/>
  <c r="I29" i="15"/>
  <c r="I30" i="15"/>
  <c r="I31" i="15"/>
  <c r="I38" i="15"/>
  <c r="I42" i="15"/>
  <c r="I50" i="15"/>
  <c r="I51" i="15"/>
  <c r="I52" i="15"/>
  <c r="I53" i="15"/>
  <c r="I54" i="15"/>
  <c r="I55" i="15"/>
  <c r="I57" i="15"/>
  <c r="I58" i="15"/>
  <c r="I59" i="15"/>
  <c r="I60" i="15"/>
  <c r="I61" i="15"/>
  <c r="I74" i="15"/>
  <c r="I75" i="15"/>
  <c r="I76" i="15"/>
  <c r="I77" i="15"/>
  <c r="I78" i="15"/>
  <c r="I79" i="15"/>
  <c r="I81" i="15"/>
  <c r="I82" i="15"/>
  <c r="I83" i="15"/>
  <c r="I84" i="15"/>
  <c r="I85" i="15"/>
  <c r="I86" i="15"/>
  <c r="I88" i="15"/>
  <c r="I89" i="15"/>
  <c r="I90" i="15"/>
  <c r="I98" i="15"/>
  <c r="I99" i="15"/>
  <c r="I100" i="15"/>
  <c r="I101" i="15"/>
  <c r="I102" i="15"/>
  <c r="I114" i="15"/>
  <c r="I122" i="15"/>
  <c r="I123" i="15"/>
  <c r="I124" i="15"/>
  <c r="I125" i="15"/>
  <c r="I126" i="15"/>
  <c r="I127" i="15"/>
  <c r="I129" i="15"/>
  <c r="I130" i="15"/>
  <c r="I131" i="15"/>
  <c r="I132" i="15"/>
  <c r="I133" i="15"/>
  <c r="I134" i="15"/>
  <c r="I147" i="15"/>
  <c r="I148" i="15"/>
  <c r="I149" i="15"/>
  <c r="I150" i="15"/>
  <c r="I151" i="15"/>
  <c r="I153" i="15"/>
  <c r="I154" i="15"/>
  <c r="I155" i="15"/>
  <c r="I157" i="15"/>
  <c r="I158" i="15"/>
  <c r="I159" i="15"/>
  <c r="I162" i="15"/>
  <c r="I170" i="15"/>
  <c r="I171" i="15"/>
  <c r="I172" i="15"/>
  <c r="I173" i="15"/>
  <c r="I174" i="15"/>
  <c r="I175" i="15"/>
  <c r="I186" i="15"/>
  <c r="I194" i="15"/>
  <c r="I195" i="15"/>
  <c r="I196" i="15"/>
  <c r="I197" i="15"/>
  <c r="I198" i="15"/>
  <c r="I199" i="15"/>
  <c r="I201" i="15"/>
  <c r="I202" i="15"/>
  <c r="I203" i="15"/>
  <c r="I206" i="15"/>
  <c r="I207" i="15"/>
  <c r="I208" i="15"/>
  <c r="I210" i="15"/>
  <c r="I218" i="15"/>
  <c r="I219" i="15"/>
  <c r="I220" i="15"/>
  <c r="I221" i="15"/>
  <c r="I222" i="15"/>
  <c r="I223" i="15"/>
  <c r="I230" i="15"/>
  <c r="I234" i="15"/>
  <c r="I242" i="15"/>
  <c r="I243" i="15"/>
  <c r="I244" i="15"/>
  <c r="I245" i="15"/>
  <c r="I246" i="15"/>
  <c r="I247" i="15"/>
  <c r="I160" i="15" l="1"/>
  <c r="I13" i="15"/>
  <c r="I231" i="15"/>
  <c r="I156" i="15"/>
  <c r="I228" i="15"/>
  <c r="I226" i="15"/>
  <c r="I36" i="15"/>
  <c r="I35" i="15"/>
  <c r="I108" i="15"/>
  <c r="I229" i="15"/>
  <c r="I181" i="15"/>
  <c r="I107" i="15"/>
  <c r="I106" i="15"/>
  <c r="I105" i="15"/>
  <c r="I112" i="15"/>
  <c r="I227" i="15"/>
  <c r="I37" i="15"/>
  <c r="I109" i="15"/>
  <c r="I179" i="15"/>
  <c r="I64" i="15"/>
  <c r="I178" i="15"/>
  <c r="I136" i="15"/>
  <c r="I63" i="15"/>
  <c r="I177" i="15"/>
  <c r="I217" i="15"/>
  <c r="I164" i="15"/>
  <c r="I94" i="15"/>
  <c r="I45" i="15"/>
  <c r="I120" i="15"/>
  <c r="I142" i="15"/>
  <c r="I93" i="15"/>
  <c r="I116" i="15"/>
  <c r="I211" i="15"/>
  <c r="I41" i="15"/>
  <c r="I188" i="15"/>
  <c r="I167" i="15"/>
  <c r="I189" i="15"/>
  <c r="I121" i="15"/>
  <c r="I96" i="15"/>
  <c r="I47" i="15"/>
  <c r="I214" i="15"/>
  <c r="I22" i="15"/>
  <c r="I117" i="15"/>
  <c r="I236" i="15"/>
  <c r="I20" i="15"/>
  <c r="I204" i="15"/>
  <c r="I137" i="15"/>
  <c r="I212" i="15"/>
  <c r="I46" i="15"/>
  <c r="I119" i="15"/>
  <c r="I165" i="15"/>
  <c r="I168" i="15"/>
  <c r="I215" i="15"/>
  <c r="I166" i="15"/>
  <c r="I69" i="15"/>
  <c r="I68" i="15"/>
  <c r="I67" i="15"/>
  <c r="I205" i="15"/>
  <c r="I233" i="15"/>
  <c r="I163" i="15"/>
  <c r="I97" i="15"/>
  <c r="I216" i="15"/>
  <c r="I95" i="15"/>
  <c r="I118" i="15"/>
  <c r="I21" i="15"/>
  <c r="I92" i="15"/>
  <c r="I143" i="15"/>
  <c r="I213" i="15"/>
  <c r="I44" i="15"/>
  <c r="I115" i="15"/>
  <c r="I209" i="15"/>
  <c r="I139" i="15"/>
  <c r="I235" i="15"/>
  <c r="I65" i="15"/>
  <c r="I161" i="15"/>
  <c r="I23" i="15"/>
  <c r="I70" i="15"/>
  <c r="I141" i="15"/>
  <c r="I140" i="15"/>
  <c r="I91" i="15"/>
  <c r="I176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3" i="66"/>
  <c r="L4" i="66"/>
  <c r="L26" i="66"/>
  <c r="L27" i="66"/>
  <c r="L29" i="66"/>
  <c r="L52" i="66"/>
  <c r="L95" i="66"/>
  <c r="L96" i="66"/>
  <c r="L98" i="66"/>
  <c r="L121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3" i="66"/>
  <c r="K4" i="66"/>
  <c r="K5" i="66"/>
  <c r="L5" i="66" s="1"/>
  <c r="K6" i="66"/>
  <c r="L6" i="66" s="1"/>
  <c r="K7" i="66"/>
  <c r="L7" i="66" s="1"/>
  <c r="K8" i="66"/>
  <c r="L8" i="66" s="1"/>
  <c r="K9" i="66"/>
  <c r="L9" i="66" s="1"/>
  <c r="K10" i="66"/>
  <c r="L10" i="66" s="1"/>
  <c r="K11" i="66"/>
  <c r="L11" i="66" s="1"/>
  <c r="K12" i="66"/>
  <c r="L12" i="66" s="1"/>
  <c r="K13" i="66"/>
  <c r="L13" i="66" s="1"/>
  <c r="K14" i="66"/>
  <c r="L14" i="66" s="1"/>
  <c r="K15" i="66"/>
  <c r="L15" i="66" s="1"/>
  <c r="K16" i="66"/>
  <c r="L16" i="66" s="1"/>
  <c r="K17" i="66"/>
  <c r="L17" i="66" s="1"/>
  <c r="K18" i="66"/>
  <c r="L18" i="66" s="1"/>
  <c r="K19" i="66"/>
  <c r="L19" i="66" s="1"/>
  <c r="K20" i="66"/>
  <c r="L20" i="66" s="1"/>
  <c r="K21" i="66"/>
  <c r="L21" i="66" s="1"/>
  <c r="K22" i="66"/>
  <c r="L22" i="66" s="1"/>
  <c r="K23" i="66"/>
  <c r="L23" i="66" s="1"/>
  <c r="K24" i="66"/>
  <c r="L24" i="66" s="1"/>
  <c r="K25" i="66"/>
  <c r="L25" i="66" s="1"/>
  <c r="K26" i="66"/>
  <c r="K27" i="66"/>
  <c r="K28" i="66"/>
  <c r="L28" i="66" s="1"/>
  <c r="K29" i="66"/>
  <c r="K30" i="66"/>
  <c r="L30" i="66" s="1"/>
  <c r="K31" i="66"/>
  <c r="L31" i="66" s="1"/>
  <c r="K32" i="66"/>
  <c r="L32" i="66" s="1"/>
  <c r="K33" i="66"/>
  <c r="L33" i="66" s="1"/>
  <c r="K34" i="66"/>
  <c r="L34" i="66" s="1"/>
  <c r="K35" i="66"/>
  <c r="L35" i="66" s="1"/>
  <c r="K36" i="66"/>
  <c r="L36" i="66" s="1"/>
  <c r="K37" i="66"/>
  <c r="L37" i="66" s="1"/>
  <c r="K38" i="66"/>
  <c r="L38" i="66" s="1"/>
  <c r="K39" i="66"/>
  <c r="L39" i="66" s="1"/>
  <c r="K40" i="66"/>
  <c r="L40" i="66" s="1"/>
  <c r="K41" i="66"/>
  <c r="L41" i="66" s="1"/>
  <c r="K42" i="66"/>
  <c r="L42" i="66" s="1"/>
  <c r="K43" i="66"/>
  <c r="L43" i="66" s="1"/>
  <c r="K44" i="66"/>
  <c r="L44" i="66" s="1"/>
  <c r="K45" i="66"/>
  <c r="L45" i="66" s="1"/>
  <c r="K46" i="66"/>
  <c r="L46" i="66" s="1"/>
  <c r="K47" i="66"/>
  <c r="L47" i="66" s="1"/>
  <c r="K48" i="66"/>
  <c r="L48" i="66" s="1"/>
  <c r="K49" i="66"/>
  <c r="L49" i="66" s="1"/>
  <c r="K50" i="66"/>
  <c r="L50" i="66" s="1"/>
  <c r="K51" i="66"/>
  <c r="L51" i="66" s="1"/>
  <c r="K52" i="66"/>
  <c r="K53" i="66"/>
  <c r="L53" i="66" s="1"/>
  <c r="K54" i="66"/>
  <c r="L54" i="66" s="1"/>
  <c r="K55" i="66"/>
  <c r="L55" i="66" s="1"/>
  <c r="K56" i="66"/>
  <c r="L56" i="66" s="1"/>
  <c r="K57" i="66"/>
  <c r="L57" i="66" s="1"/>
  <c r="K58" i="66"/>
  <c r="L58" i="66" s="1"/>
  <c r="K59" i="66"/>
  <c r="L59" i="66" s="1"/>
  <c r="K60" i="66"/>
  <c r="L60" i="66" s="1"/>
  <c r="K61" i="66"/>
  <c r="L61" i="66" s="1"/>
  <c r="K62" i="66"/>
  <c r="L62" i="66" s="1"/>
  <c r="K63" i="66"/>
  <c r="L63" i="66" s="1"/>
  <c r="K64" i="66"/>
  <c r="L64" i="66" s="1"/>
  <c r="K65" i="66"/>
  <c r="L65" i="66" s="1"/>
  <c r="K66" i="66"/>
  <c r="L66" i="66" s="1"/>
  <c r="K67" i="66"/>
  <c r="L67" i="66" s="1"/>
  <c r="K68" i="66"/>
  <c r="L68" i="66" s="1"/>
  <c r="K69" i="66"/>
  <c r="L69" i="66" s="1"/>
  <c r="K70" i="66"/>
  <c r="L70" i="66" s="1"/>
  <c r="K71" i="66"/>
  <c r="L71" i="66" s="1"/>
  <c r="K72" i="66"/>
  <c r="L72" i="66" s="1"/>
  <c r="K73" i="66"/>
  <c r="L73" i="66" s="1"/>
  <c r="K74" i="66"/>
  <c r="L74" i="66" s="1"/>
  <c r="K75" i="66"/>
  <c r="L75" i="66" s="1"/>
  <c r="K76" i="66"/>
  <c r="L76" i="66" s="1"/>
  <c r="K77" i="66"/>
  <c r="L77" i="66" s="1"/>
  <c r="K78" i="66"/>
  <c r="L78" i="66" s="1"/>
  <c r="K79" i="66"/>
  <c r="L79" i="66" s="1"/>
  <c r="K80" i="66"/>
  <c r="L80" i="66" s="1"/>
  <c r="K81" i="66"/>
  <c r="L81" i="66" s="1"/>
  <c r="K82" i="66"/>
  <c r="L82" i="66" s="1"/>
  <c r="K83" i="66"/>
  <c r="L83" i="66" s="1"/>
  <c r="K84" i="66"/>
  <c r="L84" i="66" s="1"/>
  <c r="K85" i="66"/>
  <c r="L85" i="66" s="1"/>
  <c r="K86" i="66"/>
  <c r="L86" i="66" s="1"/>
  <c r="K87" i="66"/>
  <c r="L87" i="66" s="1"/>
  <c r="K88" i="66"/>
  <c r="L88" i="66" s="1"/>
  <c r="K89" i="66"/>
  <c r="L89" i="66" s="1"/>
  <c r="K90" i="66"/>
  <c r="L90" i="66" s="1"/>
  <c r="K91" i="66"/>
  <c r="L91" i="66" s="1"/>
  <c r="K92" i="66"/>
  <c r="L92" i="66" s="1"/>
  <c r="K93" i="66"/>
  <c r="L93" i="66" s="1"/>
  <c r="K94" i="66"/>
  <c r="L94" i="66" s="1"/>
  <c r="K95" i="66"/>
  <c r="K96" i="66"/>
  <c r="K97" i="66"/>
  <c r="L97" i="66" s="1"/>
  <c r="K98" i="66"/>
  <c r="K99" i="66"/>
  <c r="L99" i="66" s="1"/>
  <c r="K100" i="66"/>
  <c r="L100" i="66" s="1"/>
  <c r="K101" i="66"/>
  <c r="L101" i="66" s="1"/>
  <c r="K102" i="66"/>
  <c r="L102" i="66" s="1"/>
  <c r="K103" i="66"/>
  <c r="L103" i="66" s="1"/>
  <c r="K104" i="66"/>
  <c r="L104" i="66" s="1"/>
  <c r="K105" i="66"/>
  <c r="L105" i="66" s="1"/>
  <c r="K106" i="66"/>
  <c r="L106" i="66" s="1"/>
  <c r="K107" i="66"/>
  <c r="L107" i="66" s="1"/>
  <c r="K108" i="66"/>
  <c r="L108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5" i="66"/>
  <c r="L115" i="66" s="1"/>
  <c r="K116" i="66"/>
  <c r="L116" i="66" s="1"/>
  <c r="K117" i="66"/>
  <c r="L117" i="66" s="1"/>
  <c r="K118" i="66"/>
  <c r="L118" i="66" s="1"/>
  <c r="K119" i="66"/>
  <c r="L119" i="66" s="1"/>
  <c r="K120" i="66"/>
  <c r="L120" i="66" s="1"/>
  <c r="K121" i="66"/>
  <c r="K122" i="66"/>
  <c r="L122" i="66" s="1"/>
  <c r="K123" i="66"/>
  <c r="L123" i="66" s="1"/>
  <c r="K124" i="66"/>
  <c r="L124" i="66" s="1"/>
  <c r="K125" i="66"/>
  <c r="L125" i="66" s="1"/>
  <c r="K126" i="66"/>
  <c r="L126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35" i="66"/>
  <c r="L135" i="66" s="1"/>
  <c r="K136" i="66"/>
  <c r="L136" i="66" s="1"/>
  <c r="K137" i="66"/>
  <c r="L137" i="66" s="1"/>
  <c r="K138" i="66"/>
  <c r="L138" i="66" s="1"/>
  <c r="K139" i="66"/>
  <c r="L139" i="66" s="1"/>
  <c r="K140" i="66"/>
  <c r="L140" i="66" s="1"/>
  <c r="K141" i="66"/>
  <c r="L141" i="66" s="1"/>
  <c r="K142" i="66"/>
  <c r="L142" i="66" s="1"/>
  <c r="K143" i="66"/>
  <c r="L143" i="66" s="1"/>
  <c r="K144" i="66"/>
  <c r="L144" i="66" s="1"/>
  <c r="K145" i="66"/>
  <c r="L145" i="66" s="1"/>
  <c r="K146" i="66"/>
  <c r="L146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55" i="66"/>
  <c r="L155" i="66" s="1"/>
  <c r="K156" i="66"/>
  <c r="L156" i="66" s="1"/>
  <c r="K157" i="66"/>
  <c r="L157" i="66" s="1"/>
  <c r="K158" i="66"/>
  <c r="L158" i="66" s="1"/>
  <c r="K159" i="66"/>
  <c r="L159" i="66" s="1"/>
  <c r="K160" i="66"/>
  <c r="L160" i="66" s="1"/>
  <c r="K161" i="66"/>
  <c r="L161" i="66" s="1"/>
  <c r="K162" i="66"/>
  <c r="L162" i="66" s="1"/>
  <c r="K163" i="66"/>
  <c r="L163" i="66" s="1"/>
  <c r="K164" i="66"/>
  <c r="L164" i="66" s="1"/>
  <c r="K165" i="66"/>
  <c r="L165" i="66" s="1"/>
  <c r="K166" i="66"/>
  <c r="L166" i="66" s="1"/>
  <c r="K167" i="66"/>
  <c r="L167" i="66" s="1"/>
  <c r="K168" i="66"/>
  <c r="L168" i="66" s="1"/>
  <c r="K169" i="66"/>
  <c r="L169" i="66" s="1"/>
  <c r="K170" i="66"/>
  <c r="L170" i="66" s="1"/>
  <c r="K171" i="66"/>
  <c r="L171" i="66" s="1"/>
  <c r="K172" i="66"/>
  <c r="L172" i="66" s="1"/>
  <c r="K173" i="66"/>
  <c r="L173" i="66" s="1"/>
  <c r="K174" i="66"/>
  <c r="L174" i="66" s="1"/>
  <c r="K175" i="66"/>
  <c r="L175" i="66" s="1"/>
  <c r="K176" i="66"/>
  <c r="L176" i="66" s="1"/>
  <c r="K177" i="66"/>
  <c r="L177" i="66" s="1"/>
  <c r="K178" i="66"/>
  <c r="L178" i="66" s="1"/>
  <c r="K179" i="66"/>
  <c r="L179" i="66" s="1"/>
  <c r="K180" i="66"/>
  <c r="L180" i="66" s="1"/>
  <c r="K181" i="66"/>
  <c r="L181" i="66" s="1"/>
  <c r="K182" i="66"/>
  <c r="L182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D192" i="15"/>
  <c r="F192" i="15" s="1"/>
  <c r="D193" i="15"/>
  <c r="F193" i="15" s="1"/>
  <c r="D194" i="15"/>
  <c r="F194" i="15" s="1"/>
  <c r="D195" i="15"/>
  <c r="F195" i="15" s="1"/>
  <c r="D196" i="15"/>
  <c r="F196" i="15" s="1"/>
  <c r="D197" i="15"/>
  <c r="G197" i="15" s="1"/>
  <c r="D198" i="15"/>
  <c r="G198" i="15" s="1"/>
  <c r="O198" i="15" s="1"/>
  <c r="D199" i="15"/>
  <c r="G199" i="15" s="1"/>
  <c r="O199" i="15" s="1"/>
  <c r="U199" i="15" s="1"/>
  <c r="D200" i="15"/>
  <c r="F200" i="15" s="1"/>
  <c r="D201" i="15"/>
  <c r="F201" i="15" s="1"/>
  <c r="D202" i="15"/>
  <c r="F202" i="15" s="1"/>
  <c r="D203" i="15"/>
  <c r="F203" i="15" s="1"/>
  <c r="D204" i="15"/>
  <c r="F204" i="15" s="1"/>
  <c r="D205" i="15"/>
  <c r="F205" i="15" s="1"/>
  <c r="D206" i="15"/>
  <c r="F206" i="15" s="1"/>
  <c r="D207" i="15"/>
  <c r="G207" i="15" s="1"/>
  <c r="O207" i="15" s="1"/>
  <c r="D208" i="15"/>
  <c r="H208" i="15" s="1"/>
  <c r="J208" i="15" s="1"/>
  <c r="D209" i="15"/>
  <c r="H209" i="15" s="1"/>
  <c r="J209" i="15" s="1"/>
  <c r="D210" i="15"/>
  <c r="H210" i="15" s="1"/>
  <c r="J210" i="15" s="1"/>
  <c r="D211" i="15"/>
  <c r="H211" i="15" s="1"/>
  <c r="J211" i="15" s="1"/>
  <c r="D212" i="15"/>
  <c r="G212" i="15" s="1"/>
  <c r="O212" i="15" s="1"/>
  <c r="D213" i="15"/>
  <c r="H213" i="15" s="1"/>
  <c r="J213" i="15" s="1"/>
  <c r="D214" i="15"/>
  <c r="D215" i="15"/>
  <c r="D216" i="15"/>
  <c r="G216" i="15" s="1"/>
  <c r="O216" i="15" s="1"/>
  <c r="D217" i="15"/>
  <c r="G217" i="15" s="1"/>
  <c r="D218" i="15"/>
  <c r="G218" i="15" s="1"/>
  <c r="O218" i="15" s="1"/>
  <c r="D219" i="15"/>
  <c r="F219" i="15" s="1"/>
  <c r="D220" i="15"/>
  <c r="H220" i="15" s="1"/>
  <c r="J220" i="15" s="1"/>
  <c r="D221" i="15"/>
  <c r="H221" i="15" s="1"/>
  <c r="D222" i="15"/>
  <c r="H222" i="15" s="1"/>
  <c r="D223" i="15"/>
  <c r="H223" i="15" s="1"/>
  <c r="D224" i="15"/>
  <c r="F224" i="15" s="1"/>
  <c r="D225" i="15"/>
  <c r="H225" i="15" s="1"/>
  <c r="D226" i="15"/>
  <c r="F226" i="15" s="1"/>
  <c r="D227" i="15"/>
  <c r="F227" i="15" s="1"/>
  <c r="D228" i="15"/>
  <c r="F228" i="15" s="1"/>
  <c r="D229" i="15"/>
  <c r="H229" i="15" s="1"/>
  <c r="J229" i="15" s="1"/>
  <c r="D230" i="15"/>
  <c r="H230" i="15" s="1"/>
  <c r="J230" i="15" s="1"/>
  <c r="D231" i="15"/>
  <c r="F231" i="15" s="1"/>
  <c r="D232" i="15"/>
  <c r="H232" i="15" s="1"/>
  <c r="J232" i="15" s="1"/>
  <c r="D233" i="15"/>
  <c r="H233" i="15" s="1"/>
  <c r="J233" i="15" s="1"/>
  <c r="D234" i="15"/>
  <c r="H234" i="15" s="1"/>
  <c r="J234" i="15" s="1"/>
  <c r="D235" i="15"/>
  <c r="H235" i="15" s="1"/>
  <c r="J235" i="15" s="1"/>
  <c r="D236" i="15"/>
  <c r="H236" i="15" s="1"/>
  <c r="J236" i="15" s="1"/>
  <c r="D237" i="15"/>
  <c r="H237" i="15" s="1"/>
  <c r="J237" i="15" s="1"/>
  <c r="D238" i="15"/>
  <c r="G238" i="15" s="1"/>
  <c r="D239" i="15"/>
  <c r="G239" i="15" s="1"/>
  <c r="D240" i="15"/>
  <c r="G240" i="15" s="1"/>
  <c r="D241" i="15"/>
  <c r="G241" i="15" s="1"/>
  <c r="D242" i="15"/>
  <c r="F242" i="15" s="1"/>
  <c r="D243" i="15"/>
  <c r="F243" i="15" s="1"/>
  <c r="D244" i="15"/>
  <c r="G244" i="15" s="1"/>
  <c r="D245" i="15"/>
  <c r="G245" i="15" s="1"/>
  <c r="D246" i="15"/>
  <c r="G246" i="15" s="1"/>
  <c r="D247" i="15"/>
  <c r="G247" i="15" s="1"/>
  <c r="F199" i="15"/>
  <c r="F216" i="15"/>
  <c r="F240" i="15"/>
  <c r="G192" i="15"/>
  <c r="Q192" i="15" s="1"/>
  <c r="G193" i="15"/>
  <c r="Q193" i="15" s="1"/>
  <c r="G194" i="15"/>
  <c r="Q194" i="15" s="1"/>
  <c r="G201" i="15"/>
  <c r="G203" i="15"/>
  <c r="O203" i="15" s="1"/>
  <c r="Z203" i="15" s="1"/>
  <c r="G204" i="15"/>
  <c r="O204" i="15" s="1"/>
  <c r="H195" i="15"/>
  <c r="J195" i="15" s="1"/>
  <c r="H197" i="15"/>
  <c r="J197" i="15" s="1"/>
  <c r="H217" i="15"/>
  <c r="J217" i="15" s="1"/>
  <c r="H219" i="15"/>
  <c r="J219" i="15" s="1"/>
  <c r="H231" i="15"/>
  <c r="J231" i="15" s="1"/>
  <c r="H240" i="15"/>
  <c r="J240" i="15" s="1"/>
  <c r="H241" i="15"/>
  <c r="J241" i="15" s="1"/>
  <c r="O201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1" i="15"/>
  <c r="Q212" i="15"/>
  <c r="Q213" i="15"/>
  <c r="Q215" i="15"/>
  <c r="Q216" i="15"/>
  <c r="Q218" i="15"/>
  <c r="Q219" i="15"/>
  <c r="Q220" i="15"/>
  <c r="Q224" i="15"/>
  <c r="Q225" i="15"/>
  <c r="Q227" i="15"/>
  <c r="Q228" i="15"/>
  <c r="Q229" i="15"/>
  <c r="Q230" i="15"/>
  <c r="Q231" i="15"/>
  <c r="Q232" i="15"/>
  <c r="Q233" i="15"/>
  <c r="Q234" i="15"/>
  <c r="Q235" i="15"/>
  <c r="Q236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AB192" i="15"/>
  <c r="AB193" i="15"/>
  <c r="AB194" i="15"/>
  <c r="AB195" i="15"/>
  <c r="AB196" i="15"/>
  <c r="AB197" i="15"/>
  <c r="AB198" i="15"/>
  <c r="AB199" i="15"/>
  <c r="AB200" i="15"/>
  <c r="AB201" i="15"/>
  <c r="AB202" i="15"/>
  <c r="AB203" i="15"/>
  <c r="AB204" i="15"/>
  <c r="AB205" i="15"/>
  <c r="AB206" i="15"/>
  <c r="AB207" i="15"/>
  <c r="AB208" i="15"/>
  <c r="AB209" i="15"/>
  <c r="AB210" i="15"/>
  <c r="AB211" i="15"/>
  <c r="AB212" i="15"/>
  <c r="AB213" i="15"/>
  <c r="AB214" i="15"/>
  <c r="AB215" i="15"/>
  <c r="AB216" i="15"/>
  <c r="AB217" i="15"/>
  <c r="AB218" i="15"/>
  <c r="AB219" i="15"/>
  <c r="AB220" i="15"/>
  <c r="AB221" i="15"/>
  <c r="AB222" i="15"/>
  <c r="AB223" i="15"/>
  <c r="AB224" i="15"/>
  <c r="AB225" i="15"/>
  <c r="AB226" i="15"/>
  <c r="AB227" i="15"/>
  <c r="AB228" i="15"/>
  <c r="AB229" i="15"/>
  <c r="AB230" i="15"/>
  <c r="AB231" i="15"/>
  <c r="AB232" i="15"/>
  <c r="AB233" i="15"/>
  <c r="AB234" i="15"/>
  <c r="AB235" i="15"/>
  <c r="AB236" i="15"/>
  <c r="AB237" i="15"/>
  <c r="AB238" i="15"/>
  <c r="AB239" i="15"/>
  <c r="AB240" i="15"/>
  <c r="AB241" i="15"/>
  <c r="AB242" i="15"/>
  <c r="AB243" i="15"/>
  <c r="AB244" i="15"/>
  <c r="AB245" i="15"/>
  <c r="AB246" i="15"/>
  <c r="AB247" i="15"/>
  <c r="K2" i="43"/>
  <c r="AH3" i="15"/>
  <c r="AH4" i="15"/>
  <c r="AH5" i="15"/>
  <c r="AH6" i="15"/>
  <c r="AH7" i="15"/>
  <c r="AH8" i="15"/>
  <c r="AH9" i="15"/>
  <c r="AH10" i="15"/>
  <c r="AH11" i="15"/>
  <c r="AK12" i="15"/>
  <c r="AF26" i="15" s="1"/>
  <c r="K10" i="43"/>
  <c r="K107" i="43"/>
  <c r="K57" i="43"/>
  <c r="K422" i="43"/>
  <c r="K426" i="43"/>
  <c r="K434" i="43"/>
  <c r="K436" i="43"/>
  <c r="K443" i="43"/>
  <c r="K121" i="43"/>
  <c r="K451" i="43"/>
  <c r="K452" i="43"/>
  <c r="K455" i="43"/>
  <c r="K457" i="43"/>
  <c r="K467" i="43"/>
  <c r="K353" i="43"/>
  <c r="K271" i="43"/>
  <c r="K252" i="43"/>
  <c r="K64" i="43"/>
  <c r="K70" i="43"/>
  <c r="K101" i="43"/>
  <c r="K109" i="43"/>
  <c r="K400" i="43"/>
  <c r="K105" i="43"/>
  <c r="K106" i="43"/>
  <c r="K238" i="43"/>
  <c r="K140" i="43"/>
  <c r="K153" i="43"/>
  <c r="K202" i="43"/>
  <c r="K215" i="43"/>
  <c r="K219" i="43"/>
  <c r="K264" i="43"/>
  <c r="K324" i="43"/>
  <c r="K304" i="43"/>
  <c r="K313" i="43"/>
  <c r="K316" i="43"/>
  <c r="K111" i="43"/>
  <c r="K151" i="43"/>
  <c r="K99" i="43"/>
  <c r="K283" i="43"/>
  <c r="K382" i="43"/>
  <c r="K257" i="43"/>
  <c r="K260" i="43"/>
  <c r="K407" i="43"/>
  <c r="K413" i="43"/>
  <c r="K137" i="43"/>
  <c r="K161" i="43"/>
  <c r="K253" i="43"/>
  <c r="K368" i="43"/>
  <c r="K30" i="43"/>
  <c r="K60" i="43"/>
  <c r="K351" i="43"/>
  <c r="K192" i="43"/>
  <c r="K288" i="43"/>
  <c r="K295" i="43"/>
  <c r="K411" i="43"/>
  <c r="K212" i="43"/>
  <c r="K80" i="43"/>
  <c r="K134" i="43"/>
  <c r="K429" i="43"/>
  <c r="K435" i="43"/>
  <c r="K165" i="43"/>
  <c r="K149" i="43"/>
  <c r="K458" i="43"/>
  <c r="K66" i="43"/>
  <c r="K376" i="43"/>
  <c r="K120" i="43"/>
  <c r="K374" i="43"/>
  <c r="K428" i="43"/>
  <c r="K460" i="43"/>
  <c r="K377" i="43"/>
  <c r="K380" i="43"/>
  <c r="K430" i="43"/>
  <c r="K145" i="43"/>
  <c r="K27" i="43"/>
  <c r="K136" i="43"/>
  <c r="K263" i="43"/>
  <c r="K386" i="43"/>
  <c r="K32" i="43"/>
  <c r="K56" i="43"/>
  <c r="K410" i="43"/>
  <c r="K402" i="43"/>
  <c r="K125" i="43"/>
  <c r="K6" i="43"/>
  <c r="K40" i="43"/>
  <c r="K170" i="43"/>
  <c r="K349" i="43"/>
  <c r="K90" i="43"/>
  <c r="K173" i="43"/>
  <c r="K58" i="43"/>
  <c r="K28" i="43"/>
  <c r="K348" i="43"/>
  <c r="K372" i="43"/>
  <c r="K180" i="43"/>
  <c r="K74" i="43"/>
  <c r="K159" i="43"/>
  <c r="K333" i="43"/>
  <c r="K96" i="43"/>
  <c r="K444" i="43"/>
  <c r="K251" i="43"/>
  <c r="K115" i="43"/>
  <c r="K209" i="43"/>
  <c r="K438" i="43"/>
  <c r="K20" i="43"/>
  <c r="K185" i="43"/>
  <c r="K445" i="43"/>
  <c r="K7" i="43"/>
  <c r="K468" i="43"/>
  <c r="K116" i="43"/>
  <c r="K276" i="43"/>
  <c r="K169" i="43"/>
  <c r="K286" i="43"/>
  <c r="K150" i="43"/>
  <c r="K362" i="43"/>
  <c r="K336" i="43"/>
  <c r="K31" i="43"/>
  <c r="K63" i="43"/>
  <c r="K104" i="43"/>
  <c r="K437" i="43"/>
  <c r="K69" i="43"/>
  <c r="K280" i="43"/>
  <c r="K112" i="43"/>
  <c r="K181" i="43"/>
  <c r="K450" i="43"/>
  <c r="K52" i="43"/>
  <c r="K340" i="43"/>
  <c r="K89" i="43"/>
  <c r="K77" i="43"/>
  <c r="K61" i="43"/>
  <c r="K350" i="43"/>
  <c r="K62" i="43"/>
  <c r="K370" i="43"/>
  <c r="K25" i="43"/>
  <c r="K354" i="43"/>
  <c r="K383" i="43"/>
  <c r="K53" i="43"/>
  <c r="K117" i="43"/>
  <c r="K232" i="43"/>
  <c r="K146" i="43"/>
  <c r="K461" i="43"/>
  <c r="K201" i="43"/>
  <c r="K298" i="43"/>
  <c r="K427" i="43"/>
  <c r="K384" i="43"/>
  <c r="K160" i="43"/>
  <c r="K114" i="43"/>
  <c r="K222" i="43"/>
  <c r="K453" i="43"/>
  <c r="K338" i="43"/>
  <c r="K347" i="43"/>
  <c r="K409" i="43"/>
  <c r="K231" i="43"/>
  <c r="K388" i="43"/>
  <c r="K391" i="43"/>
  <c r="K71" i="43"/>
  <c r="K204" i="43"/>
  <c r="K130" i="43"/>
  <c r="K3" i="43"/>
  <c r="K152" i="43"/>
  <c r="K279" i="43"/>
  <c r="K275" i="43"/>
  <c r="K399" i="43"/>
  <c r="K225" i="43"/>
  <c r="K366" i="43"/>
  <c r="K54" i="43"/>
  <c r="K155" i="43"/>
  <c r="K397" i="43"/>
  <c r="K408" i="43"/>
  <c r="K166" i="43"/>
  <c r="K447" i="43"/>
  <c r="K174" i="43"/>
  <c r="K401" i="43"/>
  <c r="K5" i="43"/>
  <c r="K365" i="43"/>
  <c r="K267" i="43"/>
  <c r="K11" i="43"/>
  <c r="K334" i="43"/>
  <c r="K220" i="43"/>
  <c r="K15" i="43"/>
  <c r="K463" i="43"/>
  <c r="K367" i="43"/>
  <c r="K255" i="43"/>
  <c r="K102" i="43"/>
  <c r="K239" i="43"/>
  <c r="K442" i="43"/>
  <c r="K83" i="43"/>
  <c r="K355" i="43"/>
  <c r="K38" i="43"/>
  <c r="K199" i="43"/>
  <c r="K307" i="43"/>
  <c r="K243" i="43"/>
  <c r="K224" i="43"/>
  <c r="K86" i="43"/>
  <c r="K164" i="43"/>
  <c r="K218" i="43"/>
  <c r="K21" i="43"/>
  <c r="K387" i="43"/>
  <c r="K39" i="43"/>
  <c r="K246" i="43"/>
  <c r="K343" i="43"/>
  <c r="K373" i="43"/>
  <c r="K118" i="43"/>
  <c r="K186" i="43"/>
  <c r="K168" i="43"/>
  <c r="K37" i="43"/>
  <c r="K233" i="43"/>
  <c r="K95" i="43"/>
  <c r="K352" i="43"/>
  <c r="K45" i="43"/>
  <c r="K68" i="43"/>
  <c r="K425" i="43"/>
  <c r="K48" i="43"/>
  <c r="K412" i="43"/>
  <c r="K300" i="43"/>
  <c r="K213" i="43"/>
  <c r="K119" i="43"/>
  <c r="K236" i="43"/>
  <c r="K456" i="43"/>
  <c r="K282" i="43"/>
  <c r="K237" i="43"/>
  <c r="K385" i="43"/>
  <c r="K247" i="43"/>
  <c r="K47" i="43"/>
  <c r="K148" i="43"/>
  <c r="K138" i="43"/>
  <c r="K26" i="43"/>
  <c r="K363" i="43"/>
  <c r="K122" i="43"/>
  <c r="K9" i="43"/>
  <c r="K250" i="43"/>
  <c r="K228" i="43"/>
  <c r="K441" i="43"/>
  <c r="K417" i="43"/>
  <c r="K13" i="43"/>
  <c r="K465" i="43"/>
  <c r="K394" i="43"/>
  <c r="K127" i="43"/>
  <c r="K184" i="43"/>
  <c r="K156" i="43"/>
  <c r="K309" i="43"/>
  <c r="K175" i="43"/>
  <c r="K92" i="43"/>
  <c r="K35" i="43"/>
  <c r="K284" i="43"/>
  <c r="K17" i="43"/>
  <c r="K325" i="43"/>
  <c r="K226" i="43"/>
  <c r="K433" i="43"/>
  <c r="K24" i="43"/>
  <c r="K358" i="43"/>
  <c r="K469" i="43"/>
  <c r="K22" i="43"/>
  <c r="K322" i="43"/>
  <c r="K345" i="43"/>
  <c r="K357" i="43"/>
  <c r="K303" i="43"/>
  <c r="K93" i="43"/>
  <c r="K139" i="43"/>
  <c r="K287" i="43"/>
  <c r="K216" i="43"/>
  <c r="K208" i="43"/>
  <c r="K142" i="43"/>
  <c r="K55" i="43"/>
  <c r="K364" i="43"/>
  <c r="K73" i="43"/>
  <c r="K195" i="43"/>
  <c r="K100" i="43"/>
  <c r="K296" i="43"/>
  <c r="K395" i="43"/>
  <c r="K339" i="43"/>
  <c r="K344" i="43"/>
  <c r="K311" i="43"/>
  <c r="K291" i="43"/>
  <c r="K34" i="43"/>
  <c r="K392" i="43"/>
  <c r="K193" i="43"/>
  <c r="K72" i="43"/>
  <c r="K315" i="43"/>
  <c r="K203" i="43"/>
  <c r="K285" i="43"/>
  <c r="K190" i="43"/>
  <c r="K189" i="43"/>
  <c r="K171" i="43"/>
  <c r="K432" i="43"/>
  <c r="K306" i="43"/>
  <c r="K459" i="43"/>
  <c r="K242" i="43"/>
  <c r="K254" i="43"/>
  <c r="K78" i="43"/>
  <c r="K381" i="43"/>
  <c r="K113" i="43"/>
  <c r="K227" i="43"/>
  <c r="K44" i="43"/>
  <c r="K327" i="43"/>
  <c r="K133" i="43"/>
  <c r="K210" i="43"/>
  <c r="K403" i="43"/>
  <c r="K19" i="43"/>
  <c r="K51" i="43"/>
  <c r="K244" i="43"/>
  <c r="K398" i="43"/>
  <c r="K308" i="43"/>
  <c r="K207" i="43"/>
  <c r="K369" i="43"/>
  <c r="K198" i="43"/>
  <c r="K206" i="43"/>
  <c r="K154" i="43"/>
  <c r="K259" i="43"/>
  <c r="K305" i="43"/>
  <c r="K440" i="43"/>
  <c r="K331" i="43"/>
  <c r="K110" i="43"/>
  <c r="K163" i="43"/>
  <c r="K176" i="43"/>
  <c r="K454" i="43"/>
  <c r="K50" i="43"/>
  <c r="K419" i="43"/>
  <c r="K449" i="43"/>
  <c r="K421" i="43"/>
  <c r="K98" i="43"/>
  <c r="K321" i="43"/>
  <c r="K223" i="43"/>
  <c r="K272" i="43"/>
  <c r="K8" i="43"/>
  <c r="K329" i="43"/>
  <c r="K97" i="43"/>
  <c r="K144" i="43"/>
  <c r="K108" i="43"/>
  <c r="K277" i="43"/>
  <c r="K289" i="43"/>
  <c r="K278" i="43"/>
  <c r="K466" i="43"/>
  <c r="K128" i="43"/>
  <c r="K258" i="43"/>
  <c r="K49" i="43"/>
  <c r="K229" i="43"/>
  <c r="K416" i="43"/>
  <c r="K196" i="43"/>
  <c r="K217" i="43"/>
  <c r="K182" i="43"/>
  <c r="K194" i="43"/>
  <c r="K379" i="43"/>
  <c r="K42" i="43"/>
  <c r="K245" i="43"/>
  <c r="K91" i="43"/>
  <c r="K85" i="43"/>
  <c r="K129" i="43"/>
  <c r="K320" i="43"/>
  <c r="K294" i="43"/>
  <c r="K43" i="43"/>
  <c r="K302" i="43"/>
  <c r="K205" i="43"/>
  <c r="K88" i="43"/>
  <c r="K188" i="43"/>
  <c r="K389" i="43"/>
  <c r="K462" i="43"/>
  <c r="K375" i="43"/>
  <c r="K214" i="43"/>
  <c r="K230" i="43"/>
  <c r="K178" i="43"/>
  <c r="K79" i="43"/>
  <c r="K405" i="43"/>
  <c r="K335" i="43"/>
  <c r="K191" i="43"/>
  <c r="K241" i="43"/>
  <c r="K67" i="43"/>
  <c r="K318" i="43"/>
  <c r="K293" i="43"/>
  <c r="K84" i="43"/>
  <c r="K211" i="43"/>
  <c r="K326" i="43"/>
  <c r="K158" i="43"/>
  <c r="K12" i="43"/>
  <c r="K390" i="43"/>
  <c r="K281" i="43"/>
  <c r="K319" i="43"/>
  <c r="K332" i="43"/>
  <c r="K418" i="43"/>
  <c r="K464" i="43"/>
  <c r="K82" i="43"/>
  <c r="K423" i="43"/>
  <c r="K317" i="43"/>
  <c r="K197" i="43"/>
  <c r="K299" i="43"/>
  <c r="K406" i="43"/>
  <c r="K18" i="43"/>
  <c r="K183" i="43"/>
  <c r="K234" i="43"/>
  <c r="K81" i="43"/>
  <c r="K177" i="43"/>
  <c r="K262" i="43"/>
  <c r="K221" i="43"/>
  <c r="K420" i="43"/>
  <c r="K135" i="43"/>
  <c r="K431" i="43"/>
  <c r="K65" i="43"/>
  <c r="K268" i="43"/>
  <c r="K414" i="43"/>
  <c r="K439" i="43"/>
  <c r="K378" i="43"/>
  <c r="K46" i="43"/>
  <c r="K393" i="43"/>
  <c r="K33" i="43"/>
  <c r="K424" i="43"/>
  <c r="K123" i="43"/>
  <c r="K314" i="43"/>
  <c r="K23" i="43"/>
  <c r="K337" i="43"/>
  <c r="K270" i="43"/>
  <c r="K75" i="43"/>
  <c r="K446" i="43"/>
  <c r="K179" i="43"/>
  <c r="K16" i="43"/>
  <c r="K132" i="43"/>
  <c r="K126" i="43"/>
  <c r="K448" i="43"/>
  <c r="K167" i="43"/>
  <c r="K404" i="43"/>
  <c r="K297" i="43"/>
  <c r="K371" i="43"/>
  <c r="K346" i="43"/>
  <c r="K240" i="43"/>
  <c r="K248" i="43"/>
  <c r="K29" i="43"/>
  <c r="K162" i="43"/>
  <c r="K4" i="43"/>
  <c r="K131" i="43"/>
  <c r="K396" i="43"/>
  <c r="K330" i="43"/>
  <c r="K41" i="43"/>
  <c r="K356" i="43"/>
  <c r="K266" i="43"/>
  <c r="K274" i="43"/>
  <c r="K261" i="43"/>
  <c r="K76" i="43"/>
  <c r="K273" i="43"/>
  <c r="K36" i="43"/>
  <c r="K87" i="43"/>
  <c r="K290" i="43"/>
  <c r="K147" i="43"/>
  <c r="K14" i="43"/>
  <c r="K103" i="43"/>
  <c r="K415" i="43"/>
  <c r="K157" i="43"/>
  <c r="K265" i="43"/>
  <c r="K360" i="43"/>
  <c r="K59" i="43"/>
  <c r="K187" i="43"/>
  <c r="K124" i="43"/>
  <c r="K141" i="43"/>
  <c r="K172" i="43"/>
  <c r="K200" i="43"/>
  <c r="K292" i="43"/>
  <c r="K301" i="43"/>
  <c r="K310" i="43"/>
  <c r="K312" i="43"/>
  <c r="K323" i="43"/>
  <c r="K341" i="43"/>
  <c r="K342" i="43"/>
  <c r="K359" i="43"/>
  <c r="K361" i="43"/>
  <c r="K249" i="43"/>
  <c r="K256" i="43"/>
  <c r="K94" i="43"/>
  <c r="K143" i="43"/>
  <c r="K235" i="43"/>
  <c r="K269" i="43"/>
  <c r="K328" i="43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O241" i="15" l="1"/>
  <c r="Q241" i="15"/>
  <c r="O217" i="15"/>
  <c r="Q217" i="15"/>
  <c r="O240" i="15"/>
  <c r="Z240" i="15" s="1"/>
  <c r="Q240" i="15"/>
  <c r="H218" i="15"/>
  <c r="J218" i="15" s="1"/>
  <c r="F241" i="15"/>
  <c r="H216" i="15"/>
  <c r="J216" i="15" s="1"/>
  <c r="F225" i="15"/>
  <c r="G206" i="15"/>
  <c r="O206" i="15" s="1"/>
  <c r="U206" i="15" s="1"/>
  <c r="H206" i="15"/>
  <c r="J206" i="15" s="1"/>
  <c r="F218" i="15"/>
  <c r="H204" i="15"/>
  <c r="J204" i="15" s="1"/>
  <c r="F217" i="15"/>
  <c r="H193" i="15"/>
  <c r="H192" i="15"/>
  <c r="J192" i="15" s="1"/>
  <c r="H227" i="15"/>
  <c r="J227" i="15" s="1"/>
  <c r="G225" i="15"/>
  <c r="O225" i="15" s="1"/>
  <c r="H198" i="15"/>
  <c r="J198" i="15" s="1"/>
  <c r="G224" i="15"/>
  <c r="O224" i="15" s="1"/>
  <c r="U224" i="15" s="1"/>
  <c r="H194" i="15"/>
  <c r="J194" i="15" s="1"/>
  <c r="H207" i="15"/>
  <c r="J207" i="15" s="1"/>
  <c r="F247" i="15"/>
  <c r="F221" i="15"/>
  <c r="F197" i="15"/>
  <c r="G229" i="15"/>
  <c r="O229" i="15" s="1"/>
  <c r="G228" i="15"/>
  <c r="O228" i="15" s="1"/>
  <c r="G227" i="15"/>
  <c r="O227" i="15" s="1"/>
  <c r="Z227" i="15" s="1"/>
  <c r="Q197" i="15"/>
  <c r="O197" i="15"/>
  <c r="U197" i="15" s="1"/>
  <c r="M197" i="15" s="1"/>
  <c r="G223" i="15"/>
  <c r="W223" i="15" s="1"/>
  <c r="X223" i="15" s="1"/>
  <c r="G222" i="15"/>
  <c r="W222" i="15" s="1"/>
  <c r="X222" i="15" s="1"/>
  <c r="F229" i="15"/>
  <c r="G219" i="15"/>
  <c r="O219" i="15" s="1"/>
  <c r="U219" i="15" s="1"/>
  <c r="F223" i="15"/>
  <c r="H205" i="15"/>
  <c r="J205" i="15" s="1"/>
  <c r="F222" i="15"/>
  <c r="G220" i="15"/>
  <c r="O220" i="15" s="1"/>
  <c r="Z220" i="15" s="1"/>
  <c r="H203" i="15"/>
  <c r="W203" i="15" s="1"/>
  <c r="F220" i="15"/>
  <c r="O194" i="15"/>
  <c r="U194" i="15" s="1"/>
  <c r="H199" i="15"/>
  <c r="J199" i="15" s="1"/>
  <c r="G210" i="15"/>
  <c r="O210" i="15" s="1"/>
  <c r="Z210" i="15" s="1"/>
  <c r="O193" i="15"/>
  <c r="U193" i="15" s="1"/>
  <c r="G209" i="15"/>
  <c r="O209" i="15" s="1"/>
  <c r="U209" i="15" s="1"/>
  <c r="G205" i="15"/>
  <c r="O205" i="15" s="1"/>
  <c r="U205" i="15" s="1"/>
  <c r="H247" i="15"/>
  <c r="J247" i="15" s="1"/>
  <c r="F198" i="15"/>
  <c r="H245" i="15"/>
  <c r="J245" i="15" s="1"/>
  <c r="G243" i="15"/>
  <c r="G200" i="15"/>
  <c r="O200" i="15" s="1"/>
  <c r="H246" i="15"/>
  <c r="J246" i="15" s="1"/>
  <c r="W241" i="15"/>
  <c r="X241" i="15" s="1"/>
  <c r="H244" i="15"/>
  <c r="J244" i="15" s="1"/>
  <c r="G242" i="15"/>
  <c r="O192" i="15"/>
  <c r="U192" i="15" s="1"/>
  <c r="W197" i="15"/>
  <c r="X197" i="15" s="1"/>
  <c r="H243" i="15"/>
  <c r="J243" i="15" s="1"/>
  <c r="H242" i="15"/>
  <c r="N242" i="15" s="1"/>
  <c r="G196" i="15"/>
  <c r="G236" i="15"/>
  <c r="O236" i="15" s="1"/>
  <c r="G195" i="15"/>
  <c r="J225" i="15"/>
  <c r="J222" i="15"/>
  <c r="N222" i="15"/>
  <c r="O247" i="15"/>
  <c r="U247" i="15" s="1"/>
  <c r="Q247" i="15"/>
  <c r="Q246" i="15"/>
  <c r="O246" i="15"/>
  <c r="U246" i="15" s="1"/>
  <c r="Q245" i="15"/>
  <c r="O245" i="15"/>
  <c r="U245" i="15" s="1"/>
  <c r="J223" i="15"/>
  <c r="J221" i="15"/>
  <c r="N221" i="15"/>
  <c r="Q244" i="15"/>
  <c r="O244" i="15"/>
  <c r="U244" i="15" s="1"/>
  <c r="W240" i="15"/>
  <c r="X240" i="15" s="1"/>
  <c r="N197" i="15"/>
  <c r="G208" i="15"/>
  <c r="O208" i="15" s="1"/>
  <c r="Z208" i="15" s="1"/>
  <c r="F230" i="15"/>
  <c r="G230" i="15"/>
  <c r="O230" i="15" s="1"/>
  <c r="Z230" i="15" s="1"/>
  <c r="G202" i="15"/>
  <c r="O202" i="15" s="1"/>
  <c r="U202" i="15" s="1"/>
  <c r="G234" i="15"/>
  <c r="O234" i="15" s="1"/>
  <c r="H202" i="15"/>
  <c r="J202" i="15" s="1"/>
  <c r="H201" i="15"/>
  <c r="W192" i="15"/>
  <c r="X192" i="15" s="1"/>
  <c r="H200" i="15"/>
  <c r="G226" i="15"/>
  <c r="H228" i="15"/>
  <c r="J228" i="15" s="1"/>
  <c r="H196" i="15"/>
  <c r="G233" i="15"/>
  <c r="O233" i="15" s="1"/>
  <c r="U233" i="15" s="1"/>
  <c r="G221" i="15"/>
  <c r="W221" i="15" s="1"/>
  <c r="X221" i="15" s="1"/>
  <c r="H226" i="15"/>
  <c r="H224" i="15"/>
  <c r="J224" i="15" s="1"/>
  <c r="F246" i="15"/>
  <c r="F245" i="15"/>
  <c r="F244" i="15"/>
  <c r="W244" i="15"/>
  <c r="X244" i="15" s="1"/>
  <c r="N241" i="15"/>
  <c r="G213" i="15"/>
  <c r="O213" i="15" s="1"/>
  <c r="Z213" i="15" s="1"/>
  <c r="W247" i="15"/>
  <c r="X247" i="15" s="1"/>
  <c r="N237" i="15"/>
  <c r="G211" i="15"/>
  <c r="O211" i="15" s="1"/>
  <c r="O239" i="15"/>
  <c r="Q239" i="15"/>
  <c r="O238" i="15"/>
  <c r="Q238" i="15"/>
  <c r="H214" i="15"/>
  <c r="J214" i="15" s="1"/>
  <c r="F214" i="15"/>
  <c r="U241" i="15"/>
  <c r="Z241" i="15"/>
  <c r="AA241" i="15" s="1"/>
  <c r="W206" i="15"/>
  <c r="W207" i="15"/>
  <c r="U240" i="15"/>
  <c r="H215" i="15"/>
  <c r="J215" i="15" s="1"/>
  <c r="F215" i="15"/>
  <c r="H238" i="15"/>
  <c r="J238" i="15" s="1"/>
  <c r="F238" i="15"/>
  <c r="G214" i="15"/>
  <c r="Z204" i="15"/>
  <c r="U204" i="15"/>
  <c r="G215" i="15"/>
  <c r="O215" i="15" s="1"/>
  <c r="Z199" i="15"/>
  <c r="H239" i="15"/>
  <c r="J239" i="15" s="1"/>
  <c r="F239" i="15"/>
  <c r="W229" i="15"/>
  <c r="U218" i="15"/>
  <c r="Z218" i="15"/>
  <c r="U217" i="15"/>
  <c r="W217" i="15"/>
  <c r="X217" i="15" s="1"/>
  <c r="Z217" i="15"/>
  <c r="U212" i="15"/>
  <c r="Z212" i="15"/>
  <c r="U216" i="15"/>
  <c r="Z216" i="15"/>
  <c r="W216" i="15"/>
  <c r="G235" i="15"/>
  <c r="O235" i="15" s="1"/>
  <c r="G237" i="15"/>
  <c r="F237" i="15"/>
  <c r="F213" i="15"/>
  <c r="G232" i="15"/>
  <c r="O232" i="15" s="1"/>
  <c r="W232" i="15" s="1"/>
  <c r="G231" i="15"/>
  <c r="O231" i="15" s="1"/>
  <c r="F212" i="15"/>
  <c r="U203" i="15"/>
  <c r="F235" i="15"/>
  <c r="F211" i="15"/>
  <c r="F234" i="15"/>
  <c r="F210" i="15"/>
  <c r="F236" i="15"/>
  <c r="F233" i="15"/>
  <c r="F209" i="15"/>
  <c r="F232" i="15"/>
  <c r="F208" i="15"/>
  <c r="N223" i="15"/>
  <c r="F207" i="15"/>
  <c r="H212" i="15"/>
  <c r="J212" i="15" s="1"/>
  <c r="N195" i="15"/>
  <c r="N240" i="15"/>
  <c r="N192" i="15"/>
  <c r="T186" i="15"/>
  <c r="T135" i="15"/>
  <c r="T25" i="15"/>
  <c r="T96" i="15"/>
  <c r="T132" i="15"/>
  <c r="T105" i="15"/>
  <c r="T175" i="15"/>
  <c r="T41" i="15"/>
  <c r="T134" i="15"/>
  <c r="T141" i="15"/>
  <c r="T91" i="15"/>
  <c r="T119" i="15"/>
  <c r="T28" i="15"/>
  <c r="T155" i="15"/>
  <c r="T125" i="15"/>
  <c r="T189" i="15"/>
  <c r="T74" i="15"/>
  <c r="T38" i="15"/>
  <c r="T115" i="15"/>
  <c r="T82" i="15"/>
  <c r="T156" i="15"/>
  <c r="T188" i="15"/>
  <c r="T87" i="15"/>
  <c r="T122" i="15"/>
  <c r="T32" i="15"/>
  <c r="T92" i="15"/>
  <c r="T158" i="15"/>
  <c r="T140" i="15"/>
  <c r="T59" i="15"/>
  <c r="T72" i="15"/>
  <c r="T73" i="15"/>
  <c r="T184" i="15"/>
  <c r="T113" i="15"/>
  <c r="T142" i="15"/>
  <c r="T103" i="15"/>
  <c r="T127" i="15"/>
  <c r="T64" i="15"/>
  <c r="T17" i="15"/>
  <c r="T185" i="15"/>
  <c r="T169" i="15"/>
  <c r="T112" i="15"/>
  <c r="T14" i="15"/>
  <c r="T118" i="15"/>
  <c r="T53" i="15"/>
  <c r="T22" i="15"/>
  <c r="T181" i="15"/>
  <c r="T81" i="15"/>
  <c r="T43" i="15"/>
  <c r="T178" i="15"/>
  <c r="T165" i="15"/>
  <c r="T180" i="15"/>
  <c r="T143" i="15"/>
  <c r="T150" i="15"/>
  <c r="T71" i="15"/>
  <c r="T37" i="15"/>
  <c r="T159" i="15"/>
  <c r="T39" i="15"/>
  <c r="T29" i="15"/>
  <c r="T42" i="15"/>
  <c r="T7" i="15"/>
  <c r="T11" i="15"/>
  <c r="T3" i="15"/>
  <c r="T139" i="15"/>
  <c r="T51" i="15"/>
  <c r="T124" i="15"/>
  <c r="T191" i="15"/>
  <c r="T84" i="15"/>
  <c r="T176" i="15"/>
  <c r="T61" i="15"/>
  <c r="T166" i="15"/>
  <c r="T170" i="15"/>
  <c r="T116" i="15"/>
  <c r="T177" i="15"/>
  <c r="T146" i="15"/>
  <c r="T27" i="15"/>
  <c r="T100" i="15"/>
  <c r="T65" i="15"/>
  <c r="T149" i="15"/>
  <c r="T10" i="15"/>
  <c r="T129" i="15"/>
  <c r="G114" i="15"/>
  <c r="O114" i="15" s="1"/>
  <c r="U114" i="15" s="1"/>
  <c r="G144" i="15"/>
  <c r="O144" i="15" s="1"/>
  <c r="T144" i="15"/>
  <c r="T54" i="15"/>
  <c r="T24" i="15"/>
  <c r="T45" i="15"/>
  <c r="F157" i="15"/>
  <c r="T12" i="15"/>
  <c r="T95" i="15"/>
  <c r="T19" i="15"/>
  <c r="T2" i="15"/>
  <c r="F130" i="15"/>
  <c r="T160" i="15"/>
  <c r="T40" i="15"/>
  <c r="T133" i="15"/>
  <c r="T131" i="15"/>
  <c r="T171" i="15"/>
  <c r="T49" i="15"/>
  <c r="T68" i="15"/>
  <c r="T44" i="15"/>
  <c r="T187" i="15"/>
  <c r="T117" i="15"/>
  <c r="T34" i="15"/>
  <c r="T23" i="15"/>
  <c r="T98" i="15"/>
  <c r="T46" i="15"/>
  <c r="T172" i="15"/>
  <c r="T120" i="15"/>
  <c r="T9" i="15"/>
  <c r="T182" i="15"/>
  <c r="T60" i="15"/>
  <c r="T15" i="15"/>
  <c r="T101" i="15"/>
  <c r="T20" i="15"/>
  <c r="T151" i="15"/>
  <c r="T52" i="15"/>
  <c r="T148" i="15"/>
  <c r="T167" i="15"/>
  <c r="T78" i="15"/>
  <c r="T183" i="15"/>
  <c r="T75" i="15"/>
  <c r="T126" i="15"/>
  <c r="T93" i="15"/>
  <c r="T145" i="15"/>
  <c r="T162" i="15"/>
  <c r="T154" i="15"/>
  <c r="T5" i="15"/>
  <c r="T33" i="15"/>
  <c r="T89" i="15"/>
  <c r="T76" i="15"/>
  <c r="T97" i="15"/>
  <c r="T153" i="15"/>
  <c r="T128" i="15"/>
  <c r="T56" i="15"/>
  <c r="T16" i="15"/>
  <c r="T173" i="15"/>
  <c r="T90" i="15"/>
  <c r="AF29" i="15"/>
  <c r="L3" i="43" s="1"/>
  <c r="F69" i="15"/>
  <c r="F3" i="15"/>
  <c r="G139" i="15"/>
  <c r="O139" i="15" s="1"/>
  <c r="F186" i="15"/>
  <c r="H135" i="15"/>
  <c r="J135" i="15" s="1"/>
  <c r="F57" i="15"/>
  <c r="H79" i="15"/>
  <c r="J79" i="15" s="1"/>
  <c r="H25" i="15"/>
  <c r="J25" i="15" s="1"/>
  <c r="H96" i="15"/>
  <c r="J96" i="15" s="1"/>
  <c r="H132" i="15"/>
  <c r="J132" i="15" s="1"/>
  <c r="G105" i="15"/>
  <c r="O105" i="15" s="1"/>
  <c r="G175" i="15"/>
  <c r="H48" i="15"/>
  <c r="J48" i="15" s="1"/>
  <c r="H41" i="15"/>
  <c r="J41" i="15" s="1"/>
  <c r="H134" i="15"/>
  <c r="J134" i="15" s="1"/>
  <c r="F138" i="15"/>
  <c r="F141" i="15"/>
  <c r="H91" i="15"/>
  <c r="J91" i="15" s="1"/>
  <c r="F108" i="15"/>
  <c r="H99" i="15"/>
  <c r="J99" i="15" s="1"/>
  <c r="H119" i="15"/>
  <c r="J119" i="15" s="1"/>
  <c r="F28" i="15"/>
  <c r="F155" i="15"/>
  <c r="G125" i="15"/>
  <c r="Q125" i="15" s="1"/>
  <c r="F189" i="15"/>
  <c r="G74" i="15"/>
  <c r="O74" i="15" s="1"/>
  <c r="U74" i="15" s="1"/>
  <c r="F13" i="15"/>
  <c r="G18" i="15"/>
  <c r="O18" i="15" s="1"/>
  <c r="G35" i="15"/>
  <c r="O35" i="15" s="1"/>
  <c r="F115" i="15"/>
  <c r="F38" i="15"/>
  <c r="G111" i="15"/>
  <c r="O111" i="15" s="1"/>
  <c r="U111" i="15" s="1"/>
  <c r="G63" i="15"/>
  <c r="O63" i="15" s="1"/>
  <c r="F82" i="15"/>
  <c r="F107" i="15"/>
  <c r="G156" i="15"/>
  <c r="O156" i="15" s="1"/>
  <c r="F188" i="15"/>
  <c r="H87" i="15"/>
  <c r="J87" i="15" s="1"/>
  <c r="F32" i="15"/>
  <c r="F92" i="15"/>
  <c r="F158" i="15"/>
  <c r="F137" i="15"/>
  <c r="H121" i="15"/>
  <c r="J121" i="15" s="1"/>
  <c r="H140" i="15"/>
  <c r="J140" i="15" s="1"/>
  <c r="G59" i="15"/>
  <c r="F85" i="15"/>
  <c r="H86" i="15"/>
  <c r="J86" i="15" s="1"/>
  <c r="H72" i="15"/>
  <c r="J72" i="15" s="1"/>
  <c r="G73" i="15"/>
  <c r="O73" i="15" s="1"/>
  <c r="F106" i="15"/>
  <c r="F184" i="15"/>
  <c r="G67" i="15"/>
  <c r="O67" i="15" s="1"/>
  <c r="U67" i="15" s="1"/>
  <c r="G113" i="15"/>
  <c r="O113" i="15" s="1"/>
  <c r="F142" i="15"/>
  <c r="F127" i="15"/>
  <c r="H64" i="15"/>
  <c r="J64" i="15" s="1"/>
  <c r="G17" i="15"/>
  <c r="O17" i="15" s="1"/>
  <c r="U17" i="15" s="1"/>
  <c r="G185" i="15"/>
  <c r="H152" i="15"/>
  <c r="J152" i="15" s="1"/>
  <c r="G169" i="15"/>
  <c r="H112" i="15"/>
  <c r="J112" i="15" s="1"/>
  <c r="H14" i="15"/>
  <c r="J14" i="15" s="1"/>
  <c r="F118" i="15"/>
  <c r="H53" i="15"/>
  <c r="J53" i="15" s="1"/>
  <c r="G22" i="15"/>
  <c r="O22" i="15" s="1"/>
  <c r="H94" i="15"/>
  <c r="J94" i="15" s="1"/>
  <c r="G47" i="15"/>
  <c r="O47" i="15" s="1"/>
  <c r="H181" i="15"/>
  <c r="J181" i="15" s="1"/>
  <c r="F81" i="15"/>
  <c r="F43" i="15"/>
  <c r="F178" i="15"/>
  <c r="H174" i="15"/>
  <c r="J174" i="15" s="1"/>
  <c r="H165" i="15"/>
  <c r="J165" i="15" s="1"/>
  <c r="F161" i="15"/>
  <c r="G180" i="15"/>
  <c r="O180" i="15" s="1"/>
  <c r="G143" i="15"/>
  <c r="O143" i="15" s="1"/>
  <c r="F88" i="15"/>
  <c r="H55" i="15"/>
  <c r="J55" i="15" s="1"/>
  <c r="G150" i="15"/>
  <c r="Q150" i="15" s="1"/>
  <c r="G71" i="15"/>
  <c r="O71" i="15" s="1"/>
  <c r="H26" i="15"/>
  <c r="J26" i="15" s="1"/>
  <c r="F159" i="15"/>
  <c r="G39" i="15"/>
  <c r="O39" i="15" s="1"/>
  <c r="F179" i="15"/>
  <c r="F29" i="15"/>
  <c r="F42" i="15"/>
  <c r="F7" i="15"/>
  <c r="G11" i="15"/>
  <c r="O11" i="15" s="1"/>
  <c r="F8" i="15"/>
  <c r="H51" i="15"/>
  <c r="J51" i="15" s="1"/>
  <c r="G124" i="15"/>
  <c r="O124" i="15" s="1"/>
  <c r="H191" i="15"/>
  <c r="J191" i="15" s="1"/>
  <c r="AT192" i="15"/>
  <c r="G84" i="15"/>
  <c r="O84" i="15" s="1"/>
  <c r="H176" i="15"/>
  <c r="J176" i="15" s="1"/>
  <c r="G61" i="15"/>
  <c r="O61" i="15" s="1"/>
  <c r="G166" i="15"/>
  <c r="O166" i="15" s="1"/>
  <c r="H170" i="15"/>
  <c r="J170" i="15" s="1"/>
  <c r="G116" i="15"/>
  <c r="O116" i="15" s="1"/>
  <c r="F177" i="15"/>
  <c r="F146" i="15"/>
  <c r="G163" i="15"/>
  <c r="O163" i="15" s="1"/>
  <c r="H31" i="15"/>
  <c r="J31" i="15" s="1"/>
  <c r="F21" i="15"/>
  <c r="H27" i="15"/>
  <c r="J27" i="15" s="1"/>
  <c r="G100" i="15"/>
  <c r="O100" i="15" s="1"/>
  <c r="F65" i="15"/>
  <c r="H149" i="15"/>
  <c r="J149" i="15" s="1"/>
  <c r="F58" i="15"/>
  <c r="F129" i="15"/>
  <c r="G54" i="15"/>
  <c r="G24" i="15"/>
  <c r="F45" i="15"/>
  <c r="G12" i="15"/>
  <c r="O12" i="15" s="1"/>
  <c r="F95" i="15"/>
  <c r="F36" i="15"/>
  <c r="F19" i="15"/>
  <c r="G2" i="15"/>
  <c r="O2" i="15" s="1"/>
  <c r="G160" i="15"/>
  <c r="O160" i="15" s="1"/>
  <c r="F4" i="15"/>
  <c r="H104" i="15"/>
  <c r="J104" i="15" s="1"/>
  <c r="G40" i="15"/>
  <c r="O40" i="15" s="1"/>
  <c r="H133" i="15"/>
  <c r="J133" i="15" s="1"/>
  <c r="F131" i="15"/>
  <c r="H171" i="15"/>
  <c r="J171" i="15" s="1"/>
  <c r="G49" i="15"/>
  <c r="G68" i="15"/>
  <c r="O68" i="15" s="1"/>
  <c r="G44" i="15"/>
  <c r="O44" i="15" s="1"/>
  <c r="H187" i="15"/>
  <c r="J187" i="15" s="1"/>
  <c r="H83" i="15"/>
  <c r="J83" i="15" s="1"/>
  <c r="F117" i="15"/>
  <c r="G34" i="15"/>
  <c r="O34" i="15" s="1"/>
  <c r="U34" i="15" s="1"/>
  <c r="H109" i="15"/>
  <c r="J109" i="15" s="1"/>
  <c r="F23" i="15"/>
  <c r="H98" i="15"/>
  <c r="J98" i="15" s="1"/>
  <c r="H46" i="15"/>
  <c r="J46" i="15" s="1"/>
  <c r="G172" i="15"/>
  <c r="O172" i="15" s="1"/>
  <c r="G120" i="15"/>
  <c r="O120" i="15" s="1"/>
  <c r="Z120" i="15" s="1"/>
  <c r="G9" i="15"/>
  <c r="H182" i="15"/>
  <c r="J182" i="15" s="1"/>
  <c r="F30" i="15"/>
  <c r="G190" i="15"/>
  <c r="O190" i="15" s="1"/>
  <c r="F101" i="15"/>
  <c r="F20" i="15"/>
  <c r="F151" i="15"/>
  <c r="G52" i="15"/>
  <c r="O52" i="15" s="1"/>
  <c r="G62" i="15"/>
  <c r="O62" i="15" s="1"/>
  <c r="F167" i="15"/>
  <c r="G80" i="15"/>
  <c r="O80" i="15" s="1"/>
  <c r="G110" i="15"/>
  <c r="O110" i="15" s="1"/>
  <c r="U110" i="15" s="1"/>
  <c r="H78" i="15"/>
  <c r="J78" i="15" s="1"/>
  <c r="F102" i="15"/>
  <c r="F123" i="15"/>
  <c r="F183" i="15"/>
  <c r="F168" i="15"/>
  <c r="G75" i="15"/>
  <c r="H126" i="15"/>
  <c r="J126" i="15" s="1"/>
  <c r="H77" i="15"/>
  <c r="J77" i="15" s="1"/>
  <c r="H93" i="15"/>
  <c r="J93" i="15" s="1"/>
  <c r="G70" i="15"/>
  <c r="O70" i="15" s="1"/>
  <c r="G145" i="15"/>
  <c r="O145" i="15" s="1"/>
  <c r="H162" i="15"/>
  <c r="J162" i="15" s="1"/>
  <c r="F154" i="15"/>
  <c r="F147" i="15"/>
  <c r="H5" i="15"/>
  <c r="J5" i="15" s="1"/>
  <c r="H33" i="15"/>
  <c r="J33" i="15" s="1"/>
  <c r="F89" i="15"/>
  <c r="F76" i="15"/>
  <c r="H97" i="15"/>
  <c r="J97" i="15" s="1"/>
  <c r="G153" i="15"/>
  <c r="O153" i="15" s="1"/>
  <c r="H128" i="15"/>
  <c r="J128" i="15" s="1"/>
  <c r="H56" i="15"/>
  <c r="J56" i="15" s="1"/>
  <c r="F164" i="15"/>
  <c r="F16" i="15"/>
  <c r="F173" i="15"/>
  <c r="F66" i="15"/>
  <c r="H90" i="15"/>
  <c r="J90" i="15" s="1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26" i="15"/>
  <c r="AB75" i="15"/>
  <c r="AB89" i="15"/>
  <c r="AB77" i="15"/>
  <c r="AB102" i="15"/>
  <c r="AB70" i="15"/>
  <c r="AB162" i="15"/>
  <c r="AB183" i="15"/>
  <c r="AB93" i="15"/>
  <c r="AB148" i="15"/>
  <c r="AB76" i="15"/>
  <c r="AB108" i="15"/>
  <c r="AB164" i="15"/>
  <c r="AB90" i="15"/>
  <c r="AB56" i="15"/>
  <c r="AB173" i="15"/>
  <c r="AB81" i="15"/>
  <c r="AB16" i="15"/>
  <c r="AB66" i="15"/>
  <c r="AB97" i="15"/>
  <c r="AB23" i="15"/>
  <c r="AB103" i="15"/>
  <c r="AB15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54" i="15"/>
  <c r="AB141" i="15"/>
  <c r="AB131" i="15"/>
  <c r="AB190" i="15"/>
  <c r="AB9" i="15"/>
  <c r="AB52" i="15"/>
  <c r="AB151" i="15"/>
  <c r="AB44" i="15"/>
  <c r="AB15" i="15"/>
  <c r="AB30" i="15"/>
  <c r="AB182" i="15"/>
  <c r="AB62" i="15"/>
  <c r="AB10" i="15"/>
  <c r="AB60" i="15"/>
  <c r="AB20" i="15"/>
  <c r="AB34" i="15"/>
  <c r="AB172" i="15"/>
  <c r="AB153" i="15"/>
  <c r="AB46" i="15"/>
  <c r="AB101" i="15"/>
  <c r="AB187" i="15"/>
  <c r="AB98" i="15"/>
  <c r="AB109" i="15"/>
  <c r="AB167" i="15"/>
  <c r="AB80" i="15"/>
  <c r="AB78" i="15"/>
  <c r="AB147" i="15"/>
  <c r="AB110" i="15"/>
  <c r="AB33" i="15"/>
  <c r="AB145" i="15"/>
  <c r="AB123" i="15"/>
  <c r="AB5" i="15"/>
  <c r="AB117" i="15"/>
  <c r="AB168" i="15"/>
  <c r="AB154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14" i="15"/>
  <c r="AB28" i="15"/>
  <c r="AB96" i="15"/>
  <c r="AB171" i="15"/>
  <c r="AB140" i="15"/>
  <c r="AB58" i="15"/>
  <c r="AB79" i="15"/>
  <c r="AB61" i="15"/>
  <c r="AB125" i="15"/>
  <c r="AB152" i="15"/>
  <c r="AB71" i="15"/>
  <c r="AB4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 s="1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65" i="15"/>
  <c r="AB130" i="15"/>
  <c r="AB104" i="15"/>
  <c r="AB163" i="15"/>
  <c r="AB13" i="15"/>
  <c r="AB181" i="15"/>
  <c r="AB129" i="15"/>
  <c r="AB144" i="15"/>
  <c r="AB113" i="15"/>
  <c r="AB119" i="15"/>
  <c r="AB133" i="15"/>
  <c r="AB38" i="15"/>
  <c r="AB12" i="15"/>
  <c r="AB112" i="15"/>
  <c r="AB176" i="15"/>
  <c r="AB8" i="15"/>
  <c r="AB95" i="15"/>
  <c r="AB91" i="15"/>
  <c r="AB59" i="15"/>
  <c r="AB4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47" i="15"/>
  <c r="AB39" i="15"/>
  <c r="AB4" i="15"/>
  <c r="AB22" i="15"/>
  <c r="AB11" i="15"/>
  <c r="AB161" i="15"/>
  <c r="AB88" i="15"/>
  <c r="AB29" i="15"/>
  <c r="AB57" i="15"/>
  <c r="AB188" i="15"/>
  <c r="AB24" i="15"/>
  <c r="AB150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7" i="15"/>
  <c r="AB191" i="15"/>
  <c r="AB42" i="15"/>
  <c r="AB69" i="15"/>
  <c r="AB166" i="15"/>
  <c r="AB27" i="15"/>
  <c r="AB73" i="15"/>
  <c r="AB74" i="15"/>
  <c r="AB35" i="15"/>
  <c r="AB1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2" i="15"/>
  <c r="AB94" i="15"/>
  <c r="AB135" i="15"/>
  <c r="AB157" i="15"/>
  <c r="AB31" i="15"/>
  <c r="AB174" i="15"/>
  <c r="AB134" i="15"/>
  <c r="AB177" i="15"/>
  <c r="AB178" i="15"/>
  <c r="AB127" i="15"/>
  <c r="AB165" i="15"/>
  <c r="AB189" i="15"/>
  <c r="AB64" i="15"/>
  <c r="AB106" i="15"/>
  <c r="AB170" i="15"/>
  <c r="AB36" i="15"/>
  <c r="AB107" i="15"/>
  <c r="AB45" i="15"/>
  <c r="AB137" i="15"/>
  <c r="AB41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18" i="15"/>
  <c r="AB84" i="15"/>
  <c r="AB175" i="15"/>
  <c r="AB179" i="15"/>
  <c r="AB184" i="15"/>
  <c r="AB111" i="15"/>
  <c r="AB105" i="15"/>
  <c r="AB25" i="15"/>
  <c r="AB114" i="15"/>
  <c r="AB26" i="15"/>
  <c r="AB139" i="15"/>
  <c r="AB169" i="15"/>
  <c r="AB18" i="15"/>
  <c r="AB159" i="15"/>
  <c r="AB55" i="15"/>
  <c r="AB132" i="15"/>
  <c r="AB143" i="15"/>
  <c r="AB82" i="15"/>
  <c r="AB99" i="15"/>
  <c r="AB100" i="15"/>
  <c r="AB40" i="15"/>
  <c r="AB158" i="15"/>
  <c r="AB138" i="15"/>
  <c r="AB146" i="15"/>
  <c r="AB68" i="15"/>
  <c r="AB17" i="15"/>
  <c r="AB124" i="15"/>
  <c r="AB37" i="15"/>
  <c r="AB160" i="15"/>
  <c r="AB155" i="15"/>
  <c r="AB50" i="15"/>
  <c r="AB121" i="15"/>
  <c r="AB85" i="15"/>
  <c r="AB7" i="15"/>
  <c r="AB92" i="15"/>
  <c r="AB53" i="15"/>
  <c r="AB185" i="15"/>
  <c r="AB51" i="15"/>
  <c r="AB48" i="15"/>
  <c r="AB2" i="15"/>
  <c r="AB128" i="15"/>
  <c r="AB32" i="15"/>
  <c r="AB186" i="15"/>
  <c r="AB21" i="15"/>
  <c r="AB136" i="15"/>
  <c r="AB83" i="15"/>
  <c r="AB116" i="15"/>
  <c r="AB63" i="15"/>
  <c r="AB142" i="15"/>
  <c r="AB6" i="15"/>
  <c r="AB120" i="15"/>
  <c r="AB180" i="15"/>
  <c r="AB86" i="15"/>
  <c r="AB67" i="15"/>
  <c r="AB72" i="15"/>
  <c r="AB149" i="15"/>
  <c r="AB115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1" i="15"/>
  <c r="N189" i="64"/>
  <c r="N191" i="64"/>
  <c r="N190" i="64"/>
  <c r="L191" i="64"/>
  <c r="L189" i="64"/>
  <c r="L190" i="64"/>
  <c r="Q136" i="15"/>
  <c r="Q19" i="15"/>
  <c r="Q18" i="15"/>
  <c r="Q174" i="15"/>
  <c r="Q180" i="15"/>
  <c r="O10" i="58"/>
  <c r="AG24" i="15"/>
  <c r="Q35" i="15"/>
  <c r="Q114" i="15"/>
  <c r="Q12" i="15"/>
  <c r="Q47" i="15"/>
  <c r="Q54" i="15"/>
  <c r="Q82" i="15"/>
  <c r="Q17" i="15"/>
  <c r="Q134" i="15"/>
  <c r="Q156" i="15"/>
  <c r="Q44" i="15"/>
  <c r="Q34" i="15"/>
  <c r="Q80" i="15"/>
  <c r="Q78" i="15"/>
  <c r="Q105" i="15"/>
  <c r="Q64" i="15"/>
  <c r="Q106" i="15"/>
  <c r="Q141" i="15"/>
  <c r="Q14" i="15"/>
  <c r="Q116" i="15"/>
  <c r="Q96" i="15"/>
  <c r="Q107" i="15"/>
  <c r="Q13" i="15"/>
  <c r="Q165" i="15"/>
  <c r="Q2" i="15"/>
  <c r="Q95" i="15"/>
  <c r="Q63" i="15"/>
  <c r="Q139" i="15"/>
  <c r="Q166" i="15"/>
  <c r="Q103" i="15"/>
  <c r="Q81" i="15"/>
  <c r="Q67" i="15"/>
  <c r="Q84" i="15"/>
  <c r="Q10" i="15"/>
  <c r="Q115" i="15"/>
  <c r="Q135" i="15"/>
  <c r="Q181" i="15"/>
  <c r="Q161" i="15"/>
  <c r="Q102" i="15"/>
  <c r="Q79" i="15"/>
  <c r="Q140" i="15"/>
  <c r="Q61" i="15"/>
  <c r="Q70" i="15"/>
  <c r="Q85" i="15"/>
  <c r="Q9" i="15"/>
  <c r="Q15" i="15"/>
  <c r="Q60" i="15"/>
  <c r="Q137" i="15"/>
  <c r="Q32" i="15"/>
  <c r="Q4" i="15"/>
  <c r="Q30" i="15"/>
  <c r="T109" i="15"/>
  <c r="Q159" i="15"/>
  <c r="Q28" i="15"/>
  <c r="Q36" i="15"/>
  <c r="T121" i="15"/>
  <c r="T80" i="15"/>
  <c r="T123" i="15"/>
  <c r="T168" i="15"/>
  <c r="T86" i="15"/>
  <c r="T94" i="15"/>
  <c r="T35" i="15"/>
  <c r="T47" i="15"/>
  <c r="T8" i="15"/>
  <c r="Q20" i="15"/>
  <c r="Q3" i="15"/>
  <c r="Q11" i="15"/>
  <c r="Q5" i="15"/>
  <c r="Q163" i="15"/>
  <c r="Q6" i="15"/>
  <c r="Q65" i="15"/>
  <c r="Q68" i="15"/>
  <c r="Q52" i="15"/>
  <c r="Q7" i="15"/>
  <c r="Q53" i="15"/>
  <c r="Q73" i="15"/>
  <c r="Q27" i="15"/>
  <c r="Q179" i="15"/>
  <c r="Q69" i="15"/>
  <c r="Q31" i="15"/>
  <c r="Q29" i="15"/>
  <c r="Q62" i="15"/>
  <c r="Q133" i="15"/>
  <c r="T77" i="15"/>
  <c r="T70" i="15"/>
  <c r="T26" i="15"/>
  <c r="T48" i="15"/>
  <c r="T18" i="15"/>
  <c r="T102" i="15"/>
  <c r="T66" i="15"/>
  <c r="T152" i="15"/>
  <c r="T174" i="15"/>
  <c r="T99" i="15"/>
  <c r="T62" i="15"/>
  <c r="T6" i="15"/>
  <c r="T31" i="15"/>
  <c r="T4" i="15"/>
  <c r="T21" i="15"/>
  <c r="H60" i="15"/>
  <c r="J60" i="15" s="1"/>
  <c r="H69" i="15"/>
  <c r="J69" i="15" s="1"/>
  <c r="F25" i="15"/>
  <c r="G25" i="15"/>
  <c r="Q25" i="15" s="1"/>
  <c r="Q98" i="15"/>
  <c r="G109" i="15"/>
  <c r="O109" i="15" s="1"/>
  <c r="AT195" i="15"/>
  <c r="Q167" i="15"/>
  <c r="Q117" i="15"/>
  <c r="H59" i="15"/>
  <c r="J59" i="15" s="1"/>
  <c r="Q120" i="15"/>
  <c r="H157" i="15"/>
  <c r="J157" i="15" s="1"/>
  <c r="G136" i="15"/>
  <c r="O136" i="15" s="1"/>
  <c r="F136" i="15"/>
  <c r="H136" i="15"/>
  <c r="J136" i="15" s="1"/>
  <c r="Q158" i="15"/>
  <c r="Q43" i="15"/>
  <c r="Q160" i="15"/>
  <c r="Q97" i="15"/>
  <c r="Q172" i="15"/>
  <c r="Q87" i="15"/>
  <c r="Q90" i="15"/>
  <c r="Q142" i="15"/>
  <c r="Q162" i="15"/>
  <c r="Q138" i="15"/>
  <c r="Q143" i="15"/>
  <c r="T147" i="15"/>
  <c r="T179" i="15"/>
  <c r="T157" i="15"/>
  <c r="T114" i="15"/>
  <c r="T136" i="15"/>
  <c r="T130" i="15"/>
  <c r="T50" i="15"/>
  <c r="T69" i="15"/>
  <c r="T63" i="15"/>
  <c r="T85" i="15"/>
  <c r="T88" i="15"/>
  <c r="T67" i="15"/>
  <c r="T58" i="15"/>
  <c r="T104" i="15"/>
  <c r="T107" i="15"/>
  <c r="U225" i="15" l="1"/>
  <c r="U236" i="15"/>
  <c r="U234" i="15"/>
  <c r="U201" i="15"/>
  <c r="U207" i="15"/>
  <c r="U211" i="15"/>
  <c r="U229" i="15"/>
  <c r="U200" i="15"/>
  <c r="U228" i="15"/>
  <c r="U39" i="15"/>
  <c r="U198" i="15"/>
  <c r="M198" i="15" s="1"/>
  <c r="U227" i="15"/>
  <c r="U220" i="15"/>
  <c r="M220" i="15" s="1"/>
  <c r="N220" i="15" s="1"/>
  <c r="V220" i="15" s="1"/>
  <c r="Z245" i="15"/>
  <c r="Z192" i="15"/>
  <c r="AA192" i="15" s="1"/>
  <c r="Y241" i="15"/>
  <c r="Z197" i="15"/>
  <c r="AA197" i="15" s="1"/>
  <c r="M247" i="15"/>
  <c r="W225" i="15"/>
  <c r="J193" i="15"/>
  <c r="W193" i="15"/>
  <c r="X193" i="15" s="1"/>
  <c r="N193" i="15"/>
  <c r="V193" i="15" s="1"/>
  <c r="N198" i="15"/>
  <c r="V198" i="15" s="1"/>
  <c r="Q210" i="15"/>
  <c r="U213" i="15"/>
  <c r="W194" i="15"/>
  <c r="X194" i="15" s="1"/>
  <c r="N194" i="15"/>
  <c r="V194" i="15" s="1"/>
  <c r="Y197" i="15"/>
  <c r="W198" i="15"/>
  <c r="N247" i="15"/>
  <c r="Y247" i="15" s="1"/>
  <c r="Z233" i="15"/>
  <c r="W227" i="15"/>
  <c r="W204" i="15"/>
  <c r="W218" i="15"/>
  <c r="W228" i="15"/>
  <c r="U210" i="15"/>
  <c r="M210" i="15" s="1"/>
  <c r="N210" i="15" s="1"/>
  <c r="Y192" i="15"/>
  <c r="Z193" i="15"/>
  <c r="W209" i="15"/>
  <c r="U208" i="15"/>
  <c r="M208" i="15" s="1"/>
  <c r="N208" i="15" s="1"/>
  <c r="V208" i="15" s="1"/>
  <c r="N199" i="15"/>
  <c r="V199" i="15" s="1"/>
  <c r="Z194" i="15"/>
  <c r="J203" i="15"/>
  <c r="Z247" i="15"/>
  <c r="Z244" i="15"/>
  <c r="M199" i="15"/>
  <c r="W199" i="15"/>
  <c r="W210" i="15"/>
  <c r="X210" i="15" s="1"/>
  <c r="Y221" i="15"/>
  <c r="M245" i="15"/>
  <c r="O243" i="15"/>
  <c r="U243" i="15" s="1"/>
  <c r="M243" i="15" s="1"/>
  <c r="Q243" i="15"/>
  <c r="M246" i="15"/>
  <c r="U230" i="15"/>
  <c r="M230" i="15" s="1"/>
  <c r="N230" i="15" s="1"/>
  <c r="W205" i="15"/>
  <c r="Z246" i="15"/>
  <c r="Y222" i="15"/>
  <c r="N243" i="15"/>
  <c r="W211" i="15"/>
  <c r="W243" i="15"/>
  <c r="X243" i="15" s="1"/>
  <c r="N244" i="15"/>
  <c r="Y244" i="15" s="1"/>
  <c r="W219" i="15"/>
  <c r="Q195" i="15"/>
  <c r="W195" i="15"/>
  <c r="X195" i="15" s="1"/>
  <c r="Y195" i="15" s="1"/>
  <c r="O195" i="15"/>
  <c r="W220" i="15"/>
  <c r="N245" i="15"/>
  <c r="AA245" i="15" s="1"/>
  <c r="Q196" i="15"/>
  <c r="O196" i="15"/>
  <c r="W245" i="15"/>
  <c r="X245" i="15" s="1"/>
  <c r="J242" i="15"/>
  <c r="W242" i="15"/>
  <c r="X242" i="15" s="1"/>
  <c r="Y242" i="15" s="1"/>
  <c r="Q153" i="15"/>
  <c r="W234" i="15"/>
  <c r="W236" i="15"/>
  <c r="O222" i="15"/>
  <c r="Q222" i="15"/>
  <c r="N246" i="15"/>
  <c r="V246" i="15" s="1"/>
  <c r="O242" i="15"/>
  <c r="Q242" i="15"/>
  <c r="Q223" i="15"/>
  <c r="O223" i="15"/>
  <c r="W246" i="15"/>
  <c r="X246" i="15" s="1"/>
  <c r="W213" i="15"/>
  <c r="X213" i="15" s="1"/>
  <c r="V197" i="15"/>
  <c r="Q71" i="15"/>
  <c r="J196" i="15"/>
  <c r="W196" i="15"/>
  <c r="X196" i="15" s="1"/>
  <c r="W231" i="15"/>
  <c r="W202" i="15"/>
  <c r="Q226" i="15"/>
  <c r="O226" i="15"/>
  <c r="W200" i="15"/>
  <c r="J200" i="15"/>
  <c r="N196" i="15"/>
  <c r="W201" i="15"/>
  <c r="J201" i="15"/>
  <c r="Y240" i="15"/>
  <c r="Q221" i="15"/>
  <c r="O221" i="15"/>
  <c r="Q144" i="15"/>
  <c r="W230" i="15"/>
  <c r="W233" i="15"/>
  <c r="W208" i="15"/>
  <c r="J226" i="15"/>
  <c r="W224" i="15"/>
  <c r="O237" i="15"/>
  <c r="Q237" i="15"/>
  <c r="Q124" i="15"/>
  <c r="U235" i="15"/>
  <c r="W238" i="15"/>
  <c r="X238" i="15" s="1"/>
  <c r="N238" i="15"/>
  <c r="M217" i="15"/>
  <c r="N217" i="15" s="1"/>
  <c r="V217" i="15" s="1"/>
  <c r="M202" i="15"/>
  <c r="N202" i="15" s="1"/>
  <c r="V202" i="15" s="1"/>
  <c r="W235" i="15"/>
  <c r="M216" i="15"/>
  <c r="N216" i="15" s="1"/>
  <c r="AA216" i="15" s="1"/>
  <c r="M193" i="15"/>
  <c r="M209" i="15"/>
  <c r="N209" i="15" s="1"/>
  <c r="V209" i="15" s="1"/>
  <c r="M206" i="15"/>
  <c r="N206" i="15" s="1"/>
  <c r="V206" i="15" s="1"/>
  <c r="W239" i="15"/>
  <c r="X239" i="15" s="1"/>
  <c r="N239" i="15"/>
  <c r="M234" i="15"/>
  <c r="N234" i="15" s="1"/>
  <c r="V234" i="15" s="1"/>
  <c r="M211" i="15"/>
  <c r="N211" i="15" s="1"/>
  <c r="V211" i="15" s="1"/>
  <c r="V247" i="15"/>
  <c r="W237" i="15"/>
  <c r="X237" i="15" s="1"/>
  <c r="Y237" i="15" s="1"/>
  <c r="M205" i="15"/>
  <c r="N205" i="15" s="1"/>
  <c r="V205" i="15" s="1"/>
  <c r="M219" i="15"/>
  <c r="N219" i="15" s="1"/>
  <c r="V219" i="15" s="1"/>
  <c r="W215" i="15"/>
  <c r="M213" i="15"/>
  <c r="N213" i="15" s="1"/>
  <c r="AA213" i="15" s="1"/>
  <c r="M227" i="15"/>
  <c r="N227" i="15" s="1"/>
  <c r="AA227" i="15" s="1"/>
  <c r="M204" i="15"/>
  <c r="N204" i="15" s="1"/>
  <c r="V204" i="15" s="1"/>
  <c r="W212" i="15"/>
  <c r="M244" i="15"/>
  <c r="M218" i="15"/>
  <c r="N218" i="15" s="1"/>
  <c r="AA218" i="15" s="1"/>
  <c r="U215" i="15"/>
  <c r="M236" i="15"/>
  <c r="N236" i="15" s="1"/>
  <c r="V236" i="15" s="1"/>
  <c r="V241" i="15"/>
  <c r="M241" i="15"/>
  <c r="M201" i="15"/>
  <c r="N201" i="15" s="1"/>
  <c r="V201" i="15" s="1"/>
  <c r="Y223" i="15"/>
  <c r="M225" i="15"/>
  <c r="N225" i="15" s="1"/>
  <c r="V225" i="15" s="1"/>
  <c r="M228" i="15"/>
  <c r="N228" i="15" s="1"/>
  <c r="V228" i="15" s="1"/>
  <c r="O214" i="15"/>
  <c r="W214" i="15" s="1"/>
  <c r="X214" i="15" s="1"/>
  <c r="Q214" i="15"/>
  <c r="Z238" i="15"/>
  <c r="U238" i="15"/>
  <c r="Q100" i="15"/>
  <c r="U231" i="15"/>
  <c r="Z231" i="15"/>
  <c r="M233" i="15"/>
  <c r="N233" i="15" s="1"/>
  <c r="V233" i="15" s="1"/>
  <c r="Z232" i="15"/>
  <c r="U232" i="15"/>
  <c r="M224" i="15"/>
  <c r="N224" i="15" s="1"/>
  <c r="V224" i="15" s="1"/>
  <c r="Z239" i="15"/>
  <c r="U239" i="15"/>
  <c r="M207" i="15"/>
  <c r="N207" i="15" s="1"/>
  <c r="V207" i="15" s="1"/>
  <c r="V240" i="15"/>
  <c r="M240" i="15"/>
  <c r="M229" i="15"/>
  <c r="N229" i="15" s="1"/>
  <c r="V229" i="15" s="1"/>
  <c r="M192" i="15"/>
  <c r="V192" i="15"/>
  <c r="M194" i="15"/>
  <c r="AA240" i="15"/>
  <c r="Q40" i="15"/>
  <c r="Q111" i="15"/>
  <c r="Q39" i="15"/>
  <c r="L452" i="43"/>
  <c r="L316" i="43"/>
  <c r="L429" i="43"/>
  <c r="L6" i="43"/>
  <c r="L468" i="43"/>
  <c r="L62" i="43"/>
  <c r="L71" i="43"/>
  <c r="L15" i="43"/>
  <c r="L118" i="43"/>
  <c r="L26" i="43"/>
  <c r="L358" i="43"/>
  <c r="L34" i="43"/>
  <c r="L19" i="43"/>
  <c r="L223" i="43"/>
  <c r="L85" i="43"/>
  <c r="L211" i="43"/>
  <c r="L135" i="43"/>
  <c r="L404" i="43"/>
  <c r="L103" i="43"/>
  <c r="L235" i="43"/>
  <c r="L232" i="43"/>
  <c r="L190" i="43"/>
  <c r="L124" i="43"/>
  <c r="L425" i="43"/>
  <c r="L278" i="43"/>
  <c r="L38" i="43"/>
  <c r="L82" i="43"/>
  <c r="L104" i="43"/>
  <c r="L306" i="43"/>
  <c r="L30" i="43"/>
  <c r="L337" i="43"/>
  <c r="L112" i="43"/>
  <c r="L270" i="43"/>
  <c r="L196" i="43"/>
  <c r="L282" i="43"/>
  <c r="L52" i="43"/>
  <c r="L273" i="43"/>
  <c r="L365" i="43"/>
  <c r="L455" i="43"/>
  <c r="L111" i="43"/>
  <c r="L435" i="43"/>
  <c r="L40" i="43"/>
  <c r="L116" i="43"/>
  <c r="L370" i="43"/>
  <c r="L204" i="43"/>
  <c r="L463" i="43"/>
  <c r="L186" i="43"/>
  <c r="L363" i="43"/>
  <c r="L469" i="43"/>
  <c r="L392" i="43"/>
  <c r="L51" i="43"/>
  <c r="L272" i="43"/>
  <c r="L129" i="43"/>
  <c r="L326" i="43"/>
  <c r="L431" i="43"/>
  <c r="L297" i="43"/>
  <c r="L415" i="43"/>
  <c r="L269" i="43"/>
  <c r="L28" i="43"/>
  <c r="L417" i="43"/>
  <c r="L46" i="43"/>
  <c r="L171" i="43"/>
  <c r="L464" i="43"/>
  <c r="L48" i="43"/>
  <c r="L396" i="43"/>
  <c r="L74" i="43"/>
  <c r="L127" i="43"/>
  <c r="L128" i="43"/>
  <c r="L96" i="43"/>
  <c r="L312" i="43"/>
  <c r="L86" i="43"/>
  <c r="L405" i="43"/>
  <c r="L453" i="43"/>
  <c r="L335" i="43"/>
  <c r="L5" i="43"/>
  <c r="L347" i="43"/>
  <c r="L457" i="43"/>
  <c r="L151" i="43"/>
  <c r="L165" i="43"/>
  <c r="L170" i="43"/>
  <c r="L276" i="43"/>
  <c r="L25" i="43"/>
  <c r="L130" i="43"/>
  <c r="L367" i="43"/>
  <c r="L168" i="43"/>
  <c r="L122" i="43"/>
  <c r="L22" i="43"/>
  <c r="L193" i="43"/>
  <c r="L244" i="43"/>
  <c r="L8" i="43"/>
  <c r="L320" i="43"/>
  <c r="L158" i="43"/>
  <c r="L65" i="43"/>
  <c r="L371" i="43"/>
  <c r="L157" i="43"/>
  <c r="L328" i="43"/>
  <c r="L260" i="43"/>
  <c r="L45" i="43"/>
  <c r="L88" i="43"/>
  <c r="L366" i="43"/>
  <c r="L389" i="43"/>
  <c r="L54" i="43"/>
  <c r="L462" i="43"/>
  <c r="L298" i="43"/>
  <c r="L305" i="43"/>
  <c r="L280" i="43"/>
  <c r="L299" i="43"/>
  <c r="L114" i="43"/>
  <c r="L406" i="43"/>
  <c r="L195" i="43"/>
  <c r="L35" i="43"/>
  <c r="L237" i="43"/>
  <c r="L467" i="43"/>
  <c r="L99" i="43"/>
  <c r="L149" i="43"/>
  <c r="L349" i="43"/>
  <c r="L169" i="43"/>
  <c r="L354" i="43"/>
  <c r="L255" i="43"/>
  <c r="L37" i="43"/>
  <c r="L9" i="43"/>
  <c r="L322" i="43"/>
  <c r="L72" i="43"/>
  <c r="L398" i="43"/>
  <c r="L329" i="43"/>
  <c r="L294" i="43"/>
  <c r="L12" i="43"/>
  <c r="L268" i="43"/>
  <c r="L346" i="43"/>
  <c r="L265" i="43"/>
  <c r="L336" i="43"/>
  <c r="L93" i="43"/>
  <c r="L162" i="43"/>
  <c r="L287" i="43"/>
  <c r="L154" i="43"/>
  <c r="L131" i="43"/>
  <c r="L10" i="43"/>
  <c r="L466" i="43"/>
  <c r="L400" i="43"/>
  <c r="L412" i="43"/>
  <c r="L123" i="43"/>
  <c r="L309" i="43"/>
  <c r="L229" i="43"/>
  <c r="L444" i="43"/>
  <c r="L323" i="43"/>
  <c r="L174" i="43"/>
  <c r="L341" i="43"/>
  <c r="L450" i="43"/>
  <c r="L76" i="43"/>
  <c r="L21" i="43"/>
  <c r="L359" i="43"/>
  <c r="L353" i="43"/>
  <c r="L283" i="43"/>
  <c r="L458" i="43"/>
  <c r="L90" i="43"/>
  <c r="L286" i="43"/>
  <c r="L383" i="43"/>
  <c r="L152" i="43"/>
  <c r="L102" i="43"/>
  <c r="L233" i="43"/>
  <c r="L250" i="43"/>
  <c r="L345" i="43"/>
  <c r="L315" i="43"/>
  <c r="L308" i="43"/>
  <c r="L97" i="43"/>
  <c r="L43" i="43"/>
  <c r="L390" i="43"/>
  <c r="L414" i="43"/>
  <c r="L240" i="43"/>
  <c r="L360" i="43"/>
  <c r="L120" i="43"/>
  <c r="L83" i="43"/>
  <c r="L277" i="43"/>
  <c r="L465" i="43"/>
  <c r="L33" i="43"/>
  <c r="L460" i="43"/>
  <c r="L259" i="43"/>
  <c r="L161" i="43"/>
  <c r="L208" i="43"/>
  <c r="L330" i="43"/>
  <c r="L119" i="43"/>
  <c r="L178" i="43"/>
  <c r="L60" i="43"/>
  <c r="L163" i="43"/>
  <c r="L164" i="43"/>
  <c r="L401" i="43"/>
  <c r="L342" i="43"/>
  <c r="L284" i="43"/>
  <c r="L271" i="43"/>
  <c r="L382" i="43"/>
  <c r="L66" i="43"/>
  <c r="L173" i="43"/>
  <c r="L150" i="43"/>
  <c r="L53" i="43"/>
  <c r="L279" i="43"/>
  <c r="L239" i="43"/>
  <c r="L95" i="43"/>
  <c r="L228" i="43"/>
  <c r="L357" i="43"/>
  <c r="L203" i="43"/>
  <c r="L207" i="43"/>
  <c r="L144" i="43"/>
  <c r="L302" i="43"/>
  <c r="L281" i="43"/>
  <c r="L439" i="43"/>
  <c r="L248" i="43"/>
  <c r="L59" i="43"/>
  <c r="L64" i="43"/>
  <c r="L198" i="43"/>
  <c r="L461" i="43"/>
  <c r="L109" i="43"/>
  <c r="L180" i="43"/>
  <c r="L394" i="43"/>
  <c r="L424" i="43"/>
  <c r="L377" i="43"/>
  <c r="L375" i="43"/>
  <c r="L224" i="43"/>
  <c r="L175" i="43"/>
  <c r="L381" i="43"/>
  <c r="L454" i="43"/>
  <c r="L191" i="43"/>
  <c r="L252" i="43"/>
  <c r="L257" i="43"/>
  <c r="L376" i="43"/>
  <c r="L58" i="43"/>
  <c r="L362" i="43"/>
  <c r="L117" i="43"/>
  <c r="L275" i="43"/>
  <c r="L442" i="43"/>
  <c r="L352" i="43"/>
  <c r="L441" i="43"/>
  <c r="L303" i="43"/>
  <c r="L285" i="43"/>
  <c r="L369" i="43"/>
  <c r="L108" i="43"/>
  <c r="L205" i="43"/>
  <c r="L319" i="43"/>
  <c r="L378" i="43"/>
  <c r="L29" i="43"/>
  <c r="L187" i="43"/>
  <c r="L399" i="43"/>
  <c r="L332" i="43"/>
  <c r="L355" i="43"/>
  <c r="L172" i="43"/>
  <c r="L137" i="43"/>
  <c r="L201" i="43"/>
  <c r="L432" i="43"/>
  <c r="L200" i="43"/>
  <c r="L199" i="43"/>
  <c r="L292" i="43"/>
  <c r="L166" i="43"/>
  <c r="L73" i="43"/>
  <c r="L92" i="43"/>
  <c r="L217" i="43"/>
  <c r="L227" i="43"/>
  <c r="L78" i="43"/>
  <c r="L115" i="43"/>
  <c r="L182" i="43"/>
  <c r="L70" i="43"/>
  <c r="L407" i="43"/>
  <c r="L374" i="43"/>
  <c r="L348" i="43"/>
  <c r="L31" i="43"/>
  <c r="L146" i="43"/>
  <c r="L225" i="43"/>
  <c r="L2" i="43"/>
  <c r="L68" i="43"/>
  <c r="L13" i="43"/>
  <c r="L139" i="43"/>
  <c r="L189" i="43"/>
  <c r="L206" i="43"/>
  <c r="L289" i="43"/>
  <c r="L188" i="43"/>
  <c r="L418" i="43"/>
  <c r="L393" i="43"/>
  <c r="L4" i="43"/>
  <c r="L141" i="43"/>
  <c r="L101" i="43"/>
  <c r="L413" i="43"/>
  <c r="L428" i="43"/>
  <c r="L372" i="43"/>
  <c r="L63" i="43"/>
  <c r="L216" i="43"/>
  <c r="L155" i="43"/>
  <c r="L423" i="43"/>
  <c r="L160" i="43"/>
  <c r="L79" i="43"/>
  <c r="L18" i="43"/>
  <c r="L183" i="43"/>
  <c r="L234" i="43"/>
  <c r="L105" i="43"/>
  <c r="L253" i="43"/>
  <c r="L380" i="43"/>
  <c r="L159" i="43"/>
  <c r="L437" i="43"/>
  <c r="L427" i="43"/>
  <c r="L397" i="43"/>
  <c r="L307" i="43"/>
  <c r="L300" i="43"/>
  <c r="L184" i="43"/>
  <c r="L142" i="43"/>
  <c r="L459" i="43"/>
  <c r="L440" i="43"/>
  <c r="L258" i="43"/>
  <c r="L214" i="43"/>
  <c r="L317" i="43"/>
  <c r="L314" i="43"/>
  <c r="L41" i="43"/>
  <c r="L301" i="43"/>
  <c r="L106" i="43"/>
  <c r="L368" i="43"/>
  <c r="L430" i="43"/>
  <c r="L333" i="43"/>
  <c r="L69" i="43"/>
  <c r="L384" i="43"/>
  <c r="L408" i="43"/>
  <c r="L243" i="43"/>
  <c r="L213" i="43"/>
  <c r="L156" i="43"/>
  <c r="L55" i="43"/>
  <c r="L242" i="43"/>
  <c r="L331" i="43"/>
  <c r="L49" i="43"/>
  <c r="L230" i="43"/>
  <c r="L197" i="43"/>
  <c r="L23" i="43"/>
  <c r="L356" i="43"/>
  <c r="L310" i="43"/>
  <c r="L238" i="43"/>
  <c r="L145" i="43"/>
  <c r="L364" i="43"/>
  <c r="L254" i="43"/>
  <c r="L110" i="43"/>
  <c r="L266" i="43"/>
  <c r="L107" i="43"/>
  <c r="L140" i="43"/>
  <c r="L27" i="43"/>
  <c r="L447" i="43"/>
  <c r="L236" i="43"/>
  <c r="L416" i="43"/>
  <c r="L274" i="43"/>
  <c r="L57" i="43"/>
  <c r="L153" i="43"/>
  <c r="L351" i="43"/>
  <c r="L136" i="43"/>
  <c r="L251" i="43"/>
  <c r="L181" i="43"/>
  <c r="L222" i="43"/>
  <c r="L456" i="43"/>
  <c r="L176" i="43"/>
  <c r="L75" i="43"/>
  <c r="L261" i="43"/>
  <c r="L422" i="43"/>
  <c r="L202" i="43"/>
  <c r="L192" i="43"/>
  <c r="L263" i="43"/>
  <c r="L218" i="43"/>
  <c r="L113" i="43"/>
  <c r="L446" i="43"/>
  <c r="L426" i="43"/>
  <c r="L215" i="43"/>
  <c r="L288" i="43"/>
  <c r="L386" i="43"/>
  <c r="L209" i="43"/>
  <c r="L338" i="43"/>
  <c r="L296" i="43"/>
  <c r="L50" i="43"/>
  <c r="L179" i="43"/>
  <c r="L434" i="43"/>
  <c r="L219" i="43"/>
  <c r="L295" i="43"/>
  <c r="L32" i="43"/>
  <c r="L438" i="43"/>
  <c r="L340" i="43"/>
  <c r="L387" i="43"/>
  <c r="L100" i="43"/>
  <c r="L80" i="43"/>
  <c r="L343" i="43"/>
  <c r="L421" i="43"/>
  <c r="L87" i="43"/>
  <c r="L410" i="43"/>
  <c r="L194" i="43"/>
  <c r="L14" i="43"/>
  <c r="L47" i="43"/>
  <c r="L125" i="43"/>
  <c r="L249" i="43"/>
  <c r="L17" i="43"/>
  <c r="L325" i="43"/>
  <c r="L226" i="43"/>
  <c r="L77" i="43"/>
  <c r="L409" i="43"/>
  <c r="L262" i="43"/>
  <c r="L388" i="43"/>
  <c r="L132" i="43"/>
  <c r="L411" i="43"/>
  <c r="L134" i="43"/>
  <c r="L373" i="43"/>
  <c r="L98" i="43"/>
  <c r="L290" i="43"/>
  <c r="L247" i="43"/>
  <c r="L361" i="43"/>
  <c r="L148" i="43"/>
  <c r="L91" i="43"/>
  <c r="L143" i="43"/>
  <c r="L7" i="43"/>
  <c r="L433" i="43"/>
  <c r="L24" i="43"/>
  <c r="L395" i="43"/>
  <c r="L81" i="43"/>
  <c r="L177" i="43"/>
  <c r="L121" i="43"/>
  <c r="L391" i="43"/>
  <c r="L327" i="43"/>
  <c r="L126" i="43"/>
  <c r="L39" i="43"/>
  <c r="L56" i="43"/>
  <c r="L385" i="43"/>
  <c r="L321" i="43"/>
  <c r="L147" i="43"/>
  <c r="L42" i="43"/>
  <c r="L445" i="43"/>
  <c r="L67" i="43"/>
  <c r="L344" i="43"/>
  <c r="L264" i="43"/>
  <c r="L210" i="43"/>
  <c r="L448" i="43"/>
  <c r="L246" i="43"/>
  <c r="L402" i="43"/>
  <c r="L379" i="43"/>
  <c r="L241" i="43"/>
  <c r="L20" i="43"/>
  <c r="L138" i="43"/>
  <c r="L245" i="43"/>
  <c r="L256" i="43"/>
  <c r="L185" i="43"/>
  <c r="L94" i="43"/>
  <c r="L89" i="43"/>
  <c r="L318" i="43"/>
  <c r="L293" i="43"/>
  <c r="L84" i="43"/>
  <c r="L339" i="43"/>
  <c r="L436" i="43"/>
  <c r="L231" i="43"/>
  <c r="L291" i="43"/>
  <c r="L451" i="43"/>
  <c r="L267" i="43"/>
  <c r="L334" i="43"/>
  <c r="L220" i="43"/>
  <c r="L167" i="43"/>
  <c r="L221" i="43"/>
  <c r="L133" i="43"/>
  <c r="L36" i="43"/>
  <c r="L61" i="43"/>
  <c r="L443" i="43"/>
  <c r="L350" i="43"/>
  <c r="L311" i="43"/>
  <c r="L44" i="43"/>
  <c r="L16" i="43"/>
  <c r="L324" i="43"/>
  <c r="L304" i="43"/>
  <c r="L313" i="43"/>
  <c r="L212" i="43"/>
  <c r="L420" i="43"/>
  <c r="L11" i="43"/>
  <c r="L403" i="43"/>
  <c r="L419" i="43"/>
  <c r="L449" i="43"/>
  <c r="U180" i="15"/>
  <c r="U80" i="15"/>
  <c r="U11" i="15"/>
  <c r="Q110" i="15"/>
  <c r="U160" i="15"/>
  <c r="U52" i="15"/>
  <c r="U116" i="15"/>
  <c r="U156" i="15"/>
  <c r="U61" i="15"/>
  <c r="U63" i="15"/>
  <c r="U18" i="15"/>
  <c r="Q109" i="15"/>
  <c r="U136" i="15"/>
  <c r="U12" i="15"/>
  <c r="U139" i="15"/>
  <c r="Q113" i="15"/>
  <c r="Q22" i="15"/>
  <c r="Q190" i="15"/>
  <c r="N149" i="15"/>
  <c r="G77" i="15"/>
  <c r="AT79" i="15"/>
  <c r="G65" i="15"/>
  <c r="O65" i="15" s="1"/>
  <c r="U65" i="15" s="1"/>
  <c r="H65" i="15"/>
  <c r="J65" i="15" s="1"/>
  <c r="F77" i="15"/>
  <c r="O150" i="15"/>
  <c r="H190" i="15"/>
  <c r="J190" i="15" s="1"/>
  <c r="H47" i="15"/>
  <c r="J47" i="15" s="1"/>
  <c r="F78" i="15"/>
  <c r="G78" i="15"/>
  <c r="O78" i="15" s="1"/>
  <c r="W78" i="15" s="1"/>
  <c r="G128" i="15"/>
  <c r="O128" i="15" s="1"/>
  <c r="G33" i="15"/>
  <c r="Q33" i="15" s="1"/>
  <c r="H177" i="15"/>
  <c r="J177" i="15" s="1"/>
  <c r="H61" i="15"/>
  <c r="J61" i="15" s="1"/>
  <c r="U105" i="15"/>
  <c r="F109" i="15"/>
  <c r="H180" i="15"/>
  <c r="J180" i="15" s="1"/>
  <c r="F180" i="15"/>
  <c r="G101" i="15"/>
  <c r="G89" i="15"/>
  <c r="H188" i="15"/>
  <c r="J188" i="15" s="1"/>
  <c r="G102" i="15"/>
  <c r="O102" i="15" s="1"/>
  <c r="U102" i="15" s="1"/>
  <c r="F61" i="15"/>
  <c r="G134" i="15"/>
  <c r="O134" i="15" s="1"/>
  <c r="W134" i="15" s="1"/>
  <c r="H23" i="15"/>
  <c r="J23" i="15" s="1"/>
  <c r="F51" i="15"/>
  <c r="F126" i="15"/>
  <c r="G23" i="15"/>
  <c r="G164" i="15"/>
  <c r="G107" i="15"/>
  <c r="O107" i="15" s="1"/>
  <c r="U107" i="15" s="1"/>
  <c r="H19" i="15"/>
  <c r="J19" i="15" s="1"/>
  <c r="G183" i="15"/>
  <c r="Q183" i="15" s="1"/>
  <c r="F185" i="15"/>
  <c r="H186" i="15"/>
  <c r="J186" i="15" s="1"/>
  <c r="H107" i="15"/>
  <c r="J107" i="15" s="1"/>
  <c r="Z74" i="15"/>
  <c r="F5" i="15"/>
  <c r="G5" i="15"/>
  <c r="O5" i="15" s="1"/>
  <c r="U5" i="15" s="1"/>
  <c r="G46" i="15"/>
  <c r="H137" i="15"/>
  <c r="J137" i="15" s="1"/>
  <c r="G27" i="15"/>
  <c r="O27" i="15" s="1"/>
  <c r="U27" i="15" s="1"/>
  <c r="H131" i="15"/>
  <c r="J131" i="15" s="1"/>
  <c r="G131" i="15"/>
  <c r="G171" i="15"/>
  <c r="Q171" i="15" s="1"/>
  <c r="H156" i="15"/>
  <c r="H73" i="15"/>
  <c r="J73" i="15" s="1"/>
  <c r="G182" i="15"/>
  <c r="H30" i="15"/>
  <c r="J30" i="15" s="1"/>
  <c r="F48" i="15"/>
  <c r="G72" i="15"/>
  <c r="O72" i="15" s="1"/>
  <c r="U72" i="15" s="1"/>
  <c r="G187" i="15"/>
  <c r="G48" i="15"/>
  <c r="G189" i="15"/>
  <c r="F149" i="15"/>
  <c r="F134" i="15"/>
  <c r="AT196" i="15"/>
  <c r="G30" i="15"/>
  <c r="O30" i="15" s="1"/>
  <c r="U30" i="15" s="1"/>
  <c r="F33" i="15"/>
  <c r="G132" i="15"/>
  <c r="H189" i="15"/>
  <c r="J189" i="15" s="1"/>
  <c r="F110" i="15"/>
  <c r="H120" i="15"/>
  <c r="H58" i="15"/>
  <c r="J58" i="15" s="1"/>
  <c r="H110" i="15"/>
  <c r="J110" i="15" s="1"/>
  <c r="G177" i="15"/>
  <c r="O177" i="15" s="1"/>
  <c r="U177" i="15" s="1"/>
  <c r="H85" i="15"/>
  <c r="J85" i="15" s="1"/>
  <c r="G88" i="15"/>
  <c r="F182" i="15"/>
  <c r="G94" i="15"/>
  <c r="G149" i="15"/>
  <c r="Q149" i="15" s="1"/>
  <c r="G29" i="15"/>
  <c r="O29" i="15" s="1"/>
  <c r="U29" i="15" s="1"/>
  <c r="G191" i="15"/>
  <c r="F86" i="15"/>
  <c r="H158" i="15"/>
  <c r="J158" i="15" s="1"/>
  <c r="H115" i="15"/>
  <c r="J115" i="15" s="1"/>
  <c r="F47" i="15"/>
  <c r="G158" i="15"/>
  <c r="O158" i="15" s="1"/>
  <c r="U158" i="15" s="1"/>
  <c r="F191" i="15"/>
  <c r="F128" i="15"/>
  <c r="G85" i="15"/>
  <c r="O85" i="15" s="1"/>
  <c r="U85" i="15" s="1"/>
  <c r="U190" i="15"/>
  <c r="H71" i="15"/>
  <c r="F79" i="15"/>
  <c r="F71" i="15"/>
  <c r="AT198" i="15"/>
  <c r="G41" i="15"/>
  <c r="O41" i="15" s="1"/>
  <c r="Z41" i="15" s="1"/>
  <c r="AT85" i="15"/>
  <c r="U100" i="15"/>
  <c r="H8" i="15"/>
  <c r="J8" i="15" s="1"/>
  <c r="G8" i="15"/>
  <c r="F98" i="15"/>
  <c r="H102" i="15"/>
  <c r="J102" i="15" s="1"/>
  <c r="F41" i="15"/>
  <c r="H127" i="15"/>
  <c r="J127" i="15" s="1"/>
  <c r="G140" i="15"/>
  <c r="O140" i="15" s="1"/>
  <c r="U140" i="15" s="1"/>
  <c r="G20" i="15"/>
  <c r="O20" i="15" s="1"/>
  <c r="U20" i="15" s="1"/>
  <c r="AT92" i="15"/>
  <c r="H80" i="15"/>
  <c r="J80" i="15" s="1"/>
  <c r="G127" i="15"/>
  <c r="O127" i="15" s="1"/>
  <c r="U127" i="15" s="1"/>
  <c r="G146" i="15"/>
  <c r="F84" i="15"/>
  <c r="G117" i="15"/>
  <c r="O117" i="15" s="1"/>
  <c r="H185" i="15"/>
  <c r="J185" i="15" s="1"/>
  <c r="H144" i="15"/>
  <c r="H20" i="15"/>
  <c r="J20" i="15" s="1"/>
  <c r="G19" i="15"/>
  <c r="O19" i="15" s="1"/>
  <c r="U19" i="15" s="1"/>
  <c r="G168" i="15"/>
  <c r="Q168" i="15" s="1"/>
  <c r="AT98" i="15"/>
  <c r="H92" i="15"/>
  <c r="J92" i="15" s="1"/>
  <c r="F144" i="15"/>
  <c r="G82" i="15"/>
  <c r="O82" i="15" s="1"/>
  <c r="U82" i="15" s="1"/>
  <c r="H89" i="15"/>
  <c r="J89" i="15" s="1"/>
  <c r="F80" i="15"/>
  <c r="AT91" i="15"/>
  <c r="G92" i="15"/>
  <c r="G79" i="15"/>
  <c r="O79" i="15" s="1"/>
  <c r="U79" i="15" s="1"/>
  <c r="F150" i="15"/>
  <c r="G142" i="15"/>
  <c r="O142" i="15" s="1"/>
  <c r="F55" i="15"/>
  <c r="F112" i="15"/>
  <c r="H183" i="15"/>
  <c r="J183" i="15" s="1"/>
  <c r="F62" i="15"/>
  <c r="H111" i="15"/>
  <c r="F59" i="15"/>
  <c r="G28" i="15"/>
  <c r="O28" i="15" s="1"/>
  <c r="F143" i="15"/>
  <c r="G123" i="15"/>
  <c r="F35" i="15"/>
  <c r="H168" i="15"/>
  <c r="J168" i="15" s="1"/>
  <c r="H146" i="15"/>
  <c r="J146" i="15" s="1"/>
  <c r="H3" i="15"/>
  <c r="J3" i="15" s="1"/>
  <c r="AT89" i="15"/>
  <c r="F73" i="15"/>
  <c r="H142" i="15"/>
  <c r="J142" i="15" s="1"/>
  <c r="G118" i="15"/>
  <c r="H24" i="15"/>
  <c r="J24" i="15" s="1"/>
  <c r="G43" i="15"/>
  <c r="O43" i="15" s="1"/>
  <c r="H143" i="15"/>
  <c r="H178" i="15"/>
  <c r="J178" i="15" s="1"/>
  <c r="G162" i="15"/>
  <c r="O162" i="15" s="1"/>
  <c r="U162" i="15" s="1"/>
  <c r="F72" i="15"/>
  <c r="G176" i="15"/>
  <c r="O176" i="15" s="1"/>
  <c r="U176" i="15" s="1"/>
  <c r="G69" i="15"/>
  <c r="O69" i="15" s="1"/>
  <c r="U69" i="15" s="1"/>
  <c r="O125" i="15"/>
  <c r="Z125" i="15" s="1"/>
  <c r="F40" i="15"/>
  <c r="H113" i="15"/>
  <c r="J113" i="15" s="1"/>
  <c r="F44" i="15"/>
  <c r="H173" i="15"/>
  <c r="J173" i="15" s="1"/>
  <c r="G179" i="15"/>
  <c r="O179" i="15" s="1"/>
  <c r="U179" i="15" s="1"/>
  <c r="F120" i="15"/>
  <c r="F2" i="15"/>
  <c r="H44" i="15"/>
  <c r="G3" i="15"/>
  <c r="O3" i="15" s="1"/>
  <c r="U3" i="15" s="1"/>
  <c r="H29" i="15"/>
  <c r="J29" i="15" s="1"/>
  <c r="H125" i="15"/>
  <c r="J125" i="15" s="1"/>
  <c r="G55" i="15"/>
  <c r="H101" i="15"/>
  <c r="J101" i="15" s="1"/>
  <c r="AT78" i="15"/>
  <c r="F113" i="15"/>
  <c r="H28" i="15"/>
  <c r="J28" i="15" s="1"/>
  <c r="G98" i="15"/>
  <c r="O98" i="15" s="1"/>
  <c r="U98" i="15" s="1"/>
  <c r="G155" i="15"/>
  <c r="O155" i="15" s="1"/>
  <c r="G178" i="15"/>
  <c r="Q178" i="15" s="1"/>
  <c r="H45" i="15"/>
  <c r="J45" i="15" s="1"/>
  <c r="F54" i="15"/>
  <c r="F160" i="15"/>
  <c r="F96" i="15"/>
  <c r="H54" i="15"/>
  <c r="J54" i="15" s="1"/>
  <c r="F14" i="15"/>
  <c r="G112" i="15"/>
  <c r="G14" i="15"/>
  <c r="O14" i="15" s="1"/>
  <c r="H155" i="15"/>
  <c r="J155" i="15" s="1"/>
  <c r="H84" i="15"/>
  <c r="F46" i="15"/>
  <c r="F125" i="15"/>
  <c r="F111" i="15"/>
  <c r="H118" i="15"/>
  <c r="J118" i="15" s="1"/>
  <c r="H2" i="15"/>
  <c r="J2" i="15" s="1"/>
  <c r="F153" i="15"/>
  <c r="H43" i="15"/>
  <c r="J43" i="15" s="1"/>
  <c r="F176" i="15"/>
  <c r="Q169" i="15"/>
  <c r="O169" i="15"/>
  <c r="U169" i="15" s="1"/>
  <c r="O185" i="15"/>
  <c r="Q185" i="15"/>
  <c r="O75" i="15"/>
  <c r="Q75" i="15"/>
  <c r="H154" i="15"/>
  <c r="J154" i="15" s="1"/>
  <c r="F91" i="15"/>
  <c r="G99" i="15"/>
  <c r="H40" i="15"/>
  <c r="G121" i="15"/>
  <c r="Q121" i="15" s="1"/>
  <c r="G86" i="15"/>
  <c r="H153" i="15"/>
  <c r="J153" i="15" s="1"/>
  <c r="H139" i="15"/>
  <c r="AT87" i="15"/>
  <c r="H124" i="15"/>
  <c r="J124" i="15" s="1"/>
  <c r="H11" i="15"/>
  <c r="G51" i="15"/>
  <c r="F172" i="15"/>
  <c r="G119" i="15"/>
  <c r="Q119" i="15" s="1"/>
  <c r="F124" i="15"/>
  <c r="F87" i="15"/>
  <c r="H16" i="15"/>
  <c r="J16" i="15" s="1"/>
  <c r="H34" i="15"/>
  <c r="G161" i="15"/>
  <c r="O161" i="15" s="1"/>
  <c r="U161" i="15" s="1"/>
  <c r="H75" i="15"/>
  <c r="F34" i="15"/>
  <c r="G135" i="15"/>
  <c r="O135" i="15" s="1"/>
  <c r="W135" i="15" s="1"/>
  <c r="H39" i="15"/>
  <c r="J39" i="15" s="1"/>
  <c r="G66" i="15"/>
  <c r="H108" i="15"/>
  <c r="J108" i="15" s="1"/>
  <c r="G108" i="15"/>
  <c r="F165" i="15"/>
  <c r="G173" i="15"/>
  <c r="G154" i="15"/>
  <c r="O154" i="15" s="1"/>
  <c r="U154" i="15" s="1"/>
  <c r="AT90" i="15"/>
  <c r="G76" i="15"/>
  <c r="H82" i="15"/>
  <c r="J82" i="15" s="1"/>
  <c r="H21" i="15"/>
  <c r="J21" i="15" s="1"/>
  <c r="F90" i="15"/>
  <c r="G45" i="15"/>
  <c r="AT84" i="15"/>
  <c r="H7" i="15"/>
  <c r="J7" i="15" s="1"/>
  <c r="G21" i="15"/>
  <c r="O21" i="15" s="1"/>
  <c r="U21" i="15" s="1"/>
  <c r="F169" i="15"/>
  <c r="G90" i="15"/>
  <c r="O90" i="15" s="1"/>
  <c r="U90" i="15" s="1"/>
  <c r="G58" i="15"/>
  <c r="Q58" i="15" s="1"/>
  <c r="F75" i="15"/>
  <c r="G38" i="15"/>
  <c r="G56" i="15"/>
  <c r="H169" i="15"/>
  <c r="J169" i="15" s="1"/>
  <c r="G167" i="15"/>
  <c r="O167" i="15" s="1"/>
  <c r="U167" i="15" s="1"/>
  <c r="G186" i="15"/>
  <c r="F139" i="15"/>
  <c r="F56" i="15"/>
  <c r="H66" i="15"/>
  <c r="J66" i="15" s="1"/>
  <c r="G64" i="15"/>
  <c r="O64" i="15" s="1"/>
  <c r="W64" i="15" s="1"/>
  <c r="H38" i="15"/>
  <c r="J38" i="15" s="1"/>
  <c r="F24" i="15"/>
  <c r="H167" i="15"/>
  <c r="J167" i="15" s="1"/>
  <c r="F171" i="15"/>
  <c r="H57" i="15"/>
  <c r="J57" i="15" s="1"/>
  <c r="G188" i="15"/>
  <c r="F116" i="15"/>
  <c r="H161" i="15"/>
  <c r="J161" i="15" s="1"/>
  <c r="F31" i="15"/>
  <c r="F11" i="15"/>
  <c r="O25" i="15"/>
  <c r="U25" i="15" s="1"/>
  <c r="G57" i="15"/>
  <c r="AT96" i="15"/>
  <c r="F156" i="15"/>
  <c r="F140" i="15"/>
  <c r="F39" i="15"/>
  <c r="F135" i="15"/>
  <c r="H35" i="15"/>
  <c r="J35" i="15" s="1"/>
  <c r="F64" i="15"/>
  <c r="H150" i="15"/>
  <c r="J150" i="15" s="1"/>
  <c r="F18" i="15"/>
  <c r="U40" i="15"/>
  <c r="Z40" i="15"/>
  <c r="U22" i="15"/>
  <c r="F52" i="15"/>
  <c r="H123" i="15"/>
  <c r="J123" i="15" s="1"/>
  <c r="G13" i="15"/>
  <c r="O13" i="15" s="1"/>
  <c r="AN7" i="15" s="1"/>
  <c r="H117" i="15"/>
  <c r="J117" i="15" s="1"/>
  <c r="F74" i="15"/>
  <c r="F187" i="15"/>
  <c r="H12" i="15"/>
  <c r="H88" i="15"/>
  <c r="J88" i="15" s="1"/>
  <c r="H67" i="15"/>
  <c r="J67" i="15" s="1"/>
  <c r="H164" i="15"/>
  <c r="J164" i="15" s="1"/>
  <c r="AT83" i="15"/>
  <c r="G174" i="15"/>
  <c r="O174" i="15" s="1"/>
  <c r="H141" i="15"/>
  <c r="J141" i="15" s="1"/>
  <c r="H184" i="15"/>
  <c r="J184" i="15" s="1"/>
  <c r="F94" i="15"/>
  <c r="G106" i="15"/>
  <c r="O106" i="15" s="1"/>
  <c r="U106" i="15" s="1"/>
  <c r="H32" i="15"/>
  <c r="J32" i="15" s="1"/>
  <c r="AT82" i="15"/>
  <c r="G96" i="15"/>
  <c r="H105" i="15"/>
  <c r="AT88" i="15"/>
  <c r="F132" i="15"/>
  <c r="G184" i="15"/>
  <c r="Q184" i="15" s="1"/>
  <c r="G133" i="15"/>
  <c r="O133" i="15" s="1"/>
  <c r="U133" i="15" s="1"/>
  <c r="F83" i="15"/>
  <c r="G16" i="15"/>
  <c r="O16" i="15" s="1"/>
  <c r="U16" i="15" s="1"/>
  <c r="G4" i="15"/>
  <c r="O4" i="15" s="1"/>
  <c r="U4" i="15" s="1"/>
  <c r="F105" i="15"/>
  <c r="H36" i="15"/>
  <c r="J36" i="15" s="1"/>
  <c r="H52" i="15"/>
  <c r="J52" i="15" s="1"/>
  <c r="F133" i="15"/>
  <c r="G36" i="15"/>
  <c r="O36" i="15" s="1"/>
  <c r="U36" i="15" s="1"/>
  <c r="H114" i="15"/>
  <c r="G152" i="15"/>
  <c r="G141" i="15"/>
  <c r="O141" i="15" s="1"/>
  <c r="U141" i="15" s="1"/>
  <c r="H106" i="15"/>
  <c r="J106" i="15" s="1"/>
  <c r="G126" i="15"/>
  <c r="H13" i="15"/>
  <c r="J13" i="15" s="1"/>
  <c r="AT86" i="15"/>
  <c r="G157" i="15"/>
  <c r="AT95" i="15"/>
  <c r="F114" i="15"/>
  <c r="AT93" i="15"/>
  <c r="Q74" i="15"/>
  <c r="AT94" i="15"/>
  <c r="H100" i="15"/>
  <c r="H22" i="15"/>
  <c r="J22" i="15" s="1"/>
  <c r="F100" i="15"/>
  <c r="F22" i="15"/>
  <c r="F174" i="15"/>
  <c r="G151" i="15"/>
  <c r="H151" i="15"/>
  <c r="J151" i="15" s="1"/>
  <c r="G7" i="15"/>
  <c r="G165" i="15"/>
  <c r="O165" i="15" s="1"/>
  <c r="W165" i="15" s="1"/>
  <c r="H74" i="15"/>
  <c r="H116" i="15"/>
  <c r="F67" i="15"/>
  <c r="H18" i="15"/>
  <c r="J18" i="15" s="1"/>
  <c r="G32" i="15"/>
  <c r="O32" i="15" s="1"/>
  <c r="U32" i="15" s="1"/>
  <c r="AT101" i="15"/>
  <c r="G138" i="15"/>
  <c r="O138" i="15" s="1"/>
  <c r="U138" i="15" s="1"/>
  <c r="F12" i="15"/>
  <c r="G83" i="15"/>
  <c r="G91" i="15"/>
  <c r="H138" i="15"/>
  <c r="J138" i="15" s="1"/>
  <c r="F27" i="15"/>
  <c r="F152" i="15"/>
  <c r="U172" i="15"/>
  <c r="U124" i="15"/>
  <c r="O54" i="15"/>
  <c r="U54" i="15" s="1"/>
  <c r="U120" i="15"/>
  <c r="F97" i="15"/>
  <c r="G97" i="15"/>
  <c r="O97" i="15" s="1"/>
  <c r="F9" i="15"/>
  <c r="H9" i="15"/>
  <c r="J9" i="15" s="1"/>
  <c r="F26" i="15"/>
  <c r="G26" i="15"/>
  <c r="AT81" i="15"/>
  <c r="Q49" i="15"/>
  <c r="O49" i="15"/>
  <c r="H81" i="15"/>
  <c r="J81" i="15" s="1"/>
  <c r="G81" i="15"/>
  <c r="O81" i="15" s="1"/>
  <c r="U81" i="15" s="1"/>
  <c r="H49" i="15"/>
  <c r="J49" i="15" s="1"/>
  <c r="F49" i="15"/>
  <c r="H129" i="15"/>
  <c r="J129" i="15" s="1"/>
  <c r="G129" i="15"/>
  <c r="N171" i="15"/>
  <c r="H160" i="15"/>
  <c r="J160" i="15" s="1"/>
  <c r="U68" i="15"/>
  <c r="O175" i="15"/>
  <c r="G130" i="15"/>
  <c r="H130" i="15"/>
  <c r="J130" i="15" s="1"/>
  <c r="F70" i="15"/>
  <c r="H70" i="15"/>
  <c r="J70" i="15" s="1"/>
  <c r="H172" i="15"/>
  <c r="J172" i="15" s="1"/>
  <c r="G31" i="15"/>
  <c r="G6" i="15"/>
  <c r="O6" i="15" s="1"/>
  <c r="U6" i="15" s="1"/>
  <c r="F6" i="15"/>
  <c r="H6" i="15"/>
  <c r="J6" i="15" s="1"/>
  <c r="H122" i="15"/>
  <c r="J122" i="15" s="1"/>
  <c r="G122" i="15"/>
  <c r="G181" i="15"/>
  <c r="O181" i="15" s="1"/>
  <c r="U181" i="15" s="1"/>
  <c r="H76" i="15"/>
  <c r="J76" i="15" s="1"/>
  <c r="Q175" i="15"/>
  <c r="G10" i="15"/>
  <c r="O10" i="15" s="1"/>
  <c r="F10" i="15"/>
  <c r="H10" i="15"/>
  <c r="J10" i="15" s="1"/>
  <c r="G103" i="15"/>
  <c r="O103" i="15" s="1"/>
  <c r="H103" i="15"/>
  <c r="J103" i="15" s="1"/>
  <c r="Z34" i="15"/>
  <c r="U35" i="15"/>
  <c r="H145" i="15"/>
  <c r="J145" i="15" s="1"/>
  <c r="H62" i="15"/>
  <c r="J62" i="15" s="1"/>
  <c r="Q145" i="15"/>
  <c r="N170" i="15"/>
  <c r="G42" i="15"/>
  <c r="H42" i="15"/>
  <c r="J42" i="15" s="1"/>
  <c r="H4" i="15"/>
  <c r="J4" i="15" s="1"/>
  <c r="F121" i="15"/>
  <c r="F162" i="15"/>
  <c r="F170" i="15"/>
  <c r="G170" i="15"/>
  <c r="F99" i="15"/>
  <c r="F122" i="15"/>
  <c r="F145" i="15"/>
  <c r="G137" i="15"/>
  <c r="O137" i="15" s="1"/>
  <c r="U137" i="15" s="1"/>
  <c r="F181" i="15"/>
  <c r="F103" i="15"/>
  <c r="AT80" i="15"/>
  <c r="H175" i="15"/>
  <c r="J175" i="15" s="1"/>
  <c r="F175" i="15"/>
  <c r="H166" i="15"/>
  <c r="J166" i="15" s="1"/>
  <c r="F166" i="15"/>
  <c r="G15" i="15"/>
  <c r="O15" i="15" s="1"/>
  <c r="F15" i="15"/>
  <c r="H15" i="15"/>
  <c r="J15" i="15" s="1"/>
  <c r="G50" i="15"/>
  <c r="H50" i="15"/>
  <c r="J50" i="15" s="1"/>
  <c r="F50" i="15"/>
  <c r="G60" i="15"/>
  <c r="O60" i="15" s="1"/>
  <c r="F60" i="15"/>
  <c r="F104" i="15"/>
  <c r="G104" i="15"/>
  <c r="Q104" i="15" s="1"/>
  <c r="G53" i="15"/>
  <c r="O53" i="15" s="1"/>
  <c r="U53" i="15" s="1"/>
  <c r="F53" i="15"/>
  <c r="F17" i="15"/>
  <c r="H17" i="15"/>
  <c r="J17" i="15" s="1"/>
  <c r="G159" i="15"/>
  <c r="O159" i="15" s="1"/>
  <c r="U159" i="15" s="1"/>
  <c r="H159" i="15"/>
  <c r="J159" i="15" s="1"/>
  <c r="F63" i="15"/>
  <c r="H63" i="15"/>
  <c r="G115" i="15"/>
  <c r="G87" i="15"/>
  <c r="O87" i="15" s="1"/>
  <c r="U87" i="15" s="1"/>
  <c r="U109" i="15"/>
  <c r="W109" i="15"/>
  <c r="U163" i="15"/>
  <c r="U73" i="15"/>
  <c r="Z73" i="15"/>
  <c r="U71" i="15"/>
  <c r="Z71" i="15"/>
  <c r="U143" i="15"/>
  <c r="U70" i="15"/>
  <c r="U47" i="15"/>
  <c r="U166" i="15"/>
  <c r="U145" i="15"/>
  <c r="U113" i="15"/>
  <c r="U44" i="15"/>
  <c r="Z44" i="15"/>
  <c r="G37" i="15"/>
  <c r="H37" i="15"/>
  <c r="J37" i="15" s="1"/>
  <c r="F37" i="15"/>
  <c r="U84" i="15"/>
  <c r="W136" i="15"/>
  <c r="U153" i="15"/>
  <c r="Z153" i="15"/>
  <c r="G95" i="15"/>
  <c r="O95" i="15" s="1"/>
  <c r="H95" i="15"/>
  <c r="J95" i="15" s="1"/>
  <c r="AT97" i="15"/>
  <c r="U62" i="15"/>
  <c r="O9" i="15"/>
  <c r="H147" i="15"/>
  <c r="J147" i="15" s="1"/>
  <c r="G147" i="15"/>
  <c r="H68" i="15"/>
  <c r="J68" i="15" s="1"/>
  <c r="F68" i="15"/>
  <c r="Q59" i="15"/>
  <c r="O59" i="15"/>
  <c r="W59" i="15" s="1"/>
  <c r="H163" i="15"/>
  <c r="J163" i="15" s="1"/>
  <c r="F163" i="15"/>
  <c r="F190" i="15"/>
  <c r="F93" i="15"/>
  <c r="G93" i="15"/>
  <c r="Q93" i="15" s="1"/>
  <c r="H179" i="15"/>
  <c r="J179" i="15" s="1"/>
  <c r="F119" i="15"/>
  <c r="H148" i="15"/>
  <c r="J148" i="15" s="1"/>
  <c r="F148" i="15"/>
  <c r="G148" i="15"/>
  <c r="O24" i="15"/>
  <c r="Q24" i="15"/>
  <c r="U144" i="15"/>
  <c r="AI12" i="15"/>
  <c r="AA199" i="15" l="1"/>
  <c r="AA247" i="15"/>
  <c r="AA194" i="15"/>
  <c r="AA193" i="15"/>
  <c r="Y210" i="15"/>
  <c r="Y194" i="15"/>
  <c r="Y193" i="15"/>
  <c r="M203" i="15"/>
  <c r="N203" i="15" s="1"/>
  <c r="AA203" i="15" s="1"/>
  <c r="Y246" i="15"/>
  <c r="U195" i="15"/>
  <c r="Z195" i="15"/>
  <c r="AA195" i="15" s="1"/>
  <c r="V245" i="15"/>
  <c r="Z196" i="15"/>
  <c r="AA196" i="15" s="1"/>
  <c r="U196" i="15"/>
  <c r="M196" i="15" s="1"/>
  <c r="V244" i="15"/>
  <c r="U223" i="15"/>
  <c r="Z223" i="15"/>
  <c r="AA223" i="15" s="1"/>
  <c r="Y243" i="15"/>
  <c r="U242" i="15"/>
  <c r="Z242" i="15"/>
  <c r="AA242" i="15" s="1"/>
  <c r="AA244" i="15"/>
  <c r="U222" i="15"/>
  <c r="Z222" i="15"/>
  <c r="AA222" i="15" s="1"/>
  <c r="AA246" i="15"/>
  <c r="Y196" i="15"/>
  <c r="V243" i="15"/>
  <c r="W180" i="15"/>
  <c r="Y245" i="15"/>
  <c r="W114" i="15"/>
  <c r="J114" i="15"/>
  <c r="W143" i="15"/>
  <c r="J143" i="15"/>
  <c r="W11" i="15"/>
  <c r="J11" i="15"/>
  <c r="W12" i="15"/>
  <c r="J12" i="15"/>
  <c r="W100" i="15"/>
  <c r="J100" i="15"/>
  <c r="U221" i="15"/>
  <c r="Z221" i="15"/>
  <c r="AA221" i="15" s="1"/>
  <c r="W139" i="15"/>
  <c r="J139" i="15"/>
  <c r="W84" i="15"/>
  <c r="J84" i="15"/>
  <c r="W44" i="15"/>
  <c r="X44" i="15" s="1"/>
  <c r="J44" i="15"/>
  <c r="W63" i="15"/>
  <c r="J63" i="15"/>
  <c r="Z226" i="15"/>
  <c r="U226" i="15"/>
  <c r="M226" i="15" s="1"/>
  <c r="N226" i="15" s="1"/>
  <c r="W105" i="15"/>
  <c r="J105" i="15"/>
  <c r="W116" i="15"/>
  <c r="J116" i="15"/>
  <c r="W120" i="15"/>
  <c r="J120" i="15"/>
  <c r="W74" i="15"/>
  <c r="X74" i="15" s="1"/>
  <c r="J74" i="15"/>
  <c r="N75" i="15"/>
  <c r="J75" i="15"/>
  <c r="W144" i="15"/>
  <c r="J144" i="15"/>
  <c r="W71" i="15"/>
  <c r="J71" i="15"/>
  <c r="M200" i="15"/>
  <c r="N200" i="15" s="1"/>
  <c r="V200" i="15" s="1"/>
  <c r="W40" i="15"/>
  <c r="J40" i="15"/>
  <c r="W111" i="15"/>
  <c r="J111" i="15"/>
  <c r="W34" i="15"/>
  <c r="J34" i="15"/>
  <c r="W156" i="15"/>
  <c r="J156" i="15"/>
  <c r="W226" i="15"/>
  <c r="AA233" i="15"/>
  <c r="AA208" i="15"/>
  <c r="AA239" i="15"/>
  <c r="AA204" i="15"/>
  <c r="AA238" i="15"/>
  <c r="V227" i="15"/>
  <c r="Y217" i="15"/>
  <c r="V218" i="15"/>
  <c r="V213" i="15"/>
  <c r="AA217" i="15"/>
  <c r="AA220" i="15"/>
  <c r="V230" i="15"/>
  <c r="AA230" i="15"/>
  <c r="Y239" i="15"/>
  <c r="AA210" i="15"/>
  <c r="O99" i="15"/>
  <c r="U99" i="15" s="1"/>
  <c r="M99" i="15" s="1"/>
  <c r="N99" i="15" s="1"/>
  <c r="V99" i="15" s="1"/>
  <c r="Q99" i="15"/>
  <c r="O50" i="15"/>
  <c r="U50" i="15" s="1"/>
  <c r="Q50" i="15"/>
  <c r="V210" i="15"/>
  <c r="M232" i="15"/>
  <c r="N232" i="15" s="1"/>
  <c r="V232" i="15" s="1"/>
  <c r="O51" i="15"/>
  <c r="U51" i="15" s="1"/>
  <c r="M51" i="15" s="1"/>
  <c r="N51" i="15" s="1"/>
  <c r="V51" i="15" s="1"/>
  <c r="Q51" i="15"/>
  <c r="O101" i="15"/>
  <c r="U101" i="15" s="1"/>
  <c r="M101" i="15" s="1"/>
  <c r="N101" i="15" s="1"/>
  <c r="V101" i="15" s="1"/>
  <c r="Q101" i="15"/>
  <c r="M215" i="15"/>
  <c r="N215" i="15" s="1"/>
  <c r="V215" i="15" s="1"/>
  <c r="O157" i="15"/>
  <c r="U157" i="15" s="1"/>
  <c r="M157" i="15" s="1"/>
  <c r="N157" i="15" s="1"/>
  <c r="V157" i="15" s="1"/>
  <c r="Q157" i="15"/>
  <c r="O123" i="15"/>
  <c r="U123" i="15" s="1"/>
  <c r="M123" i="15" s="1"/>
  <c r="N123" i="15" s="1"/>
  <c r="V123" i="15" s="1"/>
  <c r="Q123" i="15"/>
  <c r="M231" i="15"/>
  <c r="N231" i="15" s="1"/>
  <c r="AA231" i="15" s="1"/>
  <c r="Y238" i="15"/>
  <c r="O48" i="15"/>
  <c r="U48" i="15" s="1"/>
  <c r="M48" i="15" s="1"/>
  <c r="N48" i="15" s="1"/>
  <c r="Q48" i="15"/>
  <c r="V216" i="15"/>
  <c r="V238" i="15"/>
  <c r="M238" i="15"/>
  <c r="M235" i="15"/>
  <c r="N235" i="15" s="1"/>
  <c r="V235" i="15" s="1"/>
  <c r="Z214" i="15"/>
  <c r="U214" i="15"/>
  <c r="Z237" i="15"/>
  <c r="AA237" i="15" s="1"/>
  <c r="U237" i="15"/>
  <c r="M212" i="15"/>
  <c r="N212" i="15" s="1"/>
  <c r="O26" i="15"/>
  <c r="U26" i="15" s="1"/>
  <c r="M26" i="15" s="1"/>
  <c r="N26" i="15" s="1"/>
  <c r="Q26" i="15"/>
  <c r="O83" i="15"/>
  <c r="U83" i="15" s="1"/>
  <c r="M83" i="15" s="1"/>
  <c r="N83" i="15" s="1"/>
  <c r="V83" i="15" s="1"/>
  <c r="Q83" i="15"/>
  <c r="V239" i="15"/>
  <c r="M239" i="15"/>
  <c r="Y213" i="15"/>
  <c r="AT185" i="15"/>
  <c r="AG33" i="15"/>
  <c r="AF33" i="15"/>
  <c r="Q2" i="43" s="1"/>
  <c r="Q9" i="43" s="1"/>
  <c r="AT100" i="15"/>
  <c r="AT184" i="15"/>
  <c r="O171" i="15"/>
  <c r="Z171" i="15" s="1"/>
  <c r="AA171" i="15" s="1"/>
  <c r="U150" i="15"/>
  <c r="M150" i="15" s="1"/>
  <c r="N150" i="15" s="1"/>
  <c r="U125" i="15"/>
  <c r="M125" i="15" s="1"/>
  <c r="N125" i="15" s="1"/>
  <c r="O38" i="15"/>
  <c r="U38" i="15" s="1"/>
  <c r="Q38" i="15"/>
  <c r="O23" i="15"/>
  <c r="U23" i="15" s="1"/>
  <c r="Q23" i="15"/>
  <c r="O55" i="15"/>
  <c r="U55" i="15" s="1"/>
  <c r="M55" i="15" s="1"/>
  <c r="N55" i="15" s="1"/>
  <c r="V55" i="15" s="1"/>
  <c r="Q55" i="15"/>
  <c r="O76" i="15"/>
  <c r="W76" i="15" s="1"/>
  <c r="Q76" i="15"/>
  <c r="O92" i="15"/>
  <c r="U92" i="15" s="1"/>
  <c r="M92" i="15" s="1"/>
  <c r="N92" i="15" s="1"/>
  <c r="V92" i="15" s="1"/>
  <c r="Q92" i="15"/>
  <c r="W65" i="15"/>
  <c r="O94" i="15"/>
  <c r="U94" i="15" s="1"/>
  <c r="M94" i="15" s="1"/>
  <c r="N94" i="15" s="1"/>
  <c r="V94" i="15" s="1"/>
  <c r="Q94" i="15"/>
  <c r="O8" i="15"/>
  <c r="U8" i="15" s="1"/>
  <c r="M8" i="15" s="1"/>
  <c r="N8" i="15" s="1"/>
  <c r="V8" i="15" s="1"/>
  <c r="Q8" i="15"/>
  <c r="O88" i="15"/>
  <c r="Q88" i="15"/>
  <c r="O189" i="15"/>
  <c r="W189" i="15" s="1"/>
  <c r="Q189" i="15"/>
  <c r="O173" i="15"/>
  <c r="Z173" i="15" s="1"/>
  <c r="Q173" i="15"/>
  <c r="O57" i="15"/>
  <c r="U57" i="15" s="1"/>
  <c r="M57" i="15" s="1"/>
  <c r="N57" i="15" s="1"/>
  <c r="V57" i="15" s="1"/>
  <c r="Q57" i="15"/>
  <c r="O187" i="15"/>
  <c r="U187" i="15" s="1"/>
  <c r="M187" i="15" s="1"/>
  <c r="N187" i="15" s="1"/>
  <c r="V187" i="15" s="1"/>
  <c r="Q187" i="15"/>
  <c r="O112" i="15"/>
  <c r="U112" i="15" s="1"/>
  <c r="M112" i="15" s="1"/>
  <c r="N112" i="15" s="1"/>
  <c r="V112" i="15" s="1"/>
  <c r="Q112" i="15"/>
  <c r="O146" i="15"/>
  <c r="Z146" i="15" s="1"/>
  <c r="Q146" i="15"/>
  <c r="O37" i="15"/>
  <c r="Z37" i="15" s="1"/>
  <c r="Q37" i="15"/>
  <c r="O108" i="15"/>
  <c r="U108" i="15" s="1"/>
  <c r="M108" i="15" s="1"/>
  <c r="N108" i="15" s="1"/>
  <c r="V108" i="15" s="1"/>
  <c r="Q108" i="15"/>
  <c r="O188" i="15"/>
  <c r="U188" i="15" s="1"/>
  <c r="M188" i="15" s="1"/>
  <c r="N188" i="15" s="1"/>
  <c r="V188" i="15" s="1"/>
  <c r="Q188" i="15"/>
  <c r="O91" i="15"/>
  <c r="Z91" i="15" s="1"/>
  <c r="Q91" i="15"/>
  <c r="O186" i="15"/>
  <c r="U186" i="15" s="1"/>
  <c r="M186" i="15" s="1"/>
  <c r="N186" i="15" s="1"/>
  <c r="V186" i="15" s="1"/>
  <c r="Q186" i="15"/>
  <c r="O118" i="15"/>
  <c r="U118" i="15" s="1"/>
  <c r="M118" i="15" s="1"/>
  <c r="N118" i="15" s="1"/>
  <c r="V118" i="15" s="1"/>
  <c r="Q118" i="15"/>
  <c r="O151" i="15"/>
  <c r="W151" i="15" s="1"/>
  <c r="Q151" i="15"/>
  <c r="O164" i="15"/>
  <c r="Q164" i="15"/>
  <c r="W25" i="15"/>
  <c r="X25" i="15" s="1"/>
  <c r="Q77" i="15"/>
  <c r="O45" i="15"/>
  <c r="W45" i="15" s="1"/>
  <c r="Q45" i="15"/>
  <c r="O148" i="15"/>
  <c r="Z148" i="15" s="1"/>
  <c r="Q148" i="15"/>
  <c r="O89" i="15"/>
  <c r="Q89" i="15"/>
  <c r="O132" i="15"/>
  <c r="U132" i="15" s="1"/>
  <c r="M132" i="15" s="1"/>
  <c r="N132" i="15" s="1"/>
  <c r="V132" i="15" s="1"/>
  <c r="Q132" i="15"/>
  <c r="O131" i="15"/>
  <c r="U131" i="15" s="1"/>
  <c r="M131" i="15" s="1"/>
  <c r="N131" i="15" s="1"/>
  <c r="V131" i="15" s="1"/>
  <c r="Q131" i="15"/>
  <c r="O182" i="15"/>
  <c r="U182" i="15" s="1"/>
  <c r="M182" i="15" s="1"/>
  <c r="N182" i="15" s="1"/>
  <c r="V182" i="15" s="1"/>
  <c r="Q182" i="15"/>
  <c r="O130" i="15"/>
  <c r="U130" i="15" s="1"/>
  <c r="Q130" i="15"/>
  <c r="O152" i="15"/>
  <c r="U152" i="15" s="1"/>
  <c r="M152" i="15" s="1"/>
  <c r="N152" i="15" s="1"/>
  <c r="Q152" i="15"/>
  <c r="O56" i="15"/>
  <c r="U56" i="15" s="1"/>
  <c r="M56" i="15" s="1"/>
  <c r="N56" i="15" s="1"/>
  <c r="V56" i="15" s="1"/>
  <c r="Q56" i="15"/>
  <c r="O191" i="15"/>
  <c r="W191" i="15" s="1"/>
  <c r="Q191" i="15"/>
  <c r="AN8" i="15"/>
  <c r="W47" i="15"/>
  <c r="W190" i="15"/>
  <c r="O77" i="15"/>
  <c r="U77" i="15" s="1"/>
  <c r="M77" i="15" s="1"/>
  <c r="N77" i="15" s="1"/>
  <c r="Q128" i="15"/>
  <c r="W128" i="15"/>
  <c r="U128" i="15"/>
  <c r="M128" i="15" s="1"/>
  <c r="N128" i="15" s="1"/>
  <c r="V128" i="15" s="1"/>
  <c r="W171" i="15"/>
  <c r="X171" i="15" s="1"/>
  <c r="Y171" i="15" s="1"/>
  <c r="W73" i="15"/>
  <c r="U41" i="15"/>
  <c r="M41" i="15" s="1"/>
  <c r="N41" i="15" s="1"/>
  <c r="V41" i="15" s="1"/>
  <c r="W30" i="15"/>
  <c r="O33" i="15"/>
  <c r="Z33" i="15" s="1"/>
  <c r="Q177" i="15"/>
  <c r="W48" i="15"/>
  <c r="W80" i="15"/>
  <c r="U14" i="15"/>
  <c r="M14" i="15" s="1"/>
  <c r="N14" i="15" s="1"/>
  <c r="Z85" i="15"/>
  <c r="Z98" i="15"/>
  <c r="Z134" i="15"/>
  <c r="U134" i="15"/>
  <c r="M134" i="15" s="1"/>
  <c r="N134" i="15" s="1"/>
  <c r="V134" i="15" s="1"/>
  <c r="O183" i="15"/>
  <c r="Z183" i="15" s="1"/>
  <c r="U43" i="15"/>
  <c r="M43" i="15" s="1"/>
  <c r="N43" i="15" s="1"/>
  <c r="N2" i="15"/>
  <c r="V2" i="15" s="1"/>
  <c r="W150" i="15"/>
  <c r="Q127" i="15"/>
  <c r="M90" i="15"/>
  <c r="N90" i="15" s="1"/>
  <c r="V90" i="15" s="1"/>
  <c r="W149" i="15"/>
  <c r="X149" i="15" s="1"/>
  <c r="Y149" i="15" s="1"/>
  <c r="O121" i="15"/>
  <c r="U121" i="15" s="1"/>
  <c r="M121" i="15" s="1"/>
  <c r="N121" i="15" s="1"/>
  <c r="Z72" i="15"/>
  <c r="O149" i="15"/>
  <c r="Z149" i="15" s="1"/>
  <c r="AA149" i="15" s="1"/>
  <c r="W177" i="15"/>
  <c r="W61" i="15"/>
  <c r="M107" i="15"/>
  <c r="N107" i="15" s="1"/>
  <c r="V107" i="15" s="1"/>
  <c r="W153" i="15"/>
  <c r="W82" i="15"/>
  <c r="W107" i="15"/>
  <c r="M11" i="15"/>
  <c r="N11" i="15" s="1"/>
  <c r="W18" i="15"/>
  <c r="M110" i="15"/>
  <c r="N110" i="15" s="1"/>
  <c r="V110" i="15" s="1"/>
  <c r="W69" i="15"/>
  <c r="W14" i="15"/>
  <c r="W39" i="15"/>
  <c r="W110" i="15"/>
  <c r="U185" i="15"/>
  <c r="M185" i="15" s="1"/>
  <c r="N185" i="15" s="1"/>
  <c r="W140" i="15"/>
  <c r="U142" i="15"/>
  <c r="M142" i="15" s="1"/>
  <c r="N142" i="15" s="1"/>
  <c r="Q46" i="15"/>
  <c r="O119" i="15"/>
  <c r="Z119" i="15" s="1"/>
  <c r="W5" i="15"/>
  <c r="M79" i="15"/>
  <c r="N79" i="15" s="1"/>
  <c r="V79" i="15" s="1"/>
  <c r="Q72" i="15"/>
  <c r="M54" i="15"/>
  <c r="N54" i="15" s="1"/>
  <c r="V54" i="15" s="1"/>
  <c r="W85" i="15"/>
  <c r="O86" i="15"/>
  <c r="U86" i="15" s="1"/>
  <c r="Q154" i="15"/>
  <c r="W75" i="15"/>
  <c r="X75" i="15" s="1"/>
  <c r="W72" i="15"/>
  <c r="M85" i="15"/>
  <c r="N85" i="15" s="1"/>
  <c r="V85" i="15" s="1"/>
  <c r="Q86" i="15"/>
  <c r="O46" i="15"/>
  <c r="U46" i="15" s="1"/>
  <c r="M46" i="15" s="1"/>
  <c r="N46" i="15" s="1"/>
  <c r="M98" i="15"/>
  <c r="N98" i="15" s="1"/>
  <c r="V98" i="15" s="1"/>
  <c r="M167" i="15"/>
  <c r="N167" i="15" s="1"/>
  <c r="V167" i="15" s="1"/>
  <c r="W27" i="15"/>
  <c r="W2" i="15"/>
  <c r="O58" i="15"/>
  <c r="U58" i="15" s="1"/>
  <c r="M58" i="15" s="1"/>
  <c r="N58" i="15" s="1"/>
  <c r="N169" i="15"/>
  <c r="V169" i="15" s="1"/>
  <c r="W167" i="15"/>
  <c r="W169" i="15"/>
  <c r="X169" i="15" s="1"/>
  <c r="M22" i="15"/>
  <c r="N22" i="15" s="1"/>
  <c r="V22" i="15" s="1"/>
  <c r="U64" i="15"/>
  <c r="M64" i="15" s="1"/>
  <c r="N64" i="15" s="1"/>
  <c r="O168" i="15"/>
  <c r="W125" i="15"/>
  <c r="Q21" i="15"/>
  <c r="AN6" i="15"/>
  <c r="M61" i="15"/>
  <c r="N61" i="15" s="1"/>
  <c r="V61" i="15" s="1"/>
  <c r="W158" i="15"/>
  <c r="W29" i="15"/>
  <c r="M30" i="15"/>
  <c r="N30" i="15" s="1"/>
  <c r="V30" i="15" s="1"/>
  <c r="W21" i="15"/>
  <c r="W9" i="15"/>
  <c r="W43" i="15"/>
  <c r="W155" i="15"/>
  <c r="W106" i="15"/>
  <c r="U155" i="15"/>
  <c r="M155" i="15" s="1"/>
  <c r="N155" i="15" s="1"/>
  <c r="M87" i="15"/>
  <c r="N87" i="15" s="1"/>
  <c r="V87" i="15" s="1"/>
  <c r="O178" i="15"/>
  <c r="W178" i="15" s="1"/>
  <c r="M80" i="15"/>
  <c r="N80" i="15" s="1"/>
  <c r="V80" i="15" s="1"/>
  <c r="M20" i="15"/>
  <c r="N20" i="15" s="1"/>
  <c r="V20" i="15" s="1"/>
  <c r="Q176" i="15"/>
  <c r="Q155" i="15"/>
  <c r="U117" i="15"/>
  <c r="M117" i="15" s="1"/>
  <c r="N117" i="15" s="1"/>
  <c r="M5" i="15"/>
  <c r="N5" i="15" s="1"/>
  <c r="V5" i="15" s="1"/>
  <c r="W162" i="15"/>
  <c r="U135" i="15"/>
  <c r="M135" i="15" s="1"/>
  <c r="N135" i="15" s="1"/>
  <c r="V135" i="15" s="1"/>
  <c r="M19" i="15"/>
  <c r="N19" i="15" s="1"/>
  <c r="V19" i="15" s="1"/>
  <c r="W185" i="15"/>
  <c r="W3" i="15"/>
  <c r="W176" i="15"/>
  <c r="M52" i="15"/>
  <c r="N52" i="15" s="1"/>
  <c r="V52" i="15" s="1"/>
  <c r="W41" i="15"/>
  <c r="W20" i="15"/>
  <c r="M106" i="15"/>
  <c r="N106" i="15" s="1"/>
  <c r="V106" i="15" s="1"/>
  <c r="W35" i="15"/>
  <c r="W79" i="15"/>
  <c r="W52" i="15"/>
  <c r="W50" i="15"/>
  <c r="M127" i="15"/>
  <c r="AN11" i="15"/>
  <c r="Z169" i="15"/>
  <c r="W101" i="15"/>
  <c r="W19" i="15"/>
  <c r="N127" i="15"/>
  <c r="W117" i="15"/>
  <c r="M102" i="15"/>
  <c r="N102" i="15" s="1"/>
  <c r="W127" i="15"/>
  <c r="W22" i="15"/>
  <c r="W102" i="15"/>
  <c r="Q16" i="15"/>
  <c r="AN4" i="15"/>
  <c r="AN5" i="15"/>
  <c r="AN9" i="15"/>
  <c r="U13" i="15"/>
  <c r="U75" i="15"/>
  <c r="W90" i="15"/>
  <c r="W70" i="15"/>
  <c r="W99" i="15"/>
  <c r="W98" i="15"/>
  <c r="W161" i="15"/>
  <c r="W113" i="15"/>
  <c r="W124" i="15"/>
  <c r="W123" i="15"/>
  <c r="X123" i="15" s="1"/>
  <c r="W26" i="15"/>
  <c r="X26" i="15" s="1"/>
  <c r="W53" i="15"/>
  <c r="W142" i="15"/>
  <c r="Z25" i="15"/>
  <c r="W141" i="15"/>
  <c r="W15" i="15"/>
  <c r="W17" i="15"/>
  <c r="W154" i="15"/>
  <c r="U174" i="15"/>
  <c r="M174" i="15" s="1"/>
  <c r="N174" i="15" s="1"/>
  <c r="W51" i="15"/>
  <c r="W13" i="15"/>
  <c r="AO7" i="15"/>
  <c r="M69" i="15"/>
  <c r="N69" i="15" s="1"/>
  <c r="V69" i="15" s="1"/>
  <c r="U103" i="15"/>
  <c r="M103" i="15" s="1"/>
  <c r="N103" i="15" s="1"/>
  <c r="O66" i="15"/>
  <c r="W66" i="15" s="1"/>
  <c r="Q66" i="15"/>
  <c r="M133" i="15"/>
  <c r="N133" i="15" s="1"/>
  <c r="V133" i="15" s="1"/>
  <c r="M35" i="15"/>
  <c r="N35" i="15" s="1"/>
  <c r="V35" i="15" s="1"/>
  <c r="O184" i="15"/>
  <c r="Z184" i="15" s="1"/>
  <c r="N74" i="15"/>
  <c r="V74" i="15" s="1"/>
  <c r="Q126" i="15"/>
  <c r="O126" i="15"/>
  <c r="M140" i="15"/>
  <c r="N140" i="15" s="1"/>
  <c r="V140" i="15" s="1"/>
  <c r="W181" i="15"/>
  <c r="W67" i="15"/>
  <c r="Z133" i="15"/>
  <c r="W138" i="15"/>
  <c r="W87" i="15"/>
  <c r="U165" i="15"/>
  <c r="M165" i="15" s="1"/>
  <c r="N165" i="15" s="1"/>
  <c r="V165" i="15" s="1"/>
  <c r="AN2" i="15"/>
  <c r="W36" i="15"/>
  <c r="O7" i="15"/>
  <c r="W7" i="15" s="1"/>
  <c r="O96" i="15"/>
  <c r="W96" i="15" s="1"/>
  <c r="W174" i="15"/>
  <c r="W133" i="15"/>
  <c r="W103" i="15"/>
  <c r="W16" i="15"/>
  <c r="M190" i="15"/>
  <c r="N190" i="15" s="1"/>
  <c r="V190" i="15" s="1"/>
  <c r="W81" i="15"/>
  <c r="O31" i="15"/>
  <c r="W31" i="15" s="1"/>
  <c r="O115" i="15"/>
  <c r="U115" i="15" s="1"/>
  <c r="M18" i="15"/>
  <c r="N18" i="15" s="1"/>
  <c r="V18" i="15" s="1"/>
  <c r="W97" i="15"/>
  <c r="U97" i="15"/>
  <c r="M97" i="15" s="1"/>
  <c r="N97" i="15" s="1"/>
  <c r="V97" i="15" s="1"/>
  <c r="Z97" i="15"/>
  <c r="W6" i="15"/>
  <c r="U49" i="15"/>
  <c r="Z49" i="15"/>
  <c r="U175" i="15"/>
  <c r="U60" i="15"/>
  <c r="Z60" i="15"/>
  <c r="M39" i="15"/>
  <c r="N39" i="15" s="1"/>
  <c r="V39" i="15" s="1"/>
  <c r="W175" i="15"/>
  <c r="W172" i="15"/>
  <c r="AN3" i="15"/>
  <c r="M181" i="15"/>
  <c r="N181" i="15" s="1"/>
  <c r="V181" i="15" s="1"/>
  <c r="W60" i="15"/>
  <c r="O129" i="15"/>
  <c r="AO5" i="15" s="1"/>
  <c r="Q129" i="15"/>
  <c r="W137" i="15"/>
  <c r="M25" i="15"/>
  <c r="N25" i="15" s="1"/>
  <c r="V25" i="15" s="1"/>
  <c r="W159" i="15"/>
  <c r="W62" i="15"/>
  <c r="O42" i="15"/>
  <c r="W42" i="15" s="1"/>
  <c r="Q42" i="15"/>
  <c r="O104" i="15"/>
  <c r="W104" i="15" s="1"/>
  <c r="W145" i="15"/>
  <c r="W49" i="15"/>
  <c r="O170" i="15"/>
  <c r="Q170" i="15"/>
  <c r="W170" i="15"/>
  <c r="X170" i="15" s="1"/>
  <c r="Y170" i="15" s="1"/>
  <c r="M159" i="15"/>
  <c r="N159" i="15" s="1"/>
  <c r="V159" i="15" s="1"/>
  <c r="Q122" i="15"/>
  <c r="O122" i="15"/>
  <c r="W122" i="15" s="1"/>
  <c r="U15" i="15"/>
  <c r="M15" i="15" s="1"/>
  <c r="N15" i="15" s="1"/>
  <c r="V15" i="15" s="1"/>
  <c r="M176" i="15"/>
  <c r="N176" i="15" s="1"/>
  <c r="V176" i="15" s="1"/>
  <c r="W10" i="15"/>
  <c r="W160" i="15"/>
  <c r="W4" i="15"/>
  <c r="W166" i="15"/>
  <c r="M53" i="15"/>
  <c r="N53" i="15" s="1"/>
  <c r="V53" i="15" s="1"/>
  <c r="M162" i="15"/>
  <c r="N162" i="15" s="1"/>
  <c r="V162" i="15" s="1"/>
  <c r="W54" i="15"/>
  <c r="U10" i="15"/>
  <c r="U24" i="15"/>
  <c r="W24" i="15"/>
  <c r="M29" i="15"/>
  <c r="N29" i="15" s="1"/>
  <c r="V29" i="15" s="1"/>
  <c r="M136" i="15"/>
  <c r="N136" i="15" s="1"/>
  <c r="V136" i="15" s="1"/>
  <c r="U28" i="15"/>
  <c r="W68" i="15"/>
  <c r="W28" i="15"/>
  <c r="M158" i="15"/>
  <c r="N158" i="15" s="1"/>
  <c r="V158" i="15" s="1"/>
  <c r="M141" i="15"/>
  <c r="N141" i="15" s="1"/>
  <c r="V141" i="15" s="1"/>
  <c r="AO9" i="15"/>
  <c r="M109" i="15"/>
  <c r="N109" i="15" s="1"/>
  <c r="V109" i="15" s="1"/>
  <c r="W163" i="15"/>
  <c r="O147" i="15"/>
  <c r="Q147" i="15"/>
  <c r="M32" i="15"/>
  <c r="N32" i="15" s="1"/>
  <c r="V32" i="15" s="1"/>
  <c r="M113" i="15"/>
  <c r="N113" i="15" s="1"/>
  <c r="V113" i="15" s="1"/>
  <c r="M73" i="15"/>
  <c r="N73" i="15" s="1"/>
  <c r="AA73" i="15" s="1"/>
  <c r="W147" i="15"/>
  <c r="X147" i="15" s="1"/>
  <c r="N147" i="15"/>
  <c r="U59" i="15"/>
  <c r="Z59" i="15"/>
  <c r="M153" i="15"/>
  <c r="N153" i="15" s="1"/>
  <c r="AA153" i="15" s="1"/>
  <c r="W32" i="15"/>
  <c r="M72" i="15"/>
  <c r="N72" i="15" s="1"/>
  <c r="V72" i="15" s="1"/>
  <c r="M47" i="15"/>
  <c r="N47" i="15" s="1"/>
  <c r="V47" i="15" s="1"/>
  <c r="W95" i="15"/>
  <c r="M124" i="15"/>
  <c r="N124" i="15" s="1"/>
  <c r="M82" i="15"/>
  <c r="N82" i="15" s="1"/>
  <c r="V82" i="15" s="1"/>
  <c r="W148" i="15"/>
  <c r="X148" i="15" s="1"/>
  <c r="M17" i="15"/>
  <c r="N17" i="15" s="1"/>
  <c r="V17" i="15" s="1"/>
  <c r="M180" i="15"/>
  <c r="N180" i="15" s="1"/>
  <c r="V180" i="15" s="1"/>
  <c r="M138" i="15"/>
  <c r="N138" i="15" s="1"/>
  <c r="V138" i="15" s="1"/>
  <c r="M65" i="15"/>
  <c r="N65" i="15" s="1"/>
  <c r="V65" i="15" s="1"/>
  <c r="O93" i="15"/>
  <c r="W93" i="15" s="1"/>
  <c r="U9" i="15"/>
  <c r="M70" i="15"/>
  <c r="N70" i="15" s="1"/>
  <c r="AN10" i="15"/>
  <c r="W179" i="15"/>
  <c r="M166" i="15"/>
  <c r="N166" i="15" s="1"/>
  <c r="M137" i="15"/>
  <c r="N137" i="15" s="1"/>
  <c r="V137" i="15" s="1"/>
  <c r="M21" i="15"/>
  <c r="N21" i="15" s="1"/>
  <c r="V21" i="15" s="1"/>
  <c r="M16" i="15"/>
  <c r="N16" i="15" s="1"/>
  <c r="V16" i="15" s="1"/>
  <c r="U78" i="15"/>
  <c r="U95" i="15"/>
  <c r="M144" i="15"/>
  <c r="N144" i="15" s="1"/>
  <c r="V144" i="15" s="1"/>
  <c r="M169" i="15"/>
  <c r="M27" i="15"/>
  <c r="N27" i="15" s="1"/>
  <c r="V75" i="15" l="1"/>
  <c r="V203" i="15"/>
  <c r="AA226" i="15"/>
  <c r="V196" i="15"/>
  <c r="Y75" i="15"/>
  <c r="M222" i="15"/>
  <c r="V222" i="15"/>
  <c r="M242" i="15"/>
  <c r="V242" i="15"/>
  <c r="M223" i="15"/>
  <c r="V223" i="15"/>
  <c r="W157" i="15"/>
  <c r="W112" i="15"/>
  <c r="W91" i="15"/>
  <c r="M195" i="15"/>
  <c r="V195" i="15"/>
  <c r="W55" i="15"/>
  <c r="M221" i="15"/>
  <c r="V221" i="15"/>
  <c r="W92" i="15"/>
  <c r="U171" i="15"/>
  <c r="M171" i="15" s="1"/>
  <c r="V226" i="15"/>
  <c r="M34" i="15"/>
  <c r="N34" i="15" s="1"/>
  <c r="AA34" i="15" s="1"/>
  <c r="Z26" i="15"/>
  <c r="AA26" i="15" s="1"/>
  <c r="M40" i="15"/>
  <c r="N40" i="15" s="1"/>
  <c r="AA40" i="15" s="1"/>
  <c r="AA232" i="15"/>
  <c r="W83" i="15"/>
  <c r="W37" i="15"/>
  <c r="X37" i="15" s="1"/>
  <c r="W108" i="15"/>
  <c r="Z123" i="15"/>
  <c r="M214" i="15"/>
  <c r="N214" i="15" s="1"/>
  <c r="Y214" i="15" s="1"/>
  <c r="W183" i="15"/>
  <c r="X183" i="15" s="1"/>
  <c r="W57" i="15"/>
  <c r="W38" i="15"/>
  <c r="W94" i="15"/>
  <c r="V231" i="15"/>
  <c r="W184" i="15"/>
  <c r="Z99" i="15"/>
  <c r="AA99" i="15" s="1"/>
  <c r="V212" i="15"/>
  <c r="AA212" i="15"/>
  <c r="V237" i="15"/>
  <c r="M237" i="15"/>
  <c r="W23" i="15"/>
  <c r="Z51" i="15"/>
  <c r="AA51" i="15" s="1"/>
  <c r="W121" i="15"/>
  <c r="W89" i="15"/>
  <c r="W77" i="15"/>
  <c r="Z23" i="15"/>
  <c r="AO10" i="15"/>
  <c r="W46" i="15"/>
  <c r="W182" i="15"/>
  <c r="U88" i="15"/>
  <c r="M88" i="15" s="1"/>
  <c r="N88" i="15" s="1"/>
  <c r="U146" i="15"/>
  <c r="M146" i="15" s="1"/>
  <c r="N146" i="15" s="1"/>
  <c r="V146" i="15" s="1"/>
  <c r="W146" i="15"/>
  <c r="U91" i="15"/>
  <c r="M91" i="15" s="1"/>
  <c r="N91" i="15" s="1"/>
  <c r="AA91" i="15" s="1"/>
  <c r="AO8" i="15"/>
  <c r="U151" i="15"/>
  <c r="M151" i="15" s="1"/>
  <c r="N151" i="15" s="1"/>
  <c r="W173" i="15"/>
  <c r="Z94" i="15"/>
  <c r="AA94" i="15" s="1"/>
  <c r="W188" i="15"/>
  <c r="U173" i="15"/>
  <c r="M173" i="15" s="1"/>
  <c r="N173" i="15" s="1"/>
  <c r="AA173" i="15" s="1"/>
  <c r="W187" i="15"/>
  <c r="W152" i="15"/>
  <c r="X152" i="15" s="1"/>
  <c r="Y152" i="15" s="1"/>
  <c r="U189" i="15"/>
  <c r="M189" i="15" s="1"/>
  <c r="N189" i="15" s="1"/>
  <c r="W131" i="15"/>
  <c r="U89" i="15"/>
  <c r="M89" i="15" s="1"/>
  <c r="N89" i="15" s="1"/>
  <c r="AA25" i="15"/>
  <c r="W56" i="15"/>
  <c r="Z152" i="15"/>
  <c r="AA152" i="15" s="1"/>
  <c r="M139" i="15"/>
  <c r="N139" i="15" s="1"/>
  <c r="V139" i="15" s="1"/>
  <c r="W88" i="15"/>
  <c r="W118" i="15"/>
  <c r="W132" i="15"/>
  <c r="Y25" i="15"/>
  <c r="W186" i="15"/>
  <c r="W130" i="15"/>
  <c r="U33" i="15"/>
  <c r="M33" i="15" s="1"/>
  <c r="N33" i="15" s="1"/>
  <c r="AA33" i="15" s="1"/>
  <c r="U148" i="15"/>
  <c r="M148" i="15" s="1"/>
  <c r="N148" i="15" s="1"/>
  <c r="AO3" i="15"/>
  <c r="Z164" i="15"/>
  <c r="T164" i="15" s="1"/>
  <c r="U164" i="15"/>
  <c r="M164" i="15" s="1"/>
  <c r="N164" i="15" s="1"/>
  <c r="U37" i="15"/>
  <c r="M37" i="15" s="1"/>
  <c r="N37" i="15" s="1"/>
  <c r="U191" i="15"/>
  <c r="M191" i="15" s="1"/>
  <c r="N191" i="15" s="1"/>
  <c r="V191" i="15" s="1"/>
  <c r="Z76" i="15"/>
  <c r="U76" i="15"/>
  <c r="M76" i="15" s="1"/>
  <c r="N76" i="15" s="1"/>
  <c r="W33" i="15"/>
  <c r="X33" i="15" s="1"/>
  <c r="Z8" i="15"/>
  <c r="AA8" i="15" s="1"/>
  <c r="AO6" i="15"/>
  <c r="U45" i="15"/>
  <c r="M45" i="15" s="1"/>
  <c r="N45" i="15" s="1"/>
  <c r="V45" i="15" s="1"/>
  <c r="W86" i="15"/>
  <c r="W8" i="15"/>
  <c r="AA72" i="15"/>
  <c r="W119" i="15"/>
  <c r="V77" i="15"/>
  <c r="M120" i="15"/>
  <c r="N120" i="15" s="1"/>
  <c r="V120" i="15" s="1"/>
  <c r="Z92" i="15"/>
  <c r="AA92" i="15" s="1"/>
  <c r="W164" i="15"/>
  <c r="M44" i="15"/>
  <c r="N44" i="15" s="1"/>
  <c r="Y44" i="15" s="1"/>
  <c r="U183" i="15"/>
  <c r="M177" i="15"/>
  <c r="N177" i="15" s="1"/>
  <c r="V177" i="15" s="1"/>
  <c r="M23" i="15"/>
  <c r="N23" i="15" s="1"/>
  <c r="V23" i="15" s="1"/>
  <c r="V121" i="15"/>
  <c r="V150" i="15"/>
  <c r="AA97" i="15"/>
  <c r="Y169" i="15"/>
  <c r="M84" i="15"/>
  <c r="N84" i="15" s="1"/>
  <c r="V84" i="15" s="1"/>
  <c r="U149" i="15"/>
  <c r="V149" i="15" s="1"/>
  <c r="M111" i="15"/>
  <c r="N111" i="15" s="1"/>
  <c r="V111" i="15" s="1"/>
  <c r="U119" i="15"/>
  <c r="AA85" i="15"/>
  <c r="W58" i="15"/>
  <c r="M12" i="15"/>
  <c r="N12" i="15" s="1"/>
  <c r="V12" i="15" s="1"/>
  <c r="V46" i="15"/>
  <c r="AM2" i="15"/>
  <c r="V48" i="15"/>
  <c r="AA98" i="15"/>
  <c r="M154" i="15"/>
  <c r="N154" i="15" s="1"/>
  <c r="V154" i="15" s="1"/>
  <c r="AA169" i="15"/>
  <c r="M156" i="15"/>
  <c r="N156" i="15" s="1"/>
  <c r="V156" i="15" s="1"/>
  <c r="M75" i="15"/>
  <c r="V155" i="15"/>
  <c r="AM6" i="15"/>
  <c r="AA133" i="15"/>
  <c r="M3" i="15"/>
  <c r="N3" i="15" s="1"/>
  <c r="V3" i="15" s="1"/>
  <c r="M71" i="15"/>
  <c r="N71" i="15" s="1"/>
  <c r="AA71" i="15" s="1"/>
  <c r="U168" i="15"/>
  <c r="M168" i="15" s="1"/>
  <c r="N168" i="15" s="1"/>
  <c r="V168" i="15" s="1"/>
  <c r="W168" i="15"/>
  <c r="V185" i="15"/>
  <c r="Z178" i="15"/>
  <c r="U178" i="15"/>
  <c r="M143" i="15"/>
  <c r="N143" i="15" s="1"/>
  <c r="V102" i="15"/>
  <c r="AM9" i="15"/>
  <c r="M105" i="15"/>
  <c r="N105" i="15" s="1"/>
  <c r="V105" i="15" s="1"/>
  <c r="V127" i="15"/>
  <c r="AM7" i="15"/>
  <c r="M38" i="15"/>
  <c r="N38" i="15" s="1"/>
  <c r="AA134" i="15"/>
  <c r="M13" i="15"/>
  <c r="N13" i="15" s="1"/>
  <c r="M63" i="15"/>
  <c r="N63" i="15" s="1"/>
  <c r="V63" i="15" s="1"/>
  <c r="AA74" i="15"/>
  <c r="AA41" i="15"/>
  <c r="U66" i="15"/>
  <c r="Z66" i="15"/>
  <c r="M161" i="15"/>
  <c r="N161" i="15" s="1"/>
  <c r="V161" i="15" s="1"/>
  <c r="M114" i="15"/>
  <c r="N114" i="15" s="1"/>
  <c r="V114" i="15" s="1"/>
  <c r="U184" i="15"/>
  <c r="M184" i="15" s="1"/>
  <c r="N184" i="15" s="1"/>
  <c r="AA184" i="15" s="1"/>
  <c r="AN12" i="15"/>
  <c r="M116" i="15"/>
  <c r="N116" i="15" s="1"/>
  <c r="V116" i="15" s="1"/>
  <c r="U7" i="15"/>
  <c r="M7" i="15" s="1"/>
  <c r="N7" i="15" s="1"/>
  <c r="V7" i="15" s="1"/>
  <c r="M67" i="15"/>
  <c r="N67" i="15" s="1"/>
  <c r="V125" i="15"/>
  <c r="M100" i="15"/>
  <c r="N100" i="15" s="1"/>
  <c r="Y74" i="15"/>
  <c r="M81" i="15"/>
  <c r="N81" i="15" s="1"/>
  <c r="V81" i="15" s="1"/>
  <c r="AM8" i="15"/>
  <c r="M74" i="15"/>
  <c r="M36" i="15"/>
  <c r="N36" i="15" s="1"/>
  <c r="V36" i="15" s="1"/>
  <c r="U126" i="15"/>
  <c r="M126" i="15" s="1"/>
  <c r="N126" i="15" s="1"/>
  <c r="V126" i="15" s="1"/>
  <c r="W126" i="15"/>
  <c r="Z126" i="15"/>
  <c r="M6" i="15"/>
  <c r="N6" i="15" s="1"/>
  <c r="V6" i="15" s="1"/>
  <c r="V142" i="15"/>
  <c r="U96" i="15"/>
  <c r="M96" i="15" s="1"/>
  <c r="N96" i="15" s="1"/>
  <c r="V96" i="15" s="1"/>
  <c r="M10" i="15"/>
  <c r="N10" i="15" s="1"/>
  <c r="V10" i="15" s="1"/>
  <c r="U42" i="15"/>
  <c r="M115" i="15"/>
  <c r="N115" i="15" s="1"/>
  <c r="V115" i="15" s="1"/>
  <c r="Z170" i="15"/>
  <c r="AA170" i="15" s="1"/>
  <c r="U170" i="15"/>
  <c r="AM5" i="15"/>
  <c r="V117" i="15"/>
  <c r="M49" i="15"/>
  <c r="N49" i="15" s="1"/>
  <c r="AA49" i="15" s="1"/>
  <c r="V153" i="15"/>
  <c r="M130" i="15"/>
  <c r="N130" i="15" s="1"/>
  <c r="V130" i="15" s="1"/>
  <c r="V26" i="15"/>
  <c r="Y26" i="15"/>
  <c r="U104" i="15"/>
  <c r="AO11" i="15"/>
  <c r="M4" i="15"/>
  <c r="N4" i="15" s="1"/>
  <c r="V4" i="15" s="1"/>
  <c r="M172" i="15"/>
  <c r="N172" i="15" s="1"/>
  <c r="M50" i="15"/>
  <c r="N50" i="15" s="1"/>
  <c r="U31" i="15"/>
  <c r="M31" i="15" s="1"/>
  <c r="N31" i="15" s="1"/>
  <c r="V31" i="15" s="1"/>
  <c r="AO2" i="15"/>
  <c r="M62" i="15"/>
  <c r="N62" i="15" s="1"/>
  <c r="V14" i="15"/>
  <c r="V73" i="15"/>
  <c r="M175" i="15"/>
  <c r="N175" i="15" s="1"/>
  <c r="V175" i="15" s="1"/>
  <c r="M145" i="15"/>
  <c r="N145" i="15" s="1"/>
  <c r="M160" i="15"/>
  <c r="N160" i="15" s="1"/>
  <c r="V160" i="15" s="1"/>
  <c r="AM4" i="15"/>
  <c r="V11" i="15"/>
  <c r="U122" i="15"/>
  <c r="AM10" i="15"/>
  <c r="Y123" i="15"/>
  <c r="M60" i="15"/>
  <c r="N60" i="15" s="1"/>
  <c r="AA60" i="15" s="1"/>
  <c r="Z129" i="15"/>
  <c r="U129" i="15"/>
  <c r="W129" i="15"/>
  <c r="AO4" i="15"/>
  <c r="W115" i="15"/>
  <c r="M24" i="15"/>
  <c r="N24" i="15" s="1"/>
  <c r="V24" i="15" s="1"/>
  <c r="V58" i="15"/>
  <c r="M9" i="15"/>
  <c r="N9" i="15" s="1"/>
  <c r="V64" i="15"/>
  <c r="V152" i="15"/>
  <c r="AA125" i="15"/>
  <c r="M28" i="15"/>
  <c r="N28" i="15" s="1"/>
  <c r="V28" i="15" s="1"/>
  <c r="M78" i="15"/>
  <c r="N78" i="15" s="1"/>
  <c r="V78" i="15" s="1"/>
  <c r="V70" i="15"/>
  <c r="V174" i="15"/>
  <c r="M95" i="15"/>
  <c r="N95" i="15" s="1"/>
  <c r="V95" i="15" s="1"/>
  <c r="M59" i="15"/>
  <c r="N59" i="15" s="1"/>
  <c r="AA59" i="15" s="1"/>
  <c r="V124" i="15"/>
  <c r="V166" i="15"/>
  <c r="V27" i="15"/>
  <c r="U93" i="15"/>
  <c r="AA123" i="15"/>
  <c r="Y147" i="15"/>
  <c r="M68" i="15"/>
  <c r="N68" i="15" s="1"/>
  <c r="Z147" i="15"/>
  <c r="AA147" i="15" s="1"/>
  <c r="U147" i="15"/>
  <c r="AM3" i="15"/>
  <c r="V103" i="15"/>
  <c r="V43" i="15"/>
  <c r="M86" i="15"/>
  <c r="N86" i="15" s="1"/>
  <c r="V86" i="15" s="1"/>
  <c r="M179" i="15"/>
  <c r="N179" i="15" s="1"/>
  <c r="AM11" i="15"/>
  <c r="M163" i="15"/>
  <c r="N163" i="15" s="1"/>
  <c r="V163" i="15" s="1"/>
  <c r="AF49" i="15"/>
  <c r="V34" i="15" l="1"/>
  <c r="Y37" i="15"/>
  <c r="V171" i="15"/>
  <c r="V40" i="15"/>
  <c r="V59" i="15"/>
  <c r="AA214" i="15"/>
  <c r="V214" i="15"/>
  <c r="AA146" i="15"/>
  <c r="V173" i="15"/>
  <c r="V91" i="15"/>
  <c r="AA164" i="15"/>
  <c r="AA23" i="15"/>
  <c r="M183" i="15"/>
  <c r="N183" i="15" s="1"/>
  <c r="AA120" i="15"/>
  <c r="V49" i="15"/>
  <c r="M149" i="15"/>
  <c r="AA44" i="15"/>
  <c r="V145" i="15"/>
  <c r="Y33" i="15"/>
  <c r="V33" i="15"/>
  <c r="V164" i="15"/>
  <c r="V44" i="15"/>
  <c r="V89" i="15"/>
  <c r="V189" i="15"/>
  <c r="M119" i="15"/>
  <c r="N119" i="15" s="1"/>
  <c r="AA119" i="15" s="1"/>
  <c r="V71" i="15"/>
  <c r="V76" i="15"/>
  <c r="V38" i="15"/>
  <c r="AA76" i="15"/>
  <c r="V143" i="15"/>
  <c r="M178" i="15"/>
  <c r="N178" i="15" s="1"/>
  <c r="AA178" i="15" s="1"/>
  <c r="AF9" i="15"/>
  <c r="AD9" i="15" s="1"/>
  <c r="AA126" i="15"/>
  <c r="V151" i="15"/>
  <c r="V13" i="15"/>
  <c r="V184" i="15"/>
  <c r="M66" i="15"/>
  <c r="N66" i="15" s="1"/>
  <c r="V66" i="15" s="1"/>
  <c r="AO12" i="15"/>
  <c r="V100" i="15"/>
  <c r="V60" i="15"/>
  <c r="AA148" i="15"/>
  <c r="V88" i="15"/>
  <c r="V67" i="15"/>
  <c r="AA37" i="15"/>
  <c r="M42" i="15"/>
  <c r="N42" i="15" s="1"/>
  <c r="AF6" i="15" s="1"/>
  <c r="AD6" i="15" s="1"/>
  <c r="M104" i="15"/>
  <c r="N104" i="15" s="1"/>
  <c r="V172" i="15"/>
  <c r="V50" i="15"/>
  <c r="V62" i="15"/>
  <c r="AF7" i="15"/>
  <c r="AD7" i="15" s="1"/>
  <c r="M122" i="15"/>
  <c r="N122" i="15" s="1"/>
  <c r="V122" i="15" s="1"/>
  <c r="M170" i="15"/>
  <c r="V170" i="15"/>
  <c r="M129" i="15"/>
  <c r="N129" i="15" s="1"/>
  <c r="V129" i="15" s="1"/>
  <c r="AM12" i="15"/>
  <c r="AG22" i="15" s="1"/>
  <c r="V9" i="15"/>
  <c r="V37" i="15"/>
  <c r="V148" i="15"/>
  <c r="V179" i="15"/>
  <c r="V68" i="15"/>
  <c r="Y148" i="15"/>
  <c r="V147" i="15"/>
  <c r="M147" i="15"/>
  <c r="M93" i="15"/>
  <c r="N93" i="15" s="1"/>
  <c r="AA183" i="15" l="1"/>
  <c r="Y183" i="15"/>
  <c r="AF3" i="15"/>
  <c r="AD3" i="15" s="1"/>
  <c r="AF8" i="15"/>
  <c r="AD8" i="15" s="1"/>
  <c r="V183" i="15"/>
  <c r="AF4" i="15"/>
  <c r="AD4" i="15" s="1"/>
  <c r="AF10" i="15"/>
  <c r="AD10" i="15" s="1"/>
  <c r="AF2" i="15"/>
  <c r="AD2" i="15" s="1"/>
  <c r="AF11" i="15"/>
  <c r="AD11" i="15" s="1"/>
  <c r="V42" i="15"/>
  <c r="AA66" i="15"/>
  <c r="V178" i="15"/>
  <c r="V119" i="15"/>
  <c r="AF5" i="15"/>
  <c r="AD5" i="15" s="1"/>
  <c r="AF22" i="15"/>
  <c r="AF28" i="15" s="1"/>
  <c r="AF50" i="15"/>
  <c r="AF48" i="15" s="1"/>
  <c r="AF53" i="15" s="1"/>
  <c r="V104" i="15"/>
  <c r="AA129" i="15"/>
  <c r="AG23" i="15"/>
  <c r="AG25" i="15" s="1"/>
  <c r="AG28" i="15"/>
  <c r="V93" i="15"/>
  <c r="T111" i="15"/>
  <c r="AF23" i="15" l="1"/>
  <c r="AF35" i="15" s="1"/>
  <c r="AF12" i="15"/>
  <c r="AF55" i="15"/>
  <c r="AF56" i="15" s="1"/>
  <c r="T106" i="15"/>
  <c r="AF52" i="15" l="1"/>
  <c r="AF54" i="15" s="1"/>
  <c r="AF25" i="15"/>
  <c r="X225" i="15"/>
  <c r="Y225" i="15" s="1"/>
  <c r="X200" i="15"/>
  <c r="Y200" i="15" s="1"/>
  <c r="X226" i="15"/>
  <c r="Y226" i="15" s="1"/>
  <c r="X203" i="15"/>
  <c r="Y203" i="15" s="1"/>
  <c r="X202" i="15"/>
  <c r="Y202" i="15" s="1"/>
  <c r="X201" i="15"/>
  <c r="Y201" i="15" s="1"/>
  <c r="X227" i="15"/>
  <c r="Y227" i="15" s="1"/>
  <c r="X199" i="15"/>
  <c r="Y199" i="15" s="1"/>
  <c r="X218" i="15"/>
  <c r="Y218" i="15" s="1"/>
  <c r="X232" i="15"/>
  <c r="Y232" i="15" s="1"/>
  <c r="X233" i="15"/>
  <c r="Y233" i="15" s="1"/>
  <c r="X236" i="15"/>
  <c r="Y236" i="15" s="1"/>
  <c r="X207" i="15"/>
  <c r="Y207" i="15" s="1"/>
  <c r="X208" i="15"/>
  <c r="Y208" i="15" s="1"/>
  <c r="X219" i="15"/>
  <c r="Y219" i="15" s="1"/>
  <c r="X220" i="15"/>
  <c r="Y220" i="15" s="1"/>
  <c r="X234" i="15"/>
  <c r="Y234" i="15" s="1"/>
  <c r="X230" i="15"/>
  <c r="Y230" i="15" s="1"/>
  <c r="X204" i="15"/>
  <c r="Y204" i="15" s="1"/>
  <c r="X206" i="15"/>
  <c r="Y206" i="15" s="1"/>
  <c r="X216" i="15"/>
  <c r="Y216" i="15" s="1"/>
  <c r="X209" i="15"/>
  <c r="Y209" i="15" s="1"/>
  <c r="X231" i="15"/>
  <c r="Y231" i="15" s="1"/>
  <c r="X228" i="15"/>
  <c r="Y228" i="15" s="1"/>
  <c r="X211" i="15"/>
  <c r="Y211" i="15" s="1"/>
  <c r="X229" i="15"/>
  <c r="Y229" i="15" s="1"/>
  <c r="X224" i="15"/>
  <c r="Y224" i="15" s="1"/>
  <c r="X198" i="15"/>
  <c r="Y198" i="15" s="1"/>
  <c r="X205" i="15"/>
  <c r="Y205" i="15" s="1"/>
  <c r="X59" i="15"/>
  <c r="Y59" i="15" s="1"/>
  <c r="X212" i="15"/>
  <c r="Y212" i="15" s="1"/>
  <c r="X215" i="15"/>
  <c r="Y215" i="15" s="1"/>
  <c r="X40" i="15"/>
  <c r="Y40" i="15" s="1"/>
  <c r="X235" i="15"/>
  <c r="Y235" i="15" s="1"/>
  <c r="X76" i="15"/>
  <c r="Y76" i="15" s="1"/>
  <c r="X92" i="15"/>
  <c r="Y92" i="15" s="1"/>
  <c r="X185" i="15"/>
  <c r="Y185" i="15" s="1"/>
  <c r="X103" i="15"/>
  <c r="Y103" i="15" s="1"/>
  <c r="X91" i="15"/>
  <c r="Y91" i="15" s="1"/>
  <c r="X151" i="15"/>
  <c r="Y151" i="15" s="1"/>
  <c r="X39" i="15"/>
  <c r="Y39" i="15" s="1"/>
  <c r="X128" i="15"/>
  <c r="Y128" i="15" s="1"/>
  <c r="X150" i="15"/>
  <c r="Y150" i="15" s="1"/>
  <c r="X93" i="15"/>
  <c r="Y93" i="15" s="1"/>
  <c r="X127" i="15"/>
  <c r="Y127" i="15" s="1"/>
  <c r="X129" i="15"/>
  <c r="Y129" i="15" s="1"/>
  <c r="X184" i="15"/>
  <c r="Y184" i="15" s="1"/>
  <c r="X77" i="15"/>
  <c r="Y77" i="15" s="1"/>
  <c r="X126" i="15"/>
  <c r="Y126" i="15" s="1"/>
  <c r="X38" i="15"/>
  <c r="Y38" i="15" s="1"/>
  <c r="X94" i="15"/>
  <c r="Y94" i="15" s="1"/>
  <c r="AG27" i="15"/>
  <c r="AF34" i="15"/>
  <c r="AG34" i="15"/>
  <c r="AG35" i="15" s="1"/>
  <c r="AG36" i="15" s="1"/>
  <c r="AG30" i="15"/>
  <c r="AF30" i="15"/>
  <c r="AF27" i="15"/>
  <c r="Z70" i="15"/>
  <c r="AA70" i="15" s="1"/>
  <c r="Z145" i="15"/>
  <c r="AA145" i="15" s="1"/>
  <c r="Z63" i="15"/>
  <c r="AA63" i="15" s="1"/>
  <c r="Z62" i="15"/>
  <c r="AA62" i="15" s="1"/>
  <c r="Z22" i="15"/>
  <c r="AA22" i="15" s="1"/>
  <c r="Z144" i="15"/>
  <c r="AA144" i="15" s="1"/>
  <c r="Z172" i="15"/>
  <c r="AA172" i="15" s="1"/>
  <c r="Z11" i="15"/>
  <c r="AA11" i="15" s="1"/>
  <c r="Z12" i="15"/>
  <c r="AA12" i="15" s="1"/>
  <c r="Z143" i="15"/>
  <c r="AA143" i="15" s="1"/>
  <c r="Z84" i="15"/>
  <c r="AA84" i="15" s="1"/>
  <c r="Z48" i="15"/>
  <c r="AA48" i="15" s="1"/>
  <c r="Z175" i="15"/>
  <c r="AA175" i="15" s="1"/>
  <c r="Z75" i="15"/>
  <c r="AA75" i="15" s="1"/>
  <c r="Z43" i="15"/>
  <c r="AA43" i="15" s="1"/>
  <c r="X100" i="15"/>
  <c r="Y100" i="15" s="1"/>
  <c r="X120" i="15"/>
  <c r="Y120" i="15" s="1"/>
  <c r="X178" i="15"/>
  <c r="Y178" i="15" s="1"/>
  <c r="X177" i="15"/>
  <c r="Y177" i="15" s="1"/>
  <c r="X101" i="15"/>
  <c r="Y101" i="15" s="1"/>
  <c r="X21" i="15"/>
  <c r="Y21" i="15" s="1"/>
  <c r="X45" i="15"/>
  <c r="Y45" i="15" s="1"/>
  <c r="X172" i="15"/>
  <c r="Y172" i="15" s="1"/>
  <c r="X72" i="15"/>
  <c r="Y72" i="15" s="1"/>
  <c r="X15" i="15"/>
  <c r="Y15" i="15" s="1"/>
  <c r="X42" i="15"/>
  <c r="Y42" i="15" s="1"/>
  <c r="X154" i="15"/>
  <c r="Y154" i="15" s="1"/>
  <c r="X16" i="15"/>
  <c r="Y16" i="15" s="1"/>
  <c r="X66" i="15"/>
  <c r="Y66" i="15" s="1"/>
  <c r="X145" i="15"/>
  <c r="Y145" i="15" s="1"/>
  <c r="X176" i="15"/>
  <c r="Y176" i="15" s="1"/>
  <c r="X121" i="15"/>
  <c r="Y121" i="15" s="1"/>
  <c r="X68" i="15"/>
  <c r="Y68" i="15" s="1"/>
  <c r="X95" i="15"/>
  <c r="Y95" i="15" s="1"/>
  <c r="X175" i="15"/>
  <c r="Y175" i="15" s="1"/>
  <c r="X67" i="15"/>
  <c r="Y67" i="15" s="1"/>
  <c r="X51" i="15"/>
  <c r="Y51" i="15" s="1"/>
  <c r="X50" i="15"/>
  <c r="Y50" i="15" s="1"/>
  <c r="X43" i="15"/>
  <c r="Y43" i="15" s="1"/>
  <c r="X173" i="15"/>
  <c r="Y173" i="15" s="1"/>
  <c r="X102" i="15"/>
  <c r="Y102" i="15" s="1"/>
  <c r="X41" i="15"/>
  <c r="Y41" i="15" s="1"/>
  <c r="X49" i="15"/>
  <c r="Y49" i="15" s="1"/>
  <c r="X65" i="15"/>
  <c r="Y65" i="15" s="1"/>
  <c r="X46" i="15"/>
  <c r="Y46" i="15" s="1"/>
  <c r="X122" i="15"/>
  <c r="Y122" i="15" s="1"/>
  <c r="X104" i="15"/>
  <c r="Y104" i="15" s="1"/>
  <c r="X125" i="15"/>
  <c r="Y125" i="15" s="1"/>
  <c r="X155" i="15"/>
  <c r="Y155" i="15" s="1"/>
  <c r="X119" i="15"/>
  <c r="Y119" i="15" s="1"/>
  <c r="X86" i="15"/>
  <c r="Y86" i="15" s="1"/>
  <c r="Q3" i="43"/>
  <c r="Q10" i="43" s="1"/>
  <c r="Q11" i="43" s="1"/>
  <c r="Z69" i="15"/>
  <c r="AA69" i="15" s="1"/>
  <c r="Z188" i="15"/>
  <c r="AA188" i="15" s="1"/>
  <c r="Z181" i="15"/>
  <c r="AA181" i="15" s="1"/>
  <c r="Z111" i="15"/>
  <c r="AA111" i="15" s="1"/>
  <c r="Z132" i="15"/>
  <c r="AA132" i="15" s="1"/>
  <c r="Z131" i="15"/>
  <c r="AA131" i="15" s="1"/>
  <c r="Z157" i="15"/>
  <c r="AA157" i="15" s="1"/>
  <c r="Z81" i="15"/>
  <c r="AA81" i="15" s="1"/>
  <c r="Z3" i="15"/>
  <c r="AA3" i="15" s="1"/>
  <c r="Z18" i="15"/>
  <c r="AA18" i="15" s="1"/>
  <c r="Z47" i="15"/>
  <c r="AA47" i="15" s="1"/>
  <c r="Z109" i="15"/>
  <c r="AA109" i="15" s="1"/>
  <c r="Z160" i="15"/>
  <c r="AA160" i="15" s="1"/>
  <c r="Z140" i="15"/>
  <c r="AA140" i="15" s="1"/>
  <c r="Z52" i="15"/>
  <c r="AA52" i="15" s="1"/>
  <c r="Z156" i="15"/>
  <c r="AA156" i="15" s="1"/>
  <c r="Z112" i="15"/>
  <c r="AA112" i="15" s="1"/>
  <c r="Z53" i="15"/>
  <c r="AA53" i="15" s="1"/>
  <c r="Z113" i="15"/>
  <c r="AA113" i="15" s="1"/>
  <c r="Z182" i="15"/>
  <c r="AA182" i="15" s="1"/>
  <c r="Z19" i="15"/>
  <c r="AA19" i="15" s="1"/>
  <c r="Z56" i="15"/>
  <c r="AA56" i="15" s="1"/>
  <c r="Z105" i="15"/>
  <c r="AA105" i="15" s="1"/>
  <c r="Z21" i="15"/>
  <c r="AA21" i="15" s="1"/>
  <c r="Z78" i="15"/>
  <c r="AA78" i="15" s="1"/>
  <c r="Z80" i="15"/>
  <c r="AA80" i="15" s="1"/>
  <c r="Z159" i="15"/>
  <c r="AA159" i="15" s="1"/>
  <c r="Z87" i="15"/>
  <c r="AA87" i="15" s="1"/>
  <c r="Z2" i="15"/>
  <c r="AA2" i="15" s="1"/>
  <c r="Z130" i="15"/>
  <c r="AA130" i="15" s="1"/>
  <c r="Z29" i="15"/>
  <c r="AA29" i="15" s="1"/>
  <c r="Z17" i="15"/>
  <c r="AA17" i="15" s="1"/>
  <c r="Z114" i="15"/>
  <c r="AA114" i="15" s="1"/>
  <c r="Z191" i="15"/>
  <c r="AA191" i="15" s="1"/>
  <c r="X144" i="15"/>
  <c r="Y144" i="15" s="1"/>
  <c r="X118" i="15"/>
  <c r="Y118" i="15" s="1"/>
  <c r="X6" i="15"/>
  <c r="Y6" i="15" s="1"/>
  <c r="X188" i="15"/>
  <c r="Y188" i="15" s="1"/>
  <c r="X116" i="15"/>
  <c r="Y116" i="15" s="1"/>
  <c r="X99" i="15"/>
  <c r="Y99" i="15" s="1"/>
  <c r="X105" i="15"/>
  <c r="Y105" i="15" s="1"/>
  <c r="X84" i="15"/>
  <c r="Y84" i="15" s="1"/>
  <c r="X24" i="15"/>
  <c r="Y24" i="15" s="1"/>
  <c r="X53" i="15"/>
  <c r="Y53" i="15" s="1"/>
  <c r="X115" i="15"/>
  <c r="Y115" i="15" s="1"/>
  <c r="X18" i="15"/>
  <c r="Y18" i="15" s="1"/>
  <c r="X117" i="15"/>
  <c r="Y117" i="15" s="1"/>
  <c r="X160" i="15"/>
  <c r="Y160" i="15" s="1"/>
  <c r="X13" i="15"/>
  <c r="Y13" i="15" s="1"/>
  <c r="X136" i="15"/>
  <c r="Y136" i="15" s="1"/>
  <c r="X162" i="15"/>
  <c r="Y162" i="15" s="1"/>
  <c r="X80" i="15"/>
  <c r="Y80" i="15" s="1"/>
  <c r="X164" i="15"/>
  <c r="Y164" i="15" s="1"/>
  <c r="X189" i="15"/>
  <c r="Y189" i="15" s="1"/>
  <c r="X56" i="15"/>
  <c r="Y56" i="15" s="1"/>
  <c r="X47" i="15"/>
  <c r="Y47" i="15" s="1"/>
  <c r="X85" i="15"/>
  <c r="Y85" i="15" s="1"/>
  <c r="X22" i="15"/>
  <c r="Y22" i="15" s="1"/>
  <c r="X106" i="15"/>
  <c r="Y106" i="15" s="1"/>
  <c r="X82" i="15"/>
  <c r="Y82" i="15" s="1"/>
  <c r="X190" i="15"/>
  <c r="Y190" i="15" s="1"/>
  <c r="X9" i="15"/>
  <c r="Y9" i="15" s="1"/>
  <c r="X131" i="15"/>
  <c r="Y131" i="15" s="1"/>
  <c r="X12" i="15"/>
  <c r="Y12" i="15" s="1"/>
  <c r="X140" i="15"/>
  <c r="Y140" i="15" s="1"/>
  <c r="X138" i="15"/>
  <c r="Y138" i="15" s="1"/>
  <c r="X58" i="15"/>
  <c r="Y58" i="15" s="1"/>
  <c r="X191" i="15"/>
  <c r="Y191" i="15" s="1"/>
  <c r="X133" i="15"/>
  <c r="Y133" i="15" s="1"/>
  <c r="X110" i="15"/>
  <c r="Y110" i="15" s="1"/>
  <c r="X97" i="15"/>
  <c r="Y97" i="15" s="1"/>
  <c r="X114" i="15"/>
  <c r="Y114" i="15" s="1"/>
  <c r="X182" i="15"/>
  <c r="Y182" i="15" s="1"/>
  <c r="X2" i="15"/>
  <c r="Y2" i="15" s="1"/>
  <c r="X107" i="15"/>
  <c r="Y107" i="15" s="1"/>
  <c r="X31" i="15"/>
  <c r="Y31" i="15" s="1"/>
  <c r="X89" i="15"/>
  <c r="Y89" i="15" s="1"/>
  <c r="X134" i="15"/>
  <c r="Y134" i="15" s="1"/>
  <c r="X113" i="15"/>
  <c r="Y113" i="15" s="1"/>
  <c r="X14" i="15"/>
  <c r="Y14" i="15" s="1"/>
  <c r="X57" i="15"/>
  <c r="Y57" i="15" s="1"/>
  <c r="X137" i="15"/>
  <c r="Y137" i="15" s="1"/>
  <c r="X187" i="15"/>
  <c r="Y187" i="15" s="1"/>
  <c r="X98" i="15"/>
  <c r="Y98" i="15" s="1"/>
  <c r="X36" i="15"/>
  <c r="Y36" i="15" s="1"/>
  <c r="X139" i="15"/>
  <c r="Y139" i="15" s="1"/>
  <c r="X28" i="15"/>
  <c r="Y28" i="15" s="1"/>
  <c r="X48" i="15"/>
  <c r="Y48" i="15" s="1"/>
  <c r="X165" i="15"/>
  <c r="Y165" i="15" s="1"/>
  <c r="X146" i="15"/>
  <c r="Y146" i="15" s="1"/>
  <c r="X64" i="15"/>
  <c r="Y64" i="15" s="1"/>
  <c r="X63" i="15"/>
  <c r="Y63" i="15" s="1"/>
  <c r="X88" i="15"/>
  <c r="Y88" i="15" s="1"/>
  <c r="X157" i="15"/>
  <c r="Y157" i="15" s="1"/>
  <c r="X130" i="15"/>
  <c r="Y130" i="15" s="1"/>
  <c r="X153" i="15"/>
  <c r="Y153" i="15" s="1"/>
  <c r="X90" i="15"/>
  <c r="Y90" i="15" s="1"/>
  <c r="X186" i="15"/>
  <c r="Y186" i="15" s="1"/>
  <c r="X11" i="15"/>
  <c r="Y11" i="15" s="1"/>
  <c r="X109" i="15"/>
  <c r="Y109" i="15" s="1"/>
  <c r="X52" i="15"/>
  <c r="Y52" i="15" s="1"/>
  <c r="X159" i="15"/>
  <c r="Y159" i="15" s="1"/>
  <c r="X83" i="15"/>
  <c r="Y83" i="15" s="1"/>
  <c r="X78" i="15"/>
  <c r="Y78" i="15" s="1"/>
  <c r="X158" i="15"/>
  <c r="Y158" i="15" s="1"/>
  <c r="X132" i="15"/>
  <c r="Y132" i="15" s="1"/>
  <c r="X34" i="15"/>
  <c r="Y34" i="15" s="1"/>
  <c r="X61" i="15"/>
  <c r="Y61" i="15" s="1"/>
  <c r="X30" i="15"/>
  <c r="Y30" i="15" s="1"/>
  <c r="X5" i="15"/>
  <c r="Y5" i="15" s="1"/>
  <c r="X168" i="15"/>
  <c r="Y168" i="15" s="1"/>
  <c r="X156" i="15"/>
  <c r="Y156" i="15" s="1"/>
  <c r="X23" i="15"/>
  <c r="Y23" i="15" s="1"/>
  <c r="X3" i="15"/>
  <c r="Y3" i="15" s="1"/>
  <c r="X81" i="15"/>
  <c r="Y81" i="15" s="1"/>
  <c r="X142" i="15"/>
  <c r="Y142" i="15" s="1"/>
  <c r="X73" i="15"/>
  <c r="Y73" i="15" s="1"/>
  <c r="X4" i="15"/>
  <c r="Y4" i="15" s="1"/>
  <c r="X96" i="15"/>
  <c r="Y96" i="15" s="1"/>
  <c r="X17" i="15"/>
  <c r="Y17" i="15" s="1"/>
  <c r="X112" i="15"/>
  <c r="Y112" i="15" s="1"/>
  <c r="X55" i="15"/>
  <c r="Y55" i="15" s="1"/>
  <c r="X35" i="15"/>
  <c r="Y35" i="15" s="1"/>
  <c r="X108" i="15"/>
  <c r="Y108" i="15" s="1"/>
  <c r="X161" i="15"/>
  <c r="Y161" i="15" s="1"/>
  <c r="X180" i="15"/>
  <c r="Y180" i="15" s="1"/>
  <c r="X124" i="15"/>
  <c r="Y124" i="15" s="1"/>
  <c r="X69" i="15"/>
  <c r="Y69" i="15" s="1"/>
  <c r="X54" i="15"/>
  <c r="Y54" i="15" s="1"/>
  <c r="X179" i="15"/>
  <c r="Y179" i="15" s="1"/>
  <c r="X79" i="15"/>
  <c r="Y79" i="15" s="1"/>
  <c r="X143" i="15"/>
  <c r="Y143" i="15" s="1"/>
  <c r="X71" i="15"/>
  <c r="Y71" i="15" s="1"/>
  <c r="X19" i="15"/>
  <c r="Y19" i="15" s="1"/>
  <c r="X27" i="15"/>
  <c r="Y27" i="15" s="1"/>
  <c r="X167" i="15"/>
  <c r="Y167" i="15" s="1"/>
  <c r="X60" i="15"/>
  <c r="Y60" i="15" s="1"/>
  <c r="X32" i="15"/>
  <c r="Y32" i="15" s="1"/>
  <c r="X174" i="15"/>
  <c r="Y174" i="15" s="1"/>
  <c r="X62" i="15"/>
  <c r="Y62" i="15" s="1"/>
  <c r="X163" i="15"/>
  <c r="Y163" i="15" s="1"/>
  <c r="X141" i="15"/>
  <c r="Y141" i="15" s="1"/>
  <c r="X20" i="15"/>
  <c r="Y20" i="15" s="1"/>
  <c r="X111" i="15"/>
  <c r="Y111" i="15" s="1"/>
  <c r="X7" i="15"/>
  <c r="Y7" i="15" s="1"/>
  <c r="X29" i="15"/>
  <c r="Y29" i="15" s="1"/>
  <c r="X10" i="15"/>
  <c r="Y10" i="15" s="1"/>
  <c r="X181" i="15"/>
  <c r="Y181" i="15" s="1"/>
  <c r="X135" i="15"/>
  <c r="Y135" i="15" s="1"/>
  <c r="X8" i="15"/>
  <c r="Y8" i="15" s="1"/>
  <c r="X70" i="15"/>
  <c r="Y70" i="15" s="1"/>
  <c r="X87" i="15"/>
  <c r="Y87" i="15" s="1"/>
  <c r="X166" i="15"/>
  <c r="Y166" i="15" s="1"/>
  <c r="Z20" i="15" l="1"/>
  <c r="AA20" i="15" s="1"/>
  <c r="Z77" i="15"/>
  <c r="AA77" i="15" s="1"/>
  <c r="Z14" i="15"/>
  <c r="AA14" i="15" s="1"/>
  <c r="Z28" i="15"/>
  <c r="AA28" i="15" s="1"/>
  <c r="Z179" i="15"/>
  <c r="AA179" i="15" s="1"/>
  <c r="Z186" i="15"/>
  <c r="AA186" i="15" s="1"/>
  <c r="Z58" i="15"/>
  <c r="AA58" i="15" s="1"/>
  <c r="Z115" i="15"/>
  <c r="AA115" i="15" s="1"/>
  <c r="Z187" i="15"/>
  <c r="AA187" i="15" s="1"/>
  <c r="Z54" i="15"/>
  <c r="AA54" i="15" s="1"/>
  <c r="Z82" i="15"/>
  <c r="AA82" i="15" s="1"/>
  <c r="Z154" i="15"/>
  <c r="AA154" i="15" s="1"/>
  <c r="Z180" i="15"/>
  <c r="AA180" i="15" s="1"/>
  <c r="Z61" i="15"/>
  <c r="AA61" i="15" s="1"/>
  <c r="Z5" i="15"/>
  <c r="AA5" i="15" s="1"/>
  <c r="Z135" i="15"/>
  <c r="AA135" i="15" s="1"/>
  <c r="Z162" i="15"/>
  <c r="AA162" i="15" s="1"/>
  <c r="Z90" i="15"/>
  <c r="AA90" i="15" s="1"/>
  <c r="Z100" i="15"/>
  <c r="AA100" i="15" s="1"/>
  <c r="Z67" i="15"/>
  <c r="AA67" i="15" s="1"/>
  <c r="Z39" i="15"/>
  <c r="AA39" i="15" s="1"/>
  <c r="Z35" i="15"/>
  <c r="AA35" i="15" s="1"/>
  <c r="Z166" i="15"/>
  <c r="AA166" i="15" s="1"/>
  <c r="Z68" i="15"/>
  <c r="AA68" i="15" s="1"/>
  <c r="Z24" i="15"/>
  <c r="AA24" i="15" s="1"/>
  <c r="Z127" i="15"/>
  <c r="AA127" i="15" s="1"/>
  <c r="Z176" i="15"/>
  <c r="AA176" i="15" s="1"/>
  <c r="Z177" i="15"/>
  <c r="AA177" i="15" s="1"/>
  <c r="Z10" i="15"/>
  <c r="AA10" i="15" s="1"/>
  <c r="Z150" i="15"/>
  <c r="AA150" i="15" s="1"/>
  <c r="Z185" i="15"/>
  <c r="AA185" i="15" s="1"/>
  <c r="Z117" i="15"/>
  <c r="AA117" i="15" s="1"/>
  <c r="Z65" i="15"/>
  <c r="AA65" i="15" s="1"/>
  <c r="Z15" i="15"/>
  <c r="AA15" i="15" s="1"/>
  <c r="Z16" i="15"/>
  <c r="AA16" i="15" s="1"/>
  <c r="Z103" i="15"/>
  <c r="AA103" i="15" s="1"/>
  <c r="Z128" i="15"/>
  <c r="AA128" i="15" s="1"/>
  <c r="Z167" i="15"/>
  <c r="AA167" i="15" s="1"/>
  <c r="Z158" i="15"/>
  <c r="AA158" i="15" s="1"/>
  <c r="Z89" i="15"/>
  <c r="AA89" i="15" s="1"/>
  <c r="Z42" i="15"/>
  <c r="AA42" i="15" s="1"/>
  <c r="Z88" i="15"/>
  <c r="AA88" i="15" s="1"/>
  <c r="Z151" i="15"/>
  <c r="AA151" i="15" s="1"/>
  <c r="Z189" i="15"/>
  <c r="AA189" i="15" s="1"/>
  <c r="Z38" i="15"/>
  <c r="AA38" i="15" s="1"/>
  <c r="Z118" i="15"/>
  <c r="AA118" i="15" s="1"/>
  <c r="Z93" i="15"/>
  <c r="AA93" i="15" s="1"/>
  <c r="Z7" i="15"/>
  <c r="AA7" i="15" s="1"/>
  <c r="Z165" i="15"/>
  <c r="AA165" i="15" s="1"/>
  <c r="Z27" i="15"/>
  <c r="AA27" i="15" s="1"/>
  <c r="Z136" i="15"/>
  <c r="AA136" i="15" s="1"/>
  <c r="Z46" i="15"/>
  <c r="AA46" i="15" s="1"/>
  <c r="Z96" i="15"/>
  <c r="AA96" i="15" s="1"/>
  <c r="Z6" i="15"/>
  <c r="AA6" i="15" s="1"/>
  <c r="Z168" i="15"/>
  <c r="AA168" i="15" s="1"/>
  <c r="Z106" i="15"/>
  <c r="AA106" i="15" s="1"/>
  <c r="Z116" i="15"/>
  <c r="AA116" i="15" s="1"/>
  <c r="Z86" i="15"/>
  <c r="AA86" i="15" s="1"/>
  <c r="Z4" i="15"/>
  <c r="AA4" i="15" s="1"/>
  <c r="Z121" i="15"/>
  <c r="AA121" i="15" s="1"/>
  <c r="Z139" i="15"/>
  <c r="AA139" i="15" s="1"/>
  <c r="Z122" i="15"/>
  <c r="AA122" i="15" s="1"/>
  <c r="Z45" i="15"/>
  <c r="AA45" i="15" s="1"/>
  <c r="Z155" i="15"/>
  <c r="AA155" i="15" s="1"/>
  <c r="Z142" i="15"/>
  <c r="AA142" i="15" s="1"/>
  <c r="Z9" i="15"/>
  <c r="AA9" i="15" s="1"/>
  <c r="M107" i="43"/>
  <c r="M140" i="43"/>
  <c r="M60" i="43"/>
  <c r="M27" i="43"/>
  <c r="M444" i="43"/>
  <c r="M112" i="43"/>
  <c r="M114" i="43"/>
  <c r="M447" i="43"/>
  <c r="M86" i="43"/>
  <c r="M236" i="43"/>
  <c r="M175" i="43"/>
  <c r="M73" i="43"/>
  <c r="M78" i="43"/>
  <c r="M163" i="43"/>
  <c r="M416" i="43"/>
  <c r="M79" i="43"/>
  <c r="M406" i="43"/>
  <c r="M270" i="43"/>
  <c r="M274" i="43"/>
  <c r="M323" i="43"/>
  <c r="M192" i="43"/>
  <c r="M453" i="43"/>
  <c r="M454" i="43"/>
  <c r="M386" i="43"/>
  <c r="M21" i="43"/>
  <c r="M227" i="43"/>
  <c r="M179" i="43"/>
  <c r="M420" i="43"/>
  <c r="M57" i="43"/>
  <c r="M153" i="43"/>
  <c r="M351" i="43"/>
  <c r="M136" i="43"/>
  <c r="M251" i="43"/>
  <c r="M181" i="43"/>
  <c r="M222" i="43"/>
  <c r="M174" i="43"/>
  <c r="M164" i="43"/>
  <c r="M456" i="43"/>
  <c r="M92" i="43"/>
  <c r="M195" i="43"/>
  <c r="M381" i="43"/>
  <c r="M176" i="43"/>
  <c r="M196" i="43"/>
  <c r="M405" i="43"/>
  <c r="M18" i="43"/>
  <c r="M75" i="43"/>
  <c r="M261" i="43"/>
  <c r="M341" i="43"/>
  <c r="M115" i="43"/>
  <c r="M282" i="43"/>
  <c r="M446" i="43"/>
  <c r="M209" i="43"/>
  <c r="M182" i="43"/>
  <c r="M318" i="43"/>
  <c r="M403" i="43"/>
  <c r="M422" i="43"/>
  <c r="M202" i="43"/>
  <c r="M263" i="43"/>
  <c r="M450" i="43"/>
  <c r="M401" i="43"/>
  <c r="M218" i="43"/>
  <c r="M35" i="43"/>
  <c r="M100" i="43"/>
  <c r="M113" i="43"/>
  <c r="M217" i="43"/>
  <c r="M335" i="43"/>
  <c r="M183" i="43"/>
  <c r="M76" i="43"/>
  <c r="M342" i="43"/>
  <c r="M426" i="43"/>
  <c r="M215" i="43"/>
  <c r="M288" i="43"/>
  <c r="M52" i="43"/>
  <c r="M338" i="43"/>
  <c r="M5" i="43"/>
  <c r="M237" i="43"/>
  <c r="M284" i="43"/>
  <c r="M296" i="43"/>
  <c r="M50" i="43"/>
  <c r="M191" i="43"/>
  <c r="M234" i="43"/>
  <c r="M273" i="43"/>
  <c r="M359" i="43"/>
  <c r="M47" i="43"/>
  <c r="M61" i="43"/>
  <c r="M293" i="43"/>
  <c r="M125" i="43"/>
  <c r="M373" i="43"/>
  <c r="M291" i="43"/>
  <c r="M84" i="43"/>
  <c r="M143" i="43"/>
  <c r="M62" i="43"/>
  <c r="M19" i="43"/>
  <c r="M235" i="43"/>
  <c r="M434" i="43"/>
  <c r="M219" i="43"/>
  <c r="M295" i="43"/>
  <c r="M32" i="43"/>
  <c r="M438" i="43"/>
  <c r="M340" i="43"/>
  <c r="M347" i="43"/>
  <c r="M365" i="43"/>
  <c r="M387" i="43"/>
  <c r="M385" i="43"/>
  <c r="M17" i="43"/>
  <c r="M395" i="43"/>
  <c r="M44" i="43"/>
  <c r="M419" i="43"/>
  <c r="M194" i="43"/>
  <c r="M241" i="43"/>
  <c r="M81" i="43"/>
  <c r="M16" i="43"/>
  <c r="M36" i="43"/>
  <c r="M361" i="43"/>
  <c r="M436" i="43"/>
  <c r="M411" i="43"/>
  <c r="M56" i="43"/>
  <c r="M20" i="43"/>
  <c r="M89" i="43"/>
  <c r="M409" i="43"/>
  <c r="M267" i="43"/>
  <c r="M39" i="43"/>
  <c r="M247" i="43"/>
  <c r="M339" i="43"/>
  <c r="M327" i="43"/>
  <c r="M449" i="43"/>
  <c r="M67" i="43"/>
  <c r="M177" i="43"/>
  <c r="M87" i="43"/>
  <c r="M443" i="43"/>
  <c r="M324" i="43"/>
  <c r="M410" i="43"/>
  <c r="M185" i="43"/>
  <c r="M231" i="43"/>
  <c r="M246" i="43"/>
  <c r="M133" i="43"/>
  <c r="M42" i="43"/>
  <c r="M262" i="43"/>
  <c r="M290" i="43"/>
  <c r="M304" i="43"/>
  <c r="M80" i="43"/>
  <c r="M445" i="43"/>
  <c r="M334" i="43"/>
  <c r="M433" i="43"/>
  <c r="M210" i="43"/>
  <c r="M98" i="43"/>
  <c r="M221" i="43"/>
  <c r="M94" i="43"/>
  <c r="M313" i="43"/>
  <c r="M7" i="43"/>
  <c r="M391" i="43"/>
  <c r="M138" i="43"/>
  <c r="M321" i="43"/>
  <c r="M14" i="43"/>
  <c r="M429" i="43"/>
  <c r="M468" i="43"/>
  <c r="M15" i="43"/>
  <c r="M358" i="43"/>
  <c r="M223" i="43"/>
  <c r="M211" i="43"/>
  <c r="M135" i="43"/>
  <c r="M103" i="43"/>
  <c r="M264" i="43"/>
  <c r="M325" i="43"/>
  <c r="M379" i="43"/>
  <c r="M132" i="43"/>
  <c r="M249" i="43"/>
  <c r="M212" i="43"/>
  <c r="M77" i="43"/>
  <c r="M11" i="43"/>
  <c r="M226" i="43"/>
  <c r="M344" i="43"/>
  <c r="M421" i="43"/>
  <c r="M126" i="43"/>
  <c r="M256" i="43"/>
  <c r="M121" i="43"/>
  <c r="M402" i="43"/>
  <c r="M388" i="43"/>
  <c r="M343" i="43"/>
  <c r="M148" i="43"/>
  <c r="M311" i="43"/>
  <c r="M245" i="43"/>
  <c r="M448" i="43"/>
  <c r="M147" i="43"/>
  <c r="M451" i="43"/>
  <c r="M134" i="43"/>
  <c r="M350" i="43"/>
  <c r="M220" i="43"/>
  <c r="M24" i="43"/>
  <c r="M91" i="43"/>
  <c r="M167" i="43"/>
  <c r="M452" i="43"/>
  <c r="M316" i="43"/>
  <c r="M6" i="43"/>
  <c r="M71" i="43"/>
  <c r="M118" i="43"/>
  <c r="M26" i="43"/>
  <c r="M34" i="43"/>
  <c r="M85" i="43"/>
  <c r="M404" i="43"/>
  <c r="M457" i="43"/>
  <c r="M151" i="43"/>
  <c r="M165" i="43"/>
  <c r="M170" i="43"/>
  <c r="M276" i="43"/>
  <c r="M25" i="43"/>
  <c r="M130" i="43"/>
  <c r="M367" i="43"/>
  <c r="M168" i="43"/>
  <c r="M122" i="43"/>
  <c r="M22" i="43"/>
  <c r="M193" i="43"/>
  <c r="M244" i="43"/>
  <c r="M8" i="43"/>
  <c r="M320" i="43"/>
  <c r="M158" i="43"/>
  <c r="M65" i="43"/>
  <c r="M371" i="43"/>
  <c r="M157" i="43"/>
  <c r="M328" i="43"/>
  <c r="M275" i="43"/>
  <c r="M108" i="43"/>
  <c r="M378" i="43"/>
  <c r="M332" i="43"/>
  <c r="M467" i="43"/>
  <c r="M99" i="43"/>
  <c r="M149" i="43"/>
  <c r="M349" i="43"/>
  <c r="M169" i="43"/>
  <c r="M354" i="43"/>
  <c r="M3" i="43"/>
  <c r="M255" i="43"/>
  <c r="M37" i="43"/>
  <c r="M9" i="43"/>
  <c r="M322" i="43"/>
  <c r="M72" i="43"/>
  <c r="M398" i="43"/>
  <c r="M329" i="43"/>
  <c r="M294" i="43"/>
  <c r="M12" i="43"/>
  <c r="M268" i="43"/>
  <c r="M346" i="43"/>
  <c r="M265" i="43"/>
  <c r="M353" i="43"/>
  <c r="M283" i="43"/>
  <c r="M458" i="43"/>
  <c r="M90" i="43"/>
  <c r="M286" i="43"/>
  <c r="M383" i="43"/>
  <c r="M152" i="43"/>
  <c r="M102" i="43"/>
  <c r="M233" i="43"/>
  <c r="M250" i="43"/>
  <c r="M345" i="43"/>
  <c r="M315" i="43"/>
  <c r="M308" i="43"/>
  <c r="M97" i="43"/>
  <c r="M43" i="43"/>
  <c r="M390" i="43"/>
  <c r="M414" i="43"/>
  <c r="M240" i="43"/>
  <c r="M360" i="43"/>
  <c r="M271" i="43"/>
  <c r="M382" i="43"/>
  <c r="M66" i="43"/>
  <c r="M173" i="43"/>
  <c r="M150" i="43"/>
  <c r="M53" i="43"/>
  <c r="M279" i="43"/>
  <c r="M239" i="43"/>
  <c r="M95" i="43"/>
  <c r="M228" i="43"/>
  <c r="M357" i="43"/>
  <c r="M203" i="43"/>
  <c r="M207" i="43"/>
  <c r="M144" i="43"/>
  <c r="M302" i="43"/>
  <c r="M281" i="43"/>
  <c r="M439" i="43"/>
  <c r="M248" i="43"/>
  <c r="M59" i="43"/>
  <c r="M252" i="43"/>
  <c r="M257" i="43"/>
  <c r="M376" i="43"/>
  <c r="M58" i="43"/>
  <c r="M362" i="43"/>
  <c r="M117" i="43"/>
  <c r="M442" i="43"/>
  <c r="M352" i="43"/>
  <c r="M441" i="43"/>
  <c r="M303" i="43"/>
  <c r="M285" i="43"/>
  <c r="M369" i="43"/>
  <c r="M205" i="43"/>
  <c r="M319" i="43"/>
  <c r="M29" i="43"/>
  <c r="M187" i="43"/>
  <c r="M260" i="43"/>
  <c r="M28" i="43"/>
  <c r="M232" i="43"/>
  <c r="M399" i="43"/>
  <c r="M45" i="43"/>
  <c r="M417" i="43"/>
  <c r="M93" i="43"/>
  <c r="M190" i="43"/>
  <c r="M277" i="43"/>
  <c r="M46" i="43"/>
  <c r="M162" i="43"/>
  <c r="M407" i="43"/>
  <c r="M64" i="43"/>
  <c r="M120" i="43"/>
  <c r="M336" i="43"/>
  <c r="M83" i="43"/>
  <c r="M198" i="43"/>
  <c r="M88" i="43"/>
  <c r="M124" i="43"/>
  <c r="M455" i="43"/>
  <c r="M348" i="43"/>
  <c r="M225" i="43"/>
  <c r="M13" i="43"/>
  <c r="M206" i="43"/>
  <c r="M418" i="43"/>
  <c r="M141" i="43"/>
  <c r="M459" i="43"/>
  <c r="M70" i="43"/>
  <c r="M372" i="43"/>
  <c r="M366" i="43"/>
  <c r="M465" i="43"/>
  <c r="M154" i="43"/>
  <c r="M464" i="43"/>
  <c r="M172" i="43"/>
  <c r="M180" i="43"/>
  <c r="M259" i="43"/>
  <c r="M82" i="43"/>
  <c r="M74" i="43"/>
  <c r="M155" i="43"/>
  <c r="M127" i="43"/>
  <c r="M305" i="43"/>
  <c r="M292" i="43"/>
  <c r="M301" i="43"/>
  <c r="M105" i="43"/>
  <c r="M333" i="43"/>
  <c r="M408" i="43"/>
  <c r="M331" i="43"/>
  <c r="M310" i="43"/>
  <c r="M106" i="43"/>
  <c r="M96" i="43"/>
  <c r="M166" i="43"/>
  <c r="M309" i="43"/>
  <c r="M110" i="43"/>
  <c r="M299" i="43"/>
  <c r="M238" i="43"/>
  <c r="M463" i="43"/>
  <c r="M469" i="43"/>
  <c r="M272" i="43"/>
  <c r="M269" i="43"/>
  <c r="M31" i="43"/>
  <c r="M139" i="43"/>
  <c r="M393" i="43"/>
  <c r="M413" i="43"/>
  <c r="M355" i="43"/>
  <c r="M33" i="43"/>
  <c r="M38" i="43"/>
  <c r="M466" i="43"/>
  <c r="M424" i="43"/>
  <c r="M208" i="43"/>
  <c r="M461" i="43"/>
  <c r="M389" i="43"/>
  <c r="M48" i="43"/>
  <c r="M298" i="43"/>
  <c r="M375" i="43"/>
  <c r="M384" i="43"/>
  <c r="M356" i="43"/>
  <c r="M145" i="43"/>
  <c r="M254" i="43"/>
  <c r="M40" i="43"/>
  <c r="M363" i="43"/>
  <c r="M101" i="43"/>
  <c r="M54" i="43"/>
  <c r="M394" i="43"/>
  <c r="M200" i="43"/>
  <c r="M197" i="43"/>
  <c r="M431" i="43"/>
  <c r="M287" i="43"/>
  <c r="M10" i="43"/>
  <c r="M300" i="43"/>
  <c r="M430" i="43"/>
  <c r="M160" i="43"/>
  <c r="M109" i="43"/>
  <c r="M423" i="43"/>
  <c r="M289" i="43"/>
  <c r="M427" i="43"/>
  <c r="M242" i="43"/>
  <c r="M266" i="43"/>
  <c r="M415" i="43"/>
  <c r="M400" i="43"/>
  <c r="M159" i="43"/>
  <c r="M397" i="43"/>
  <c r="M184" i="43"/>
  <c r="M440" i="43"/>
  <c r="M317" i="43"/>
  <c r="M156" i="43"/>
  <c r="M312" i="43"/>
  <c r="M116" i="43"/>
  <c r="M111" i="43"/>
  <c r="M2" i="43"/>
  <c r="M63" i="43"/>
  <c r="M278" i="43"/>
  <c r="M137" i="43"/>
  <c r="M216" i="43"/>
  <c r="M161" i="43"/>
  <c r="M104" i="43"/>
  <c r="M199" i="43"/>
  <c r="M128" i="43"/>
  <c r="M123" i="43"/>
  <c r="M425" i="43"/>
  <c r="M131" i="43"/>
  <c r="M201" i="43"/>
  <c r="M432" i="43"/>
  <c r="M396" i="43"/>
  <c r="M377" i="43"/>
  <c r="M306" i="43"/>
  <c r="M330" i="43"/>
  <c r="M380" i="43"/>
  <c r="M41" i="43"/>
  <c r="M213" i="43"/>
  <c r="M178" i="43"/>
  <c r="M51" i="43"/>
  <c r="M326" i="43"/>
  <c r="M253" i="43"/>
  <c r="M437" i="43"/>
  <c r="M307" i="43"/>
  <c r="M142" i="43"/>
  <c r="M258" i="43"/>
  <c r="M314" i="43"/>
  <c r="M368" i="43"/>
  <c r="M69" i="43"/>
  <c r="M243" i="43"/>
  <c r="M55" i="43"/>
  <c r="M49" i="43"/>
  <c r="M23" i="43"/>
  <c r="M30" i="43"/>
  <c r="M280" i="43"/>
  <c r="M224" i="43"/>
  <c r="M364" i="43"/>
  <c r="M229" i="43"/>
  <c r="M337" i="43"/>
  <c r="M435" i="43"/>
  <c r="M370" i="43"/>
  <c r="M186" i="43"/>
  <c r="M392" i="43"/>
  <c r="M129" i="43"/>
  <c r="M297" i="43"/>
  <c r="M374" i="43"/>
  <c r="M146" i="43"/>
  <c r="M68" i="43"/>
  <c r="M189" i="43"/>
  <c r="M188" i="43"/>
  <c r="M4" i="43"/>
  <c r="M428" i="43"/>
  <c r="M171" i="43"/>
  <c r="M460" i="43"/>
  <c r="M462" i="43"/>
  <c r="M412" i="43"/>
  <c r="M214" i="43"/>
  <c r="M230" i="43"/>
  <c r="M119" i="43"/>
  <c r="M204" i="43"/>
  <c r="Z79" i="15"/>
  <c r="AA79" i="15" s="1"/>
  <c r="Z124" i="15"/>
  <c r="AA124" i="15" s="1"/>
  <c r="Z50" i="15"/>
  <c r="AA50" i="15" s="1"/>
  <c r="Z64" i="15"/>
  <c r="AA64" i="15" s="1"/>
  <c r="Z102" i="15"/>
  <c r="AA102" i="15" s="1"/>
  <c r="Z13" i="15"/>
  <c r="Z141" i="15"/>
  <c r="AA141" i="15" s="1"/>
  <c r="Z101" i="15"/>
  <c r="AA101" i="15" s="1"/>
  <c r="Z174" i="15"/>
  <c r="AA174" i="15" s="1"/>
  <c r="Z95" i="15"/>
  <c r="AA95" i="15" s="1"/>
  <c r="Z104" i="15"/>
  <c r="AA104" i="15" s="1"/>
  <c r="T79" i="15"/>
  <c r="Z32" i="15"/>
  <c r="AA32" i="15" s="1"/>
  <c r="Z110" i="15"/>
  <c r="Z31" i="15"/>
  <c r="AA31" i="15" s="1"/>
  <c r="Z57" i="15"/>
  <c r="Z108" i="15"/>
  <c r="Z30" i="15"/>
  <c r="Z190" i="15"/>
  <c r="Z161" i="15"/>
  <c r="Z138" i="15"/>
  <c r="Z107" i="15"/>
  <c r="AA107" i="15" s="1"/>
  <c r="Z163" i="15"/>
  <c r="Z36" i="15"/>
  <c r="Z137" i="15"/>
  <c r="Z83" i="15"/>
  <c r="Z55" i="15"/>
  <c r="Q4" i="43" l="1"/>
  <c r="Z229" i="15"/>
  <c r="AA229" i="15" s="1"/>
  <c r="Z207" i="15"/>
  <c r="AA207" i="15" s="1"/>
  <c r="Z201" i="15"/>
  <c r="AA201" i="15" s="1"/>
  <c r="Z224" i="15"/>
  <c r="AA224" i="15" s="1"/>
  <c r="Z228" i="15"/>
  <c r="AA228" i="15" s="1"/>
  <c r="Z236" i="15"/>
  <c r="AA236" i="15" s="1"/>
  <c r="Z198" i="15"/>
  <c r="AA198" i="15" s="1"/>
  <c r="Z219" i="15"/>
  <c r="AA219" i="15" s="1"/>
  <c r="Z205" i="15"/>
  <c r="AA205" i="15" s="1"/>
  <c r="Z243" i="15"/>
  <c r="AA243" i="15" s="1"/>
  <c r="Z200" i="15"/>
  <c r="AA200" i="15" s="1"/>
  <c r="Z206" i="15"/>
  <c r="AA206" i="15" s="1"/>
  <c r="Z209" i="15"/>
  <c r="AA209" i="15" s="1"/>
  <c r="Z211" i="15"/>
  <c r="AA211" i="15" s="1"/>
  <c r="Z234" i="15"/>
  <c r="AA234" i="15" s="1"/>
  <c r="Z225" i="15"/>
  <c r="AA225" i="15" s="1"/>
  <c r="Z202" i="15"/>
  <c r="AA202" i="15" s="1"/>
  <c r="Z235" i="15"/>
  <c r="AA235" i="15" s="1"/>
  <c r="Z215" i="15"/>
  <c r="AA215" i="15" s="1"/>
  <c r="AF36" i="15"/>
  <c r="Q5" i="43" s="1"/>
  <c r="T13" i="15"/>
  <c r="AG7" i="15" s="1"/>
  <c r="AL7" i="15" s="1"/>
  <c r="AP7" i="15" s="1"/>
  <c r="AQ7" i="15" s="1"/>
  <c r="AS7" i="15" s="1"/>
  <c r="AA13" i="15"/>
  <c r="AG9" i="15"/>
  <c r="AL9" i="15" s="1"/>
  <c r="AP9" i="15" s="1"/>
  <c r="AQ9" i="15" s="1"/>
  <c r="AS9" i="15" s="1"/>
  <c r="T137" i="15"/>
  <c r="AA137" i="15"/>
  <c r="T36" i="15"/>
  <c r="AA36" i="15"/>
  <c r="T55" i="15"/>
  <c r="AA55" i="15"/>
  <c r="T190" i="15"/>
  <c r="AG8" i="15" s="1"/>
  <c r="AL8" i="15" s="1"/>
  <c r="AP8" i="15" s="1"/>
  <c r="AQ8" i="15" s="1"/>
  <c r="AS8" i="15" s="1"/>
  <c r="AA190" i="15"/>
  <c r="T30" i="15"/>
  <c r="AG2" i="15" s="1"/>
  <c r="AL2" i="15" s="1"/>
  <c r="AA30" i="15"/>
  <c r="AA83" i="15"/>
  <c r="T83" i="15"/>
  <c r="AG11" i="15" s="1"/>
  <c r="AL11" i="15" s="1"/>
  <c r="AP11" i="15" s="1"/>
  <c r="AQ11" i="15" s="1"/>
  <c r="AS11" i="15" s="1"/>
  <c r="AA108" i="15"/>
  <c r="T108" i="15"/>
  <c r="AG10" i="15"/>
  <c r="AL10" i="15" s="1"/>
  <c r="AP10" i="15" s="1"/>
  <c r="AQ10" i="15" s="1"/>
  <c r="AS10" i="15" s="1"/>
  <c r="AA57" i="15"/>
  <c r="T57" i="15"/>
  <c r="AA138" i="15"/>
  <c r="T138" i="15"/>
  <c r="AA110" i="15"/>
  <c r="T110" i="15"/>
  <c r="AA163" i="15"/>
  <c r="T163" i="15"/>
  <c r="AA161" i="15"/>
  <c r="T161" i="15"/>
  <c r="AG4" i="15" l="1"/>
  <c r="AL4" i="15" s="1"/>
  <c r="AP4" i="15" s="1"/>
  <c r="AQ4" i="15" s="1"/>
  <c r="AS4" i="15" s="1"/>
  <c r="AG6" i="15"/>
  <c r="AL6" i="15" s="1"/>
  <c r="AP6" i="15" s="1"/>
  <c r="AQ6" i="15" s="1"/>
  <c r="AG5" i="15"/>
  <c r="AL5" i="15" s="1"/>
  <c r="AP5" i="15" s="1"/>
  <c r="AQ5" i="15" s="1"/>
  <c r="AG3" i="15"/>
  <c r="AL3" i="15" s="1"/>
  <c r="AP3" i="15" s="1"/>
  <c r="AQ3" i="15" s="1"/>
  <c r="AS3" i="15" l="1"/>
  <c r="AS5" i="15"/>
  <c r="AS6" i="15"/>
  <c r="AG12" i="15"/>
  <c r="AP2" i="15"/>
  <c r="AQ2" i="15" s="1"/>
  <c r="AL12" i="15"/>
  <c r="AQ12" i="15" l="1"/>
  <c r="AS2" i="15"/>
  <c r="AT2" i="15" l="1"/>
  <c r="AT7" i="15"/>
  <c r="AT9" i="15"/>
  <c r="AT11" i="15"/>
  <c r="AT4" i="15"/>
  <c r="AT10" i="15"/>
  <c r="AT8" i="15"/>
  <c r="AT3" i="15"/>
  <c r="AT5" i="15"/>
  <c r="AT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8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9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0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1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2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3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4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5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<sst xmlns="http://schemas.openxmlformats.org/spreadsheetml/2006/main" count="92761" uniqueCount="23334">
  <si>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</si>
  <si>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</si>
  <si>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</si>
  <si>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</si>
  <si>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</si>
  <si>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</si>
  <si>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</si>
  <si>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</si>
  <si>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</si>
  <si>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</si>
  <si>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</si>
  <si>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</si>
  <si>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</si>
  <si>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</si>
  <si>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</si>
  <si>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</si>
  <si>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</si>
  <si>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</si>
  <si>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</si>
  <si>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</si>
  <si>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</si>
  <si>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</si>
  <si>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</si>
  <si>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</si>
  <si>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</si>
  <si>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</si>
  <si>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</si>
  <si>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</si>
  <si>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</si>
  <si>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</si>
  <si>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</si>
  <si>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</si>
  <si>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</si>
  <si>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</si>
  <si>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</si>
  <si>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</si>
  <si>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</si>
  <si>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</si>
  <si>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</si>
  <si>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</si>
  <si>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</si>
  <si>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</si>
  <si>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</si>
  <si>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</si>
  <si>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</si>
  <si>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</si>
  <si>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</si>
  <si>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</si>
  <si>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</si>
  <si>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</si>
  <si>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</si>
  <si>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</si>
  <si>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</si>
  <si>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</si>
  <si>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</si>
  <si>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</si>
  <si>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</si>
  <si>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</si>
  <si>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</si>
  <si>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</si>
  <si>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</si>
  <si>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</si>
  <si>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</si>
  <si>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</si>
  <si>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</si>
  <si>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</si>
  <si>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</si>
  <si>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</si>
  <si>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</si>
  <si>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</si>
  <si>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</si>
  <si>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</si>
  <si>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</si>
  <si>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</si>
  <si>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</si>
  <si>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</si>
  <si>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</si>
  <si>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</si>
  <si>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</si>
  <si>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</si>
  <si>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</si>
  <si>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</si>
  <si>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</si>
  <si>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</si>
  <si>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</si>
  <si>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</si>
  <si>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</si>
  <si>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</si>
  <si>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</si>
  <si>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</si>
  <si>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</si>
  <si>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</si>
  <si>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</si>
  <si>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</si>
  <si>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</si>
  <si>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</si>
  <si>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</si>
  <si>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</si>
  <si>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</si>
  <si>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</si>
  <si>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</si>
  <si>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</si>
  <si>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</si>
  <si>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</si>
  <si>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</si>
  <si>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</si>
  <si>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</si>
  <si>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</si>
  <si>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</si>
  <si>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</si>
  <si>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</si>
  <si>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</si>
  <si>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</si>
  <si>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</si>
  <si>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</si>
  <si>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</si>
  <si>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</si>
  <si>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</si>
  <si>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</si>
  <si>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</si>
  <si>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</si>
  <si>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</si>
  <si>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</si>
  <si>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</si>
  <si>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</si>
  <si>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</si>
  <si>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</si>
  <si>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</si>
  <si>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</si>
  <si>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</si>
  <si>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</si>
  <si>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</si>
  <si>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</si>
  <si>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</si>
  <si>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</si>
  <si>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</si>
  <si>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</si>
  <si>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</si>
  <si>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</si>
  <si>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</si>
  <si>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</si>
  <si>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</si>
  <si>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</si>
  <si>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</si>
  <si>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</si>
  <si>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</si>
  <si>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</si>
  <si>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</si>
  <si>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</si>
  <si>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</si>
  <si>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</si>
  <si>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</si>
  <si>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</si>
  <si>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</si>
  <si>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</si>
  <si>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</si>
  <si>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</si>
  <si>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</si>
  <si>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</si>
  <si>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</si>
  <si>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</si>
  <si>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</si>
  <si>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</si>
  <si>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</si>
  <si>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</si>
  <si>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</si>
  <si>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</si>
  <si>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</si>
  <si>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</si>
  <si>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</si>
  <si>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</si>
  <si>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</si>
  <si>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</si>
  <si>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</si>
  <si>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</si>
  <si>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</si>
  <si>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</si>
  <si>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</si>
  <si>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</si>
  <si>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</si>
  <si>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</si>
  <si>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</si>
  <si>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</si>
  <si>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</si>
  <si>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</si>
  <si>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</si>
  <si>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</si>
  <si>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</si>
  <si>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</si>
  <si>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</si>
  <si>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</si>
  <si>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</si>
  <si>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</si>
  <si>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</si>
  <si>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</si>
  <si>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</si>
  <si>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</si>
  <si>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</si>
  <si>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</si>
  <si>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</si>
  <si>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</si>
  <si>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</si>
  <si>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</si>
  <si>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</si>
  <si>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</si>
  <si>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</si>
  <si>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</si>
  <si>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</si>
  <si>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</si>
  <si>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</si>
  <si>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</si>
  <si>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</si>
  <si>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</si>
  <si>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</si>
  <si>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</si>
  <si>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</si>
  <si>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</si>
  <si>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</si>
  <si>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</si>
  <si>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</si>
  <si>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</si>
  <si>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</si>
  <si>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</si>
  <si>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</si>
  <si>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</si>
  <si>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</si>
  <si>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</si>
  <si>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</si>
  <si>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</si>
  <si>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</si>
  <si>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</si>
  <si>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</si>
  <si>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</si>
  <si>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</si>
  <si>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</si>
  <si>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</si>
  <si>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</si>
  <si>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</si>
  <si>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</si>
  <si>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</si>
  <si>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</si>
  <si>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</si>
  <si>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</si>
  <si>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</si>
  <si>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</si>
  <si>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</si>
  <si>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</si>
  <si>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</si>
  <si>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</si>
  <si>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</si>
  <si>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</si>
  <si>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</si>
  <si>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</si>
  <si>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</si>
  <si>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</si>
  <si>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</si>
  <si>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</si>
  <si>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</si>
  <si>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</si>
  <si>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</si>
  <si>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</si>
  <si>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</si>
  <si>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</si>
  <si>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</si>
  <si>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</si>
  <si>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</si>
  <si>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</si>
  <si>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</si>
  <si>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</si>
  <si>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</si>
  <si>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</si>
  <si>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</si>
  <si>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</si>
  <si>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</si>
  <si>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</si>
  <si>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</si>
  <si>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</si>
  <si>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</si>
  <si>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</si>
  <si>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</si>
  <si>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</si>
  <si>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</si>
  <si>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</si>
  <si>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</si>
  <si>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</si>
  <si>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</si>
  <si>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</si>
  <si>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</si>
  <si>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</si>
  <si>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</si>
  <si>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</si>
  <si>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</si>
  <si>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</si>
  <si>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</si>
  <si>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</si>
  <si>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</si>
  <si>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</si>
  <si>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</si>
  <si>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</si>
  <si>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</si>
  <si>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</si>
  <si>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</si>
  <si>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</si>
  <si>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</si>
  <si>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</si>
  <si>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</si>
  <si>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</si>
  <si>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</si>
  <si>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</si>
  <si>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</si>
  <si>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</si>
  <si>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</si>
  <si>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</si>
  <si>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</si>
  <si>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</si>
  <si>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</si>
  <si>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</si>
  <si>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</si>
  <si>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</si>
  <si>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</si>
  <si>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</si>
  <si>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</si>
  <si>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</si>
  <si>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</si>
  <si>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</si>
  <si>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</si>
  <si>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</si>
  <si>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</si>
  <si>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</si>
  <si>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</si>
  <si>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</si>
  <si>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</si>
  <si>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</si>
  <si>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</si>
  <si>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</si>
  <si>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</si>
  <si>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</si>
  <si>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</si>
  <si>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</si>
  <si>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</si>
  <si>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</si>
  <si>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</si>
  <si>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</si>
  <si>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</si>
  <si>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</si>
  <si>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</si>
  <si>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</si>
  <si>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</si>
  <si>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</si>
  <si>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</si>
  <si>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</si>
  <si>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</si>
  <si>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</si>
  <si>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</si>
  <si>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</si>
  <si>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</si>
  <si>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</si>
  <si>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</si>
  <si>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</si>
  <si>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</si>
  <si>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</si>
  <si>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</si>
  <si>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</si>
  <si>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</si>
  <si>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</si>
  <si>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</si>
  <si>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</si>
  <si>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</si>
  <si>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</si>
  <si>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</si>
  <si>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</si>
  <si>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</si>
  <si>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</si>
  <si>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</si>
  <si>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</si>
  <si>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</si>
  <si>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</si>
  <si>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</si>
  <si>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</si>
  <si>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</si>
  <si>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</si>
  <si>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</si>
  <si>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</si>
  <si>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</si>
  <si>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</si>
  <si>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</si>
  <si>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</si>
  <si>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</si>
  <si>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</si>
  <si>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</si>
  <si>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</si>
  <si>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</si>
  <si>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</si>
  <si>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</si>
  <si>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</si>
  <si>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</si>
  <si>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</si>
  <si>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</si>
  <si>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</si>
  <si>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</si>
  <si>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</si>
  <si>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</si>
  <si>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</si>
  <si>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</si>
  <si>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</si>
  <si>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</si>
  <si>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</si>
  <si>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</si>
  <si>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</si>
  <si>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</si>
  <si>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</si>
  <si>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</si>
  <si>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</si>
  <si>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</si>
  <si>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</si>
  <si>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</si>
  <si>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</si>
  <si>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</si>
  <si>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</si>
  <si>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</si>
  <si>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</si>
  <si>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</si>
  <si>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</si>
  <si>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</si>
  <si>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</si>
  <si>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</si>
  <si>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</si>
  <si>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</si>
  <si>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</si>
  <si>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</si>
  <si>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</si>
  <si>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</si>
  <si>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</si>
  <si>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</si>
  <si>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</si>
  <si>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</si>
  <si>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</si>
  <si>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</si>
  <si>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</si>
  <si>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</si>
  <si>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</si>
  <si>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</si>
  <si>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</si>
  <si>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</si>
  <si>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</si>
  <si>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</si>
  <si>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</si>
  <si>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</si>
  <si>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</si>
  <si>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</si>
  <si>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</si>
  <si>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</si>
  <si>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</si>
  <si>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</si>
  <si>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</si>
  <si>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</si>
  <si>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</si>
  <si>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</si>
  <si>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</si>
  <si>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</si>
  <si>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</si>
  <si>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</si>
  <si>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</si>
  <si>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</si>
  <si>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</si>
  <si>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</si>
  <si>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</si>
  <si>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</si>
  <si>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</si>
  <si>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</si>
  <si>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</si>
  <si>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</si>
  <si>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</si>
  <si>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</si>
  <si>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</si>
  <si>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</si>
  <si>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</si>
  <si>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</si>
  <si>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</si>
  <si>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</si>
  <si>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</si>
  <si>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</si>
  <si>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</si>
  <si>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</si>
  <si>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</si>
  <si>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</si>
  <si>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</si>
  <si>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</si>
  <si>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</si>
  <si>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</si>
  <si>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</si>
  <si>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</si>
  <si>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</si>
  <si>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</si>
  <si>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</si>
  <si>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</si>
  <si>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</si>
  <si>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</si>
  <si>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</si>
  <si>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</si>
  <si>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</si>
  <si>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</si>
  <si>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</si>
  <si>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</si>
  <si>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</si>
  <si>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</si>
  <si>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</si>
  <si>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</si>
  <si>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</si>
  <si>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</si>
  <si>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</si>
  <si>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</si>
  <si>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</si>
  <si>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</si>
  <si>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</si>
  <si>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</si>
  <si>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</si>
  <si>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</si>
  <si>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</si>
  <si>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</si>
  <si>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</si>
  <si>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</si>
  <si>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</si>
  <si>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</si>
  <si>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</si>
  <si>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</si>
  <si>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</si>
  <si>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</si>
  <si>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</si>
  <si>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</si>
  <si>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</si>
  <si>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</si>
  <si>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</si>
  <si>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</si>
  <si>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</si>
  <si>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</si>
  <si>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</si>
  <si>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</si>
  <si>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</si>
  <si>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</si>
  <si>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</si>
  <si>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</si>
  <si>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</si>
  <si>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</si>
  <si>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</si>
  <si>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</si>
  <si>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</si>
  <si>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</si>
  <si>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</si>
  <si>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</si>
  <si>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</si>
  <si>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</si>
  <si>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</si>
  <si>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</si>
  <si>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</si>
  <si>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</si>
  <si>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</si>
  <si>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</si>
  <si>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</si>
  <si>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</si>
  <si>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</si>
  <si>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</si>
  <si>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</si>
  <si>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</si>
  <si>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</si>
  <si>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</si>
  <si>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</si>
  <si>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</si>
  <si>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</si>
  <si>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</si>
  <si>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</si>
  <si>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</si>
  <si>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</si>
  <si>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</si>
  <si>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</si>
  <si>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</si>
  <si>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</si>
  <si>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</si>
  <si>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</si>
  <si>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</si>
  <si>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</si>
  <si>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</si>
  <si>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</si>
  <si>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</si>
  <si>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</si>
  <si>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</si>
  <si>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</si>
  <si>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</si>
  <si>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</si>
  <si>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</si>
  <si>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</si>
  <si>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</si>
  <si>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</si>
  <si>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</si>
  <si>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</si>
  <si>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</si>
  <si>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</si>
  <si>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</si>
  <si>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</si>
  <si>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</si>
  <si>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</si>
  <si>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</si>
  <si>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</si>
  <si>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</si>
  <si>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</si>
  <si>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</si>
  <si>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</si>
  <si>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</si>
  <si>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</si>
  <si>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</si>
  <si>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</si>
  <si>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</si>
  <si>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</si>
  <si>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</si>
  <si>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</si>
  <si>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</si>
  <si>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</si>
  <si>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</si>
  <si>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</si>
  <si>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</si>
  <si>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</si>
  <si>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</si>
  <si>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</si>
  <si>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</si>
  <si>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</si>
  <si>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</si>
  <si>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</si>
  <si>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</si>
  <si>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</si>
  <si>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</si>
  <si>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</si>
  <si>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</si>
  <si>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</si>
  <si>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</si>
  <si>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</si>
  <si>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</si>
  <si>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</si>
  <si>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</si>
  <si>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</si>
  <si>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</si>
  <si>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</si>
  <si>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</si>
  <si>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</si>
  <si>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</si>
  <si>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</si>
  <si>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</si>
  <si>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</si>
  <si>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</si>
  <si>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</si>
  <si>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</si>
  <si>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</si>
  <si>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</si>
  <si>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</si>
  <si>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</si>
  <si>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</si>
  <si>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</si>
  <si>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</si>
  <si>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</si>
  <si>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</si>
  <si>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</si>
  <si>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</si>
  <si>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</si>
  <si>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</si>
  <si>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</si>
  <si>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</si>
  <si>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</si>
  <si>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</si>
  <si>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</si>
  <si>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</si>
  <si>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</si>
  <si>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</si>
  <si>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</si>
  <si>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</si>
  <si>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</si>
  <si>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</si>
  <si>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</si>
  <si>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</si>
  <si>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</si>
  <si>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</si>
  <si>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</si>
  <si>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</si>
  <si>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</si>
  <si>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</si>
  <si>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</si>
  <si>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</si>
  <si>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</si>
  <si>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</si>
  <si>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</si>
  <si>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</si>
  <si>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</si>
  <si>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</si>
  <si>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</si>
  <si>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</si>
  <si>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</si>
  <si>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</si>
  <si>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</si>
  <si>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</si>
  <si>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</si>
  <si>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</si>
  <si>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</si>
  <si>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</si>
  <si>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</si>
  <si>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</si>
  <si>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</si>
  <si>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</si>
  <si>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</si>
  <si>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</si>
  <si>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</si>
  <si>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</si>
  <si>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</si>
  <si>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</si>
  <si>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</si>
  <si>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</si>
  <si>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</si>
  <si>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</si>
  <si>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</si>
  <si>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</si>
  <si>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</si>
  <si>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</si>
  <si>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</si>
  <si>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</si>
  <si>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</si>
  <si>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</si>
  <si>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</si>
  <si>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</si>
  <si>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</si>
  <si>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</si>
  <si>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</si>
  <si>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</si>
  <si>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</si>
  <si>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</si>
  <si>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</si>
  <si>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</si>
  <si>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</si>
  <si>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</si>
  <si>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</si>
  <si>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</si>
  <si>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</si>
  <si>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</si>
  <si>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</si>
  <si>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</si>
  <si>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</si>
  <si>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</si>
  <si>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</si>
  <si>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</si>
  <si>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</si>
  <si>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</si>
  <si>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</si>
  <si>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</si>
  <si>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</si>
  <si>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</si>
  <si>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</si>
  <si>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</si>
  <si>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</si>
  <si>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</si>
  <si>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</si>
  <si>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</si>
  <si>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</si>
  <si>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</si>
  <si>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</si>
  <si>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</si>
  <si>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</si>
  <si>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</si>
  <si>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</si>
  <si>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</si>
  <si>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</si>
  <si>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</si>
  <si>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</si>
  <si>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</si>
  <si>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</si>
  <si>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</si>
  <si>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</si>
  <si>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</si>
  <si>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</si>
  <si>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</si>
  <si>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</si>
  <si>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</si>
  <si>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</si>
  <si>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</si>
  <si>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</si>
  <si>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</si>
  <si>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</si>
  <si>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</si>
  <si>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</si>
  <si>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</si>
  <si>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</si>
  <si>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</si>
  <si>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</si>
  <si>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</si>
  <si>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</si>
  <si>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</si>
  <si>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</si>
  <si>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</si>
  <si>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</si>
  <si>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</si>
  <si>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</si>
  <si>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</si>
  <si>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</si>
  <si>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</si>
  <si>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</si>
  <si>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</si>
  <si>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</si>
  <si>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</si>
  <si>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</si>
  <si>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</si>
  <si>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</si>
  <si>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</si>
  <si>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</si>
  <si>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</si>
  <si>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</si>
  <si>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</si>
  <si>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</si>
  <si>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</si>
  <si>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</si>
  <si>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</si>
  <si>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</si>
  <si>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</si>
  <si>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</si>
  <si>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</si>
  <si>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</si>
  <si>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</si>
  <si>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</si>
  <si>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</si>
  <si>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</si>
  <si>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</si>
  <si>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</si>
  <si>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</si>
  <si>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</si>
  <si>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</si>
  <si>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</si>
  <si>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</si>
  <si>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</si>
  <si>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</si>
  <si>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</si>
  <si>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</si>
  <si>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</si>
  <si>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</si>
  <si>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</si>
  <si>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</si>
  <si>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</si>
  <si>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</si>
  <si>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</si>
  <si>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</si>
  <si>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</si>
  <si>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</si>
  <si>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</si>
  <si>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</si>
  <si>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</si>
  <si>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</si>
  <si>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</si>
  <si>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</si>
  <si>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</si>
  <si>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</si>
  <si>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</si>
  <si>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</si>
  <si>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</si>
  <si>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</si>
  <si>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</si>
  <si>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</si>
  <si>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</si>
  <si>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</si>
  <si>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</si>
  <si>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</si>
  <si>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</si>
  <si>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</si>
  <si>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</si>
  <si>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</si>
  <si>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</si>
  <si>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</si>
  <si>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</si>
  <si>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</si>
  <si>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</si>
  <si>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</si>
  <si>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</si>
  <si>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</si>
  <si>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</si>
  <si>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</si>
  <si>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</si>
  <si>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</si>
  <si>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</si>
  <si>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</si>
  <si>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</si>
  <si>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</si>
  <si>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</si>
  <si>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</si>
  <si>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</si>
  <si>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</si>
  <si>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</si>
  <si>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</si>
  <si>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</si>
  <si>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</si>
  <si>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</si>
  <si>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</si>
  <si>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</si>
  <si>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</si>
  <si>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</si>
  <si>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</si>
  <si>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</si>
  <si>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</si>
  <si>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</si>
  <si>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</si>
  <si>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</si>
  <si>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</si>
  <si>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</si>
  <si>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</si>
  <si>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</si>
  <si>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</si>
  <si>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</si>
  <si>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</si>
  <si>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</si>
  <si>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</si>
  <si>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</si>
  <si>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</si>
  <si>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</si>
  <si>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</si>
  <si>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</si>
  <si>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</si>
  <si>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</si>
  <si>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</si>
  <si>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</si>
  <si>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</si>
  <si>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</si>
  <si>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</si>
  <si>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</si>
  <si>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</si>
  <si>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</si>
  <si>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</si>
  <si>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</si>
  <si>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</si>
  <si>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</si>
  <si>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</si>
  <si>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</si>
  <si>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</si>
  <si>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</si>
  <si>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</si>
  <si>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</si>
  <si>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</si>
  <si>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</si>
  <si>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</si>
  <si>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</si>
  <si>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</si>
  <si>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</si>
  <si>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</si>
  <si>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</si>
  <si>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</si>
  <si>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</si>
  <si>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</si>
  <si>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</si>
  <si>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</si>
  <si>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</si>
  <si>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</si>
  <si>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</si>
  <si>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</si>
  <si>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</si>
  <si>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</si>
  <si>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</si>
  <si>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</si>
  <si>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</si>
  <si>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</si>
  <si>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</si>
  <si>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</si>
  <si>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</si>
  <si>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</si>
  <si>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</si>
  <si>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</si>
  <si>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</si>
  <si>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</si>
  <si>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</si>
  <si>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</si>
  <si>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</si>
  <si>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</si>
  <si>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</si>
  <si>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</si>
  <si>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</si>
  <si>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</si>
  <si>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</si>
  <si>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</si>
  <si>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</si>
  <si>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</si>
  <si>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</si>
  <si>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</si>
  <si>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</si>
  <si>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</si>
  <si>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</si>
  <si>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</si>
  <si>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</si>
  <si>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</si>
  <si>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</si>
  <si>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</si>
  <si>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</si>
  <si>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</si>
  <si>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</si>
  <si>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</si>
  <si>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</si>
  <si>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</si>
  <si>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</si>
  <si>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</si>
  <si>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</si>
  <si>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</si>
  <si>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</si>
  <si>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</si>
  <si>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</si>
  <si>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</si>
  <si>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</si>
  <si>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</si>
  <si>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</si>
  <si>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</si>
  <si>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</si>
  <si>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</si>
  <si>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</si>
  <si>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</si>
  <si>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</si>
  <si>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</si>
  <si>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</si>
  <si>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</si>
  <si>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</si>
  <si>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</si>
  <si>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</si>
  <si>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</si>
  <si>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</si>
  <si>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</si>
  <si>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</si>
  <si>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</si>
  <si>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</si>
  <si>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</si>
  <si>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</si>
  <si>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</si>
  <si>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</si>
  <si>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</si>
  <si>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</si>
  <si>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</si>
  <si>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</si>
  <si>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</si>
  <si>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</si>
  <si>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</si>
  <si>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</si>
  <si>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</si>
  <si>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</si>
  <si>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</si>
  <si>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</si>
  <si>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</si>
  <si>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</si>
  <si>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</si>
  <si>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</si>
  <si>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</si>
  <si>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</si>
  <si>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</si>
  <si>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</si>
  <si>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</si>
  <si>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</si>
  <si>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</si>
  <si>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</si>
  <si>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</si>
  <si>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</si>
  <si>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</si>
  <si>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</si>
  <si>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</si>
  <si>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</si>
  <si>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</si>
  <si>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</si>
  <si>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</si>
  <si>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</si>
  <si>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</si>
  <si>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</si>
  <si>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</si>
  <si>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</si>
  <si>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</si>
  <si>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</si>
  <si>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</si>
  <si>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</si>
  <si>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</si>
  <si>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</si>
  <si>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</si>
  <si>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</si>
  <si>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</si>
  <si>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</si>
  <si>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</si>
  <si>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</si>
  <si>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</si>
  <si>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</si>
  <si>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</si>
  <si>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</si>
  <si>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</si>
  <si>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</si>
  <si>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</si>
  <si>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</si>
  <si>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</si>
  <si>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</si>
  <si>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</si>
  <si>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</si>
  <si>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</si>
  <si>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</si>
  <si>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</si>
  <si>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</si>
  <si>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</si>
  <si>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</si>
  <si>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</si>
  <si>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</si>
  <si>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</si>
  <si>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</si>
  <si>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</si>
  <si>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</si>
  <si>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</si>
  <si>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</si>
  <si>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</si>
  <si>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</si>
  <si>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</si>
  <si>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</si>
  <si>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</si>
  <si>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</si>
  <si>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</si>
  <si>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</si>
  <si>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</si>
  <si>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</si>
  <si>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</si>
  <si>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</si>
  <si>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</si>
  <si>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</si>
  <si>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</si>
  <si>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</si>
  <si>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</si>
  <si>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</si>
  <si>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</si>
  <si>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</si>
  <si>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</si>
  <si>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</si>
  <si>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</si>
  <si>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</si>
  <si>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</si>
  <si>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</si>
  <si>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</si>
  <si>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</si>
  <si>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</si>
  <si>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</si>
  <si>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</si>
  <si>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</si>
  <si>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</si>
  <si>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</si>
  <si>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</si>
  <si>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</si>
  <si>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</si>
  <si>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</si>
  <si>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</si>
  <si>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</si>
  <si>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</si>
  <si>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</si>
  <si>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</si>
  <si>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</si>
  <si>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</si>
  <si>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</si>
  <si>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</si>
  <si>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</si>
  <si>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</si>
  <si>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</si>
  <si>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</si>
  <si>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</si>
  <si>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</si>
  <si>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</si>
  <si>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</si>
  <si>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</si>
  <si>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</si>
  <si>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</si>
  <si>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</si>
  <si>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</si>
  <si>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</si>
  <si>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</si>
  <si>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</si>
  <si>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</si>
  <si>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</si>
  <si>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</si>
  <si>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</si>
  <si>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</si>
  <si>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</si>
  <si>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</si>
  <si>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</si>
  <si>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</si>
  <si>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</si>
  <si>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</si>
  <si>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</si>
  <si>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</si>
  <si>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</si>
  <si>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</si>
  <si>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</si>
  <si>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</si>
  <si>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</si>
  <si>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</si>
  <si>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</si>
  <si>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</si>
  <si>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</si>
  <si>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</si>
  <si>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</si>
  <si>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</si>
  <si>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</si>
  <si>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</si>
  <si>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</si>
  <si>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</si>
  <si>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</si>
  <si>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</si>
  <si>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</si>
  <si>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</si>
  <si>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</si>
  <si>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</si>
  <si>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</si>
  <si>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</si>
  <si>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</si>
  <si>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</si>
  <si>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</si>
  <si>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</si>
  <si>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</si>
  <si>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</si>
  <si>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</si>
  <si>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</si>
  <si>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</si>
  <si>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</si>
  <si>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</si>
  <si>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</si>
  <si>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</si>
  <si>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</si>
  <si>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</si>
  <si>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</si>
  <si>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</si>
  <si>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</si>
  <si>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</si>
  <si>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</si>
  <si>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</si>
  <si>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</si>
  <si>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</si>
  <si>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</si>
  <si>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</si>
  <si>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</si>
  <si>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</si>
  <si>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</si>
  <si>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</si>
  <si>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</si>
  <si>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</si>
  <si>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</si>
  <si>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</si>
  <si>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</si>
  <si>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</si>
  <si>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</si>
  <si>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</si>
  <si>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</si>
  <si>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</si>
  <si>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</si>
  <si>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</si>
  <si>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</si>
  <si>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</si>
  <si>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</si>
  <si>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</si>
  <si>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</si>
  <si>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</si>
  <si>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</si>
  <si>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</si>
  <si>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</si>
  <si>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</si>
  <si>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</si>
  <si>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</si>
  <si>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</si>
  <si>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</si>
  <si>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</si>
  <si>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</si>
  <si>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</si>
  <si>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</si>
  <si>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</si>
  <si>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</si>
  <si>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</si>
  <si>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</si>
  <si>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</si>
  <si>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</si>
  <si>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</si>
  <si>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</si>
  <si>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</si>
  <si>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</si>
  <si>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</si>
  <si>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</si>
  <si>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</si>
  <si>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</si>
  <si>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</si>
  <si>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</si>
  <si>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</si>
  <si>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</si>
  <si>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</si>
  <si>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</si>
  <si>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</si>
  <si>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</si>
  <si>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</si>
  <si>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</si>
  <si>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</si>
  <si>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</si>
  <si>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</si>
  <si>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</si>
  <si>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</si>
  <si>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</si>
  <si>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</si>
  <si>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</si>
  <si>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</si>
  <si>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</si>
  <si>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</si>
  <si>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</si>
  <si>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</si>
  <si>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</si>
  <si>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</si>
  <si>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</si>
  <si>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</si>
  <si>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</si>
  <si>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</si>
  <si>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</si>
  <si>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</si>
  <si>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</si>
  <si>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</si>
  <si>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</si>
  <si>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</si>
  <si>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</si>
  <si>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</si>
  <si>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</si>
  <si>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</si>
  <si>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</si>
  <si>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</si>
  <si>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</si>
  <si>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</si>
  <si>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</si>
  <si>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</si>
  <si>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</si>
  <si>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</si>
  <si>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</si>
  <si>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</si>
  <si>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</si>
  <si>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</si>
  <si>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</si>
  <si>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</si>
  <si>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</si>
  <si>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</si>
  <si>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</si>
  <si>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</si>
  <si>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</si>
  <si>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</si>
  <si>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</si>
  <si>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</si>
  <si>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</si>
  <si>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</si>
  <si>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</si>
  <si>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</si>
  <si>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</si>
  <si>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</si>
  <si>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</si>
  <si>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</si>
  <si>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</si>
  <si>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</si>
  <si>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</si>
  <si>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</si>
  <si>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</si>
  <si>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</si>
  <si>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</si>
  <si>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</si>
  <si>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</si>
  <si>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</si>
  <si>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</si>
  <si>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</si>
  <si>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</si>
  <si>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</si>
  <si>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</si>
  <si>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</si>
  <si>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</si>
  <si>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</si>
  <si>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</si>
  <si>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</si>
  <si>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</si>
  <si>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</si>
  <si>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</si>
  <si>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</si>
  <si>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</si>
  <si>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</si>
  <si>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</si>
  <si>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</si>
  <si>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</si>
  <si>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</si>
  <si>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</si>
  <si>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</si>
  <si>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</si>
  <si>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</si>
  <si>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</si>
  <si>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</si>
  <si>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</si>
  <si>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</si>
  <si>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</si>
  <si>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</si>
  <si>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</si>
  <si>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</si>
  <si>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</si>
  <si>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</si>
  <si>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</si>
  <si>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</si>
  <si>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</si>
  <si>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</si>
  <si>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</si>
  <si>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</si>
  <si>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</si>
  <si>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</si>
  <si>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</si>
  <si>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</si>
  <si>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</si>
  <si>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</si>
  <si>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</si>
  <si>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</si>
  <si>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</si>
  <si>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</si>
  <si>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</si>
  <si>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</si>
  <si>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</si>
  <si>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</si>
  <si>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</si>
  <si>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</si>
  <si>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</si>
  <si>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</si>
  <si>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</si>
  <si>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</si>
  <si>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</si>
  <si>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</si>
  <si>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</si>
  <si>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</si>
  <si>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</si>
  <si>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</si>
  <si>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</si>
  <si>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</si>
  <si>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</si>
  <si>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</si>
  <si>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</si>
  <si>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</si>
  <si>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</si>
  <si>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</si>
  <si>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</si>
  <si>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</si>
  <si>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</si>
  <si>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</si>
  <si>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</si>
  <si>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</si>
  <si>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</si>
  <si>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</si>
  <si>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</si>
  <si>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</si>
  <si>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</si>
  <si>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</si>
  <si>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</si>
  <si>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</si>
  <si>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</si>
  <si>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</si>
  <si>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</si>
  <si>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</si>
  <si>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</si>
  <si>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</si>
  <si>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</si>
  <si>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</si>
  <si>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</si>
  <si>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</si>
  <si>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</si>
  <si>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</si>
  <si>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</si>
  <si>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</si>
  <si>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</si>
  <si>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</si>
  <si>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</si>
  <si>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</si>
  <si>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</si>
  <si>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</si>
  <si>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</si>
  <si>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</si>
  <si>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</si>
  <si>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</si>
  <si>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</si>
  <si>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</si>
  <si>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</si>
  <si>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</si>
  <si>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</si>
  <si>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</si>
  <si>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</si>
  <si>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</si>
  <si>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</si>
  <si>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</si>
  <si>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</si>
  <si>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</si>
  <si>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</si>
  <si>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</si>
  <si>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</si>
  <si>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</si>
  <si>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</si>
  <si>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</si>
  <si>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</si>
  <si>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</si>
  <si>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</si>
  <si>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</si>
  <si>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</si>
  <si>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</si>
  <si>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</si>
  <si>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</si>
  <si>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</si>
  <si>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</si>
  <si>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</si>
  <si>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</si>
  <si>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</si>
  <si>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</si>
  <si>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</si>
  <si>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</si>
  <si>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</si>
  <si>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</si>
  <si>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</si>
  <si>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</si>
  <si>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</si>
  <si>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</si>
  <si>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</si>
  <si>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</si>
  <si>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</si>
  <si>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</si>
  <si>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</si>
  <si>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</si>
  <si>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</si>
  <si>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</si>
  <si>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</si>
  <si>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</si>
  <si>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</si>
  <si>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</si>
  <si>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</si>
  <si>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</si>
  <si>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</si>
  <si>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</si>
  <si>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</si>
  <si>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</si>
  <si>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</si>
  <si>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</si>
  <si>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</si>
  <si>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</si>
  <si>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</si>
  <si>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</si>
  <si>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</si>
  <si>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</si>
  <si>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</si>
  <si>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</si>
  <si>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</si>
  <si>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</si>
  <si>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</si>
  <si>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</si>
  <si>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</si>
  <si>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</si>
  <si>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</si>
  <si>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</si>
  <si>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</si>
  <si>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</si>
  <si>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</si>
  <si>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</si>
  <si>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</si>
  <si>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</si>
  <si>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</si>
  <si>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</si>
  <si>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</si>
  <si>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</si>
  <si>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</si>
  <si>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</si>
  <si>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</si>
  <si>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</si>
  <si>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</si>
  <si>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</si>
  <si>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</si>
  <si>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</si>
  <si>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</si>
  <si>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</si>
  <si>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</si>
  <si>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</si>
  <si>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</si>
  <si>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</si>
  <si>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</si>
  <si>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</si>
  <si>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</si>
  <si>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</si>
  <si>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</si>
  <si>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</si>
  <si>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</si>
  <si>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</si>
  <si>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</si>
  <si>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</si>
  <si>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</si>
  <si>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</si>
  <si>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</si>
  <si>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</si>
  <si>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</si>
  <si>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</si>
  <si>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</si>
  <si>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</si>
  <si>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</si>
  <si>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</si>
  <si>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</si>
  <si>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</si>
  <si>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</si>
  <si>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</si>
  <si>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</si>
  <si>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</si>
  <si>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</si>
  <si>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</si>
  <si>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</si>
  <si>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</si>
  <si>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</si>
  <si>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</si>
  <si>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</si>
  <si>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</si>
  <si>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</si>
  <si>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</si>
  <si>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</si>
  <si>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</si>
  <si>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</si>
  <si>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</si>
  <si>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</si>
  <si>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</si>
  <si>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</si>
  <si>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</si>
  <si>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</si>
  <si>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</si>
  <si>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</si>
  <si>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</si>
  <si>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</si>
  <si>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</si>
  <si>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</si>
  <si>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</si>
  <si>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</si>
  <si>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</si>
  <si>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</si>
  <si>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</si>
  <si>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</si>
  <si>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</si>
  <si>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</si>
  <si>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</si>
  <si>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</si>
  <si>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</si>
  <si>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</si>
  <si>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</si>
  <si>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</si>
  <si>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</si>
  <si>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</si>
  <si>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</si>
  <si>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</si>
  <si>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</si>
  <si>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</si>
  <si>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</si>
  <si>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</si>
  <si>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</si>
  <si>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</si>
  <si>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</si>
  <si>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</si>
  <si>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</si>
  <si>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</si>
  <si>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</si>
  <si>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</si>
  <si>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</si>
  <si>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</si>
  <si>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</si>
  <si>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</si>
  <si>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</si>
  <si>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</si>
  <si>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</si>
  <si>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</si>
  <si>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</si>
  <si>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</si>
  <si>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</si>
  <si>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</si>
  <si>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</si>
  <si>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</si>
  <si>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</si>
  <si>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</si>
  <si>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</si>
  <si>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</si>
  <si>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</si>
  <si>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</si>
  <si>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</si>
  <si>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</si>
  <si>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</si>
  <si>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</si>
  <si>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</si>
  <si>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</si>
  <si>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</si>
  <si>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</si>
  <si>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</si>
  <si>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</si>
  <si>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</si>
  <si>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</si>
  <si>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</si>
  <si>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</si>
  <si>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</si>
  <si>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</si>
  <si>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</si>
  <si>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</si>
  <si>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</si>
  <si>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</si>
  <si>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</si>
  <si>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</si>
  <si>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</si>
  <si>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</si>
  <si>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</si>
  <si>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</si>
  <si>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</si>
  <si>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</si>
  <si>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</si>
  <si>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</si>
  <si>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</si>
  <si>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</si>
  <si>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</si>
  <si>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</si>
  <si>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</si>
  <si>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</si>
  <si>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</si>
  <si>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</si>
  <si>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</si>
  <si>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</si>
  <si>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</si>
  <si>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</si>
  <si>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</si>
  <si>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</si>
  <si>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</si>
  <si>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</si>
  <si>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</si>
  <si>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</si>
  <si>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</si>
  <si>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</si>
  <si>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</si>
  <si>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</si>
  <si>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</si>
  <si>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</si>
  <si>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</si>
  <si>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</si>
  <si>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</si>
  <si>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</si>
  <si>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</si>
  <si>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</si>
  <si>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</si>
  <si>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</si>
  <si>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</si>
  <si>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</si>
  <si>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</si>
  <si>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</si>
  <si>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</si>
  <si>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</si>
  <si>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</si>
  <si>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</si>
  <si>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</si>
  <si>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</si>
  <si>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</si>
  <si>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</si>
  <si>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</si>
  <si>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</si>
  <si>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</si>
  <si>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</si>
  <si>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</si>
  <si>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</si>
  <si>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</si>
  <si>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</si>
  <si>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</si>
  <si>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</si>
  <si>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</si>
  <si>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</si>
  <si>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</si>
  <si>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</si>
  <si>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</si>
  <si>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</si>
  <si>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</si>
  <si>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</si>
  <si>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</si>
  <si>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</si>
  <si>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</si>
  <si>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</si>
  <si>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</si>
  <si>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</si>
  <si>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</si>
  <si>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</si>
  <si>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</si>
  <si>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</si>
  <si>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</si>
  <si>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</si>
  <si>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</si>
  <si>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</si>
  <si>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</si>
  <si>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</si>
  <si>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</si>
  <si>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</si>
  <si>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</si>
  <si>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</si>
  <si>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</si>
  <si>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</si>
  <si>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</si>
  <si>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</si>
  <si>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</si>
  <si>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</si>
  <si>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</si>
  <si>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</si>
  <si>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</si>
  <si>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</si>
  <si>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</si>
  <si>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</si>
  <si>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</si>
  <si>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</si>
  <si>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</si>
  <si>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</si>
  <si>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</si>
  <si>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</si>
  <si>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</si>
  <si>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</si>
  <si>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</si>
  <si>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</si>
  <si>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</si>
  <si>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</si>
  <si>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</si>
  <si>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</si>
  <si>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</si>
  <si>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</si>
  <si>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</si>
  <si>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</si>
  <si>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</si>
  <si>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</si>
  <si>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</si>
  <si>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</si>
  <si>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</si>
  <si>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</si>
  <si>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</si>
  <si>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</si>
  <si>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</si>
  <si>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</si>
  <si>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</si>
  <si>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</si>
  <si>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</si>
  <si>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</si>
  <si>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</si>
  <si>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</si>
  <si>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</si>
  <si>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</si>
  <si>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</si>
  <si>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</si>
  <si>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</si>
  <si>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</si>
  <si>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</si>
  <si>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</si>
  <si>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</si>
  <si>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</si>
  <si>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</si>
  <si>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</si>
  <si>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</si>
  <si>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</si>
  <si>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</si>
  <si>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</si>
  <si>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</si>
  <si>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</si>
  <si>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</si>
  <si>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</si>
  <si>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</si>
  <si>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</si>
  <si>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</si>
  <si>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</si>
  <si>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</si>
  <si>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</si>
  <si>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</si>
  <si>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</si>
  <si>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</si>
  <si>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</si>
  <si>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</si>
  <si>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</si>
  <si>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</si>
  <si>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</si>
  <si>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</si>
  <si>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</si>
  <si>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</si>
  <si>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</si>
  <si>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</si>
  <si>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</si>
  <si>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</si>
  <si>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</si>
  <si>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</si>
  <si>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</si>
  <si>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</si>
  <si>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</si>
  <si>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</si>
  <si>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</si>
  <si>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</si>
  <si>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</si>
  <si>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</si>
  <si>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</si>
  <si>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</si>
  <si>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</si>
  <si>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</si>
  <si>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</si>
  <si>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</si>
  <si>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</si>
  <si>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</si>
  <si>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</si>
  <si>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</si>
  <si>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</si>
  <si>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</si>
  <si>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</si>
  <si>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</si>
  <si>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</si>
  <si>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</si>
  <si>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</si>
  <si>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</si>
  <si>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</si>
  <si>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</si>
  <si>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</si>
  <si>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</si>
  <si>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</si>
  <si>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</si>
  <si>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</si>
  <si>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</si>
  <si>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</si>
  <si>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</si>
  <si>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</si>
  <si>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</si>
  <si>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</si>
  <si>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</si>
  <si>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</si>
  <si>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</si>
  <si>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</si>
  <si>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</si>
  <si>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</si>
  <si>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</si>
  <si>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</si>
  <si>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</si>
  <si>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</si>
  <si>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</si>
  <si>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</si>
  <si>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</si>
  <si>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</si>
  <si>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</si>
  <si>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</si>
  <si>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</si>
  <si>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</si>
  <si>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</si>
  <si>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</si>
  <si>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</si>
  <si>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</si>
  <si>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</si>
  <si>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</si>
  <si>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</si>
  <si>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</si>
  <si>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</si>
  <si>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</si>
  <si>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</si>
  <si>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</si>
  <si>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</si>
  <si>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</si>
  <si>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</si>
  <si>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</si>
  <si>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</si>
  <si>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</si>
  <si>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</si>
  <si>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</si>
  <si>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</si>
  <si>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</si>
  <si>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</si>
  <si>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</si>
  <si>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</si>
  <si>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</si>
  <si>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</si>
  <si>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</si>
  <si>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</si>
  <si>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</si>
  <si>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</si>
  <si>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</si>
  <si>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</si>
  <si>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</si>
  <si>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</si>
  <si>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</si>
  <si>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</si>
  <si>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</si>
  <si>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</si>
  <si>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</si>
  <si>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</si>
  <si>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</si>
  <si>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</si>
  <si>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</si>
  <si>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</si>
  <si>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</si>
  <si>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</si>
  <si>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</si>
  <si>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</si>
  <si>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</si>
  <si>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</si>
  <si>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</si>
  <si>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</si>
  <si>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</si>
  <si>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</si>
  <si>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</si>
  <si>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</si>
  <si>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</si>
  <si>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</si>
  <si>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</si>
  <si>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</si>
  <si>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</si>
  <si>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</si>
  <si>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</si>
  <si>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</si>
  <si>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</si>
  <si>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</si>
  <si>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</si>
  <si>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</si>
  <si>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</si>
  <si>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</si>
  <si>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</si>
  <si>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</si>
  <si>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</si>
  <si>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</si>
  <si>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</si>
  <si>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</si>
  <si>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</si>
  <si>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</si>
  <si>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</si>
  <si>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</si>
  <si>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</si>
  <si>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</si>
  <si>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</si>
  <si>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</si>
  <si>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</si>
  <si>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</si>
  <si>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</si>
  <si>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</si>
  <si>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</si>
  <si>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</si>
  <si>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</si>
  <si>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</si>
  <si>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</si>
  <si>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</si>
  <si>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</si>
  <si>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</si>
  <si>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</si>
  <si>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</si>
  <si>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</si>
  <si>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</si>
  <si>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</si>
  <si>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</si>
  <si>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</si>
  <si>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</si>
  <si>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</si>
  <si>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</si>
  <si>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</si>
  <si>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</si>
  <si>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</si>
  <si>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</si>
  <si>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</si>
  <si>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</si>
  <si>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</si>
  <si>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</si>
  <si>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</si>
  <si>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</si>
  <si>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</si>
  <si>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</si>
  <si>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</si>
  <si>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</si>
  <si>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</si>
  <si>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</si>
  <si>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</si>
  <si>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</si>
  <si>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</si>
  <si>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</si>
  <si>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</si>
  <si>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</si>
  <si>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</si>
  <si>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</si>
  <si>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</si>
  <si>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</si>
  <si>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</si>
  <si>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</si>
  <si>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</si>
  <si>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</si>
  <si>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</si>
  <si>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</si>
  <si>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</si>
  <si>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</si>
  <si>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</si>
  <si>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</si>
  <si>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</si>
  <si>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</si>
  <si>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</si>
  <si>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</si>
  <si>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</si>
  <si>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</si>
  <si>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</si>
  <si>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</si>
  <si>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</si>
  <si>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</si>
  <si>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</si>
  <si>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</si>
  <si>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</si>
  <si>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</si>
  <si>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</si>
  <si>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</si>
  <si>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</si>
  <si>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</si>
  <si>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</si>
  <si>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</si>
  <si>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</si>
  <si>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</si>
  <si>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</si>
  <si>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</si>
  <si>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</si>
  <si>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</si>
  <si>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</si>
  <si>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</si>
  <si>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</si>
  <si>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</si>
  <si>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</si>
  <si>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</si>
  <si>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</si>
  <si>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</si>
  <si>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</si>
  <si>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</si>
  <si>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</si>
  <si>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</si>
  <si>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</si>
  <si>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</si>
  <si>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</si>
  <si>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</si>
  <si>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</si>
  <si>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</si>
  <si>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</si>
  <si>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</si>
  <si>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</si>
  <si>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</si>
  <si>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</si>
  <si>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</si>
  <si>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</si>
  <si>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</si>
  <si>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</si>
  <si>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</si>
  <si>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</si>
  <si>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</si>
  <si>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</si>
  <si>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</si>
  <si>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</si>
  <si>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</si>
  <si>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</si>
  <si>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</si>
  <si>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</si>
  <si>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</si>
  <si>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</si>
  <si>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</si>
  <si>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</si>
  <si>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</si>
  <si>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</si>
  <si>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</si>
  <si>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</si>
  <si>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</si>
  <si>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</si>
  <si>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</si>
  <si>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</si>
  <si>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</si>
  <si>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</si>
  <si>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</si>
  <si>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</si>
  <si>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</si>
  <si>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</si>
  <si>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</si>
  <si>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</si>
  <si>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</si>
  <si>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</si>
  <si>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</si>
  <si>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</si>
  <si>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</si>
  <si>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</si>
  <si>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</si>
  <si>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</si>
  <si>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</si>
  <si>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</si>
  <si>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</si>
  <si>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</si>
  <si>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</si>
  <si>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</si>
  <si>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</si>
  <si>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</si>
  <si>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</si>
  <si>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</si>
  <si>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</si>
  <si>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</si>
  <si>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</si>
  <si>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</si>
  <si>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</si>
  <si>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</si>
  <si>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</si>
  <si>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</si>
  <si>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</si>
  <si>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</si>
  <si>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</si>
  <si>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</si>
  <si>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</si>
  <si>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</si>
  <si>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</si>
  <si>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</si>
  <si>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</si>
  <si>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</si>
  <si>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</si>
  <si>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</si>
  <si>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</si>
  <si>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</si>
  <si>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</si>
  <si>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</si>
  <si>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</si>
  <si>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</si>
  <si>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</si>
  <si>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</si>
  <si>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</si>
  <si>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</si>
  <si>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</si>
  <si>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</si>
  <si>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</si>
  <si>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</si>
  <si>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</si>
  <si>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</si>
  <si>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</si>
  <si>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</si>
  <si>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</si>
  <si>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</si>
  <si>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</si>
  <si>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</si>
  <si>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</si>
  <si>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</si>
  <si>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</si>
  <si>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</si>
  <si>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</si>
  <si>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</si>
  <si>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</si>
  <si>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</si>
  <si>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</si>
  <si>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</si>
  <si>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</si>
  <si>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</si>
  <si>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</si>
  <si>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</si>
  <si>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</si>
  <si>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</si>
  <si>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</si>
  <si>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</si>
  <si>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</si>
  <si>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</si>
  <si>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</si>
  <si>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</si>
  <si>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</si>
  <si>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</si>
  <si>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</si>
  <si>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</si>
  <si>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</si>
  <si>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</si>
  <si>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</si>
  <si>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</si>
  <si>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</si>
  <si>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</si>
  <si>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</si>
  <si>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</si>
  <si>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</si>
  <si>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</si>
  <si>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</si>
  <si>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</si>
  <si>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</si>
  <si>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</si>
  <si>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</si>
  <si>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</si>
  <si>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</si>
  <si>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</si>
  <si>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</si>
  <si>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</si>
  <si>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</si>
  <si>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</si>
  <si>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</si>
  <si>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</si>
  <si>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</si>
  <si>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</si>
  <si>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</si>
  <si>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</si>
  <si>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</si>
  <si>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</si>
  <si>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</si>
  <si>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</si>
  <si>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</si>
  <si>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</si>
  <si>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</si>
  <si>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</si>
  <si>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</si>
  <si>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</si>
  <si>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</si>
  <si>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</si>
  <si>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</si>
  <si>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</si>
  <si>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</si>
  <si>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</si>
  <si>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</si>
  <si>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</si>
  <si>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</si>
  <si>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</si>
  <si>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</si>
  <si>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</si>
  <si>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</si>
  <si>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</si>
  <si>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</si>
  <si>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</si>
  <si>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</si>
  <si>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</si>
  <si>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</si>
  <si>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</si>
  <si>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</si>
  <si>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</si>
  <si>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</si>
  <si>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</si>
  <si>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</si>
  <si>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</si>
  <si>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</si>
  <si>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</si>
  <si>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</si>
  <si>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</si>
  <si>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</si>
  <si>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</si>
  <si>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</si>
  <si>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</si>
  <si>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</si>
  <si>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</si>
  <si>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</si>
  <si>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</si>
  <si>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</si>
  <si>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</si>
  <si>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</si>
  <si>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</si>
  <si>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</si>
  <si>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</si>
  <si>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</si>
  <si>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</si>
  <si>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</si>
  <si>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</si>
  <si>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</si>
  <si>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</si>
  <si>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</si>
  <si>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</si>
  <si>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</si>
  <si>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</si>
  <si>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</si>
  <si>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</si>
  <si>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</si>
  <si>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</si>
  <si>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</si>
  <si>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</si>
  <si>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</si>
  <si>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</si>
  <si>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</si>
  <si>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</si>
  <si>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</si>
  <si>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</si>
  <si>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</si>
  <si>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</si>
  <si>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</si>
  <si>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</si>
  <si>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</si>
  <si>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</si>
  <si>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</si>
  <si>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</si>
  <si>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</si>
  <si>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</si>
  <si>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</si>
  <si>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</si>
  <si>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</si>
  <si>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</si>
  <si>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</si>
  <si>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</si>
  <si>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</si>
  <si>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</si>
  <si>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</si>
  <si>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</si>
  <si>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</si>
  <si>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</si>
  <si>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</si>
  <si>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</si>
  <si>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</si>
  <si>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</si>
  <si>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</si>
  <si>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</si>
  <si>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</si>
  <si>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</si>
  <si>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</si>
  <si>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</si>
  <si>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</si>
  <si>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</si>
  <si>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</si>
  <si>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</si>
  <si>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</si>
  <si>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</si>
  <si>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</si>
  <si>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</si>
  <si>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</si>
  <si>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</si>
  <si>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</si>
  <si>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</si>
  <si>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</si>
  <si>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</si>
  <si>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</si>
  <si>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</si>
  <si>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</si>
  <si>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</si>
  <si>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</si>
  <si>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</si>
  <si>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</si>
  <si>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</si>
  <si>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</si>
  <si>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</si>
  <si>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</si>
  <si>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</si>
  <si>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</si>
  <si>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</si>
  <si>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</si>
  <si>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</si>
  <si>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</si>
  <si>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</si>
  <si>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</si>
  <si>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</si>
  <si>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</si>
  <si>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</si>
  <si>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</si>
  <si>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</si>
  <si>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</si>
  <si>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</si>
  <si>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</si>
  <si>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</si>
  <si>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</si>
  <si>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</si>
  <si>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</si>
  <si>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</si>
  <si>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</si>
  <si>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</si>
  <si>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</si>
  <si>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</si>
  <si>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</si>
  <si>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</si>
  <si>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</si>
  <si>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</si>
  <si>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</si>
  <si>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</si>
  <si>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</si>
  <si>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</si>
  <si>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</si>
  <si>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</si>
  <si>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</si>
  <si>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</si>
  <si>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</si>
  <si>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</si>
  <si>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</si>
  <si>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</si>
  <si>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</si>
  <si>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</si>
  <si>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</si>
  <si>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</si>
  <si>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</si>
  <si>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</si>
  <si>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</si>
  <si>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</si>
  <si>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</si>
  <si>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</si>
  <si>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</si>
  <si>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</si>
  <si>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</si>
  <si>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</si>
  <si>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</si>
  <si>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</si>
  <si>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</si>
  <si>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</si>
  <si>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</si>
  <si>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</si>
  <si>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</si>
  <si>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</si>
  <si>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</si>
  <si>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</si>
  <si>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</si>
  <si>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</si>
  <si>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</si>
  <si>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</si>
  <si>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</si>
  <si>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</si>
  <si>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</si>
  <si>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</si>
  <si>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</si>
  <si>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</si>
  <si>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</si>
  <si>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</si>
  <si>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</si>
  <si>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</si>
  <si>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</si>
  <si>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</si>
  <si>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</si>
  <si>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</si>
  <si>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</si>
  <si>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</si>
  <si>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</si>
  <si>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</si>
  <si>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</si>
  <si>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</si>
  <si>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</si>
  <si>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</si>
  <si>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</si>
  <si>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</si>
  <si>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</si>
  <si>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</si>
  <si>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</si>
  <si>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</si>
  <si>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</si>
  <si>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</si>
  <si>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</si>
  <si>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</si>
  <si>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</si>
  <si>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</si>
  <si>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</si>
  <si>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</si>
  <si>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</si>
  <si>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</si>
  <si>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</si>
  <si>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</si>
  <si>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</si>
  <si>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</si>
  <si>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</si>
  <si>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</si>
  <si>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</si>
  <si>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</si>
  <si>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</si>
  <si>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</si>
  <si>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</si>
  <si>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</si>
  <si>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</si>
  <si>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</si>
  <si>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</si>
  <si>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</si>
  <si>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</si>
  <si>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</si>
  <si>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</si>
  <si>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</si>
  <si>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</si>
  <si>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</si>
  <si>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</si>
  <si>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</si>
  <si>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</si>
  <si>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</si>
  <si>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</si>
  <si>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</si>
  <si>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</si>
  <si>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</si>
  <si>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</si>
  <si>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</si>
  <si>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</si>
  <si>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</si>
  <si>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</si>
  <si>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</si>
  <si>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</si>
  <si>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</si>
  <si>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</si>
  <si>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</si>
  <si>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</si>
  <si>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</si>
  <si>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</si>
  <si>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</si>
  <si>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</si>
  <si>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</si>
  <si>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</si>
  <si>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</si>
  <si>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</si>
  <si>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</si>
  <si>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</si>
  <si>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</si>
  <si>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</si>
  <si>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</si>
  <si>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</si>
  <si>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</si>
  <si>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</si>
  <si>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</si>
  <si>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</si>
  <si>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</si>
  <si>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</si>
  <si>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</si>
  <si>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</si>
  <si>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</si>
  <si>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</si>
  <si>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</si>
  <si>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</si>
  <si>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</si>
  <si>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</si>
  <si>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</si>
  <si>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</si>
  <si>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</si>
  <si>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</si>
  <si>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</si>
  <si>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</si>
  <si>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</si>
  <si>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</si>
  <si>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</si>
  <si>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</si>
  <si>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</si>
  <si>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</si>
  <si>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</si>
  <si>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</si>
  <si>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</si>
  <si>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</si>
  <si>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</si>
  <si>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</si>
  <si>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</si>
  <si>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</si>
  <si>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</si>
  <si>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</si>
  <si>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</si>
  <si>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</si>
  <si>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</si>
  <si>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</si>
  <si>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</si>
  <si>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</si>
  <si>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</si>
  <si>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</si>
  <si>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</si>
  <si>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</si>
  <si>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</si>
  <si>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</si>
  <si>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</si>
  <si>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</si>
  <si>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</si>
  <si>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</si>
  <si>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</si>
  <si>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</si>
  <si>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</si>
  <si>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</si>
  <si>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</si>
  <si>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</si>
  <si>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</si>
  <si>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</si>
  <si>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</si>
  <si>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</si>
  <si>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</si>
  <si>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</si>
  <si>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</si>
  <si>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</si>
  <si>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</si>
  <si>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</si>
  <si>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</si>
  <si>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</si>
  <si>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</si>
  <si>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</si>
  <si>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</si>
  <si>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</si>
  <si>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</si>
  <si>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</si>
  <si>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</si>
  <si>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</si>
  <si>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</si>
  <si>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</si>
  <si>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</si>
  <si>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</si>
  <si>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</si>
  <si>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</si>
  <si>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</si>
  <si>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</si>
  <si>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</si>
  <si>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</si>
  <si>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</si>
  <si>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</si>
  <si>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</si>
  <si>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</si>
  <si>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</si>
  <si>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</si>
  <si>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</si>
  <si>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</si>
  <si>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</si>
  <si>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</si>
  <si>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</si>
  <si>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</si>
  <si>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</si>
  <si>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</si>
  <si>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</si>
  <si>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</si>
  <si>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</si>
  <si>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</si>
  <si>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</si>
  <si>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</si>
  <si>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</si>
  <si>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</si>
  <si>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</si>
  <si>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</si>
  <si>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</si>
  <si>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</si>
  <si>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</si>
  <si>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</si>
  <si>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</si>
  <si>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</si>
  <si>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</si>
  <si>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</si>
  <si>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</si>
  <si>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</si>
  <si>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</si>
  <si>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</si>
  <si>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</si>
  <si>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</si>
  <si>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</si>
  <si>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</si>
  <si>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</si>
  <si>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</si>
  <si>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</si>
  <si>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</si>
  <si>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</si>
  <si>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</si>
  <si>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</si>
  <si>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</si>
  <si>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</si>
  <si>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</si>
  <si>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</si>
  <si>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</si>
  <si>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</si>
  <si>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</si>
  <si>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</si>
  <si>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</si>
  <si>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</si>
  <si>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</si>
  <si>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</si>
  <si>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</si>
  <si>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</si>
  <si>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</si>
  <si>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</si>
  <si>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</si>
  <si>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</si>
  <si>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</si>
  <si>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</si>
  <si>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</si>
  <si>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</si>
  <si>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</si>
  <si>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</si>
  <si>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</si>
  <si>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</si>
  <si>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</si>
  <si>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</si>
  <si>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</si>
  <si>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</si>
  <si>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</si>
  <si>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</si>
  <si>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</si>
  <si>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</si>
  <si>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</si>
  <si>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</si>
  <si>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</si>
  <si>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</si>
  <si>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</si>
  <si>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</si>
  <si>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</si>
  <si>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</si>
  <si>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</si>
  <si>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</si>
  <si>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</si>
  <si>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</si>
  <si>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</si>
  <si>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</si>
  <si>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</si>
  <si>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</si>
  <si>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</si>
  <si>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</si>
  <si>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</si>
  <si>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</si>
  <si>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</si>
  <si>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</si>
  <si>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</si>
  <si>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</si>
  <si>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</si>
  <si>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</si>
  <si>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</si>
  <si>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</si>
  <si>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</si>
  <si>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</si>
  <si>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</si>
  <si>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</si>
  <si>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</si>
  <si>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</si>
  <si>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</si>
  <si>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</si>
  <si>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</si>
  <si>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</si>
  <si>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</si>
  <si>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</si>
  <si>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</si>
  <si>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</si>
  <si>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</si>
  <si>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</si>
  <si>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</si>
  <si>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</si>
  <si>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</si>
  <si>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</si>
  <si>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</si>
  <si>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</si>
  <si>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</si>
  <si>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</si>
  <si>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</si>
  <si>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</si>
  <si>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</si>
  <si>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</si>
  <si>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</si>
  <si>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</si>
  <si>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</si>
  <si>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</si>
  <si>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</si>
  <si>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</si>
  <si>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</si>
  <si>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</si>
  <si>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</si>
  <si>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</si>
  <si>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</si>
  <si>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</si>
  <si>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</si>
  <si>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</si>
  <si>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</si>
  <si>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</si>
  <si>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</si>
  <si>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</si>
  <si>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</si>
  <si>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</si>
  <si>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</si>
  <si>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</si>
  <si>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</si>
  <si>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</si>
  <si>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</si>
  <si>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</si>
  <si>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</si>
  <si>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</si>
  <si>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</si>
  <si>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</si>
  <si>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</si>
  <si>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</si>
  <si>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</si>
  <si>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</si>
  <si>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</si>
  <si>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</si>
  <si>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</si>
  <si>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</si>
  <si>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</si>
  <si>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</si>
  <si>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</si>
  <si>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</si>
  <si>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</si>
  <si>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</si>
  <si>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</si>
  <si>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</si>
  <si>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</si>
  <si>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</si>
  <si>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</si>
  <si>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</si>
  <si>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</si>
  <si>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</si>
  <si>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</si>
  <si>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</si>
  <si>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</si>
  <si>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</si>
  <si>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</si>
  <si>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</si>
  <si>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</si>
  <si>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</si>
  <si>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</si>
  <si>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</si>
  <si>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</si>
  <si>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</si>
  <si>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</si>
  <si>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</si>
  <si>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</si>
  <si>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</si>
  <si>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</si>
  <si>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</si>
  <si>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</si>
  <si>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</si>
  <si>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</si>
  <si>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</si>
  <si>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</si>
  <si>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</si>
  <si>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</si>
  <si>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</si>
  <si>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</si>
  <si>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</si>
  <si>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</si>
  <si>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</si>
  <si>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</si>
  <si>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</si>
  <si>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</si>
  <si>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</si>
  <si>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</si>
  <si>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</si>
  <si>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</si>
  <si>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</si>
  <si>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</si>
  <si>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</si>
  <si>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</si>
  <si>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</si>
  <si>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</si>
  <si>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</si>
  <si>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</si>
  <si>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</si>
  <si>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</si>
  <si>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</si>
  <si>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</si>
  <si>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</si>
  <si>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</si>
  <si>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</si>
  <si>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</si>
  <si>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</si>
  <si>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</si>
  <si>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</si>
  <si>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</si>
  <si>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</si>
  <si>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</si>
  <si>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</si>
  <si>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</si>
  <si>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</si>
  <si>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</si>
  <si>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</si>
  <si>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</si>
  <si>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</si>
  <si>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</si>
  <si>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</si>
  <si>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</si>
  <si>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</si>
  <si>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</si>
  <si>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</si>
  <si>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</si>
  <si>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</si>
  <si>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</si>
  <si>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</si>
  <si>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</si>
  <si>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</si>
  <si>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</si>
  <si>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</si>
  <si>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</si>
  <si>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</si>
  <si>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</si>
  <si>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</si>
  <si>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</si>
  <si>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</si>
  <si>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</si>
  <si>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</si>
  <si>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</si>
  <si>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</si>
  <si>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</si>
  <si>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</si>
  <si>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</si>
  <si>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</si>
  <si>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</si>
  <si>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</si>
  <si>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</si>
  <si>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</si>
  <si>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</si>
  <si>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</si>
  <si>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</si>
  <si>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</si>
  <si>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</si>
  <si>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</si>
  <si>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</si>
  <si>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</si>
  <si>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</si>
  <si>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</si>
  <si>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</si>
  <si>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</si>
  <si>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</si>
  <si>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</si>
  <si>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</si>
  <si>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</si>
  <si>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</si>
  <si>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</si>
  <si>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</si>
  <si>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</si>
  <si>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</si>
  <si>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</si>
  <si>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</si>
  <si>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</si>
  <si>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</si>
  <si>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</si>
  <si>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</si>
  <si>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</si>
  <si>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</si>
  <si>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</si>
  <si>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</si>
  <si>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</si>
  <si>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</si>
  <si>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</si>
  <si>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</si>
  <si>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</si>
  <si>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</si>
  <si>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</si>
  <si>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</si>
  <si>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</si>
  <si>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</si>
  <si>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</si>
  <si>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</si>
  <si>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</si>
  <si>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</si>
  <si>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</si>
  <si>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</si>
  <si>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</si>
  <si>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</si>
  <si>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</si>
  <si>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</si>
  <si>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</si>
  <si>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</si>
  <si>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</si>
  <si>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</si>
  <si>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</si>
  <si>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</si>
  <si>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</si>
  <si>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</si>
  <si>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</si>
  <si>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</si>
  <si>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</si>
  <si>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</si>
  <si>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</si>
  <si>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</si>
  <si>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</si>
  <si>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</si>
  <si>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</si>
  <si>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</si>
  <si>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</si>
  <si>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</si>
  <si>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</si>
  <si>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</si>
  <si>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</si>
  <si>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</si>
  <si>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</si>
  <si>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</si>
  <si>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</si>
  <si>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</si>
  <si>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</si>
  <si>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</si>
  <si>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</si>
  <si>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</si>
  <si>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</si>
  <si>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</si>
  <si>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</si>
  <si>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</si>
  <si>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</si>
  <si>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</si>
  <si>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</si>
  <si>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</si>
  <si>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</si>
  <si>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</si>
  <si>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</si>
  <si>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</si>
  <si>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</si>
  <si>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</si>
  <si>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</si>
  <si>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</si>
  <si>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</si>
  <si>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</si>
  <si>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</si>
  <si>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</si>
  <si>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</si>
  <si>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</si>
  <si>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</si>
  <si>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</si>
  <si>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</si>
  <si>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</si>
  <si>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</si>
  <si>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</si>
  <si>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</si>
  <si>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</si>
  <si>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</si>
  <si>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</si>
  <si>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</si>
  <si>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</si>
  <si>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</si>
  <si>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</si>
  <si>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</si>
  <si>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</si>
  <si>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</si>
  <si>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</si>
  <si>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</si>
  <si>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</si>
  <si>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</si>
  <si>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</si>
  <si>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</si>
  <si>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</si>
  <si>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</si>
  <si>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</si>
  <si>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</si>
  <si>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</si>
  <si>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</si>
  <si>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</si>
  <si>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</si>
  <si>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</si>
  <si>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</si>
  <si>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</si>
  <si>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</si>
  <si>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</si>
  <si>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</si>
  <si>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</si>
  <si>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</si>
  <si>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</si>
  <si>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</si>
  <si>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</si>
  <si>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</si>
  <si>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</si>
  <si>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</si>
  <si>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</si>
  <si>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</si>
  <si>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</si>
  <si>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</si>
  <si>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</si>
  <si>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</si>
  <si>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</si>
  <si>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</si>
  <si>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</si>
  <si>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</si>
  <si>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</si>
  <si>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</si>
  <si>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</si>
  <si>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</si>
  <si>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</si>
  <si>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</si>
  <si>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</si>
  <si>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</si>
  <si>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</si>
  <si>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</si>
  <si>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</si>
  <si>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</si>
  <si>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</si>
  <si>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</si>
  <si>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</si>
  <si>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</si>
  <si>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</si>
  <si>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</si>
  <si>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</si>
  <si>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</si>
  <si>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</si>
  <si>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</si>
  <si>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</si>
  <si>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</si>
  <si>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</si>
  <si>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</si>
  <si>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</si>
  <si>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</si>
  <si>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</si>
  <si>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</si>
  <si>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</si>
  <si>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</si>
  <si>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</si>
  <si>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</si>
  <si>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</si>
  <si>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</si>
  <si>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</si>
  <si>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</si>
  <si>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</si>
  <si>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</si>
  <si>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</si>
  <si>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</si>
  <si>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</si>
  <si>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</si>
  <si>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</si>
  <si>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</si>
  <si>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</si>
  <si>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</si>
  <si>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</si>
  <si>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</si>
  <si>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</si>
  <si>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</si>
  <si>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</si>
  <si>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</si>
  <si>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</si>
  <si>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</si>
  <si>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</si>
  <si>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</si>
  <si>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</si>
  <si>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</si>
  <si>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</si>
  <si>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</si>
  <si>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</si>
  <si>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</si>
  <si>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</si>
  <si>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</si>
  <si>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</si>
  <si>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</si>
  <si>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</si>
  <si>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</si>
  <si>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</si>
  <si>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</si>
  <si>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</si>
  <si>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</si>
  <si>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</si>
  <si>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</si>
  <si>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</si>
  <si>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</si>
  <si>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</si>
  <si>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</si>
  <si>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</si>
  <si>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</si>
  <si>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</si>
  <si>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</si>
  <si>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</si>
  <si>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</si>
  <si>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</si>
  <si>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</si>
  <si>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</si>
  <si>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</si>
  <si>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</si>
  <si>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</si>
  <si>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</si>
  <si>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</si>
  <si>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</si>
  <si>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</si>
  <si>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</si>
  <si>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</si>
  <si>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</si>
  <si>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</si>
  <si>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</si>
  <si>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</si>
  <si>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</si>
  <si>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</si>
  <si>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</si>
  <si>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</si>
  <si>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</si>
  <si>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</si>
  <si>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</si>
  <si>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</si>
  <si>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</si>
  <si>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</si>
  <si>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</si>
  <si>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</si>
  <si>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</si>
  <si>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</si>
  <si>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</si>
  <si>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</si>
  <si>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</si>
  <si>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</si>
  <si>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</si>
  <si>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</si>
  <si>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</si>
  <si>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</si>
  <si>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</si>
  <si>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</si>
  <si>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</si>
  <si>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</si>
  <si>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</si>
  <si>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</si>
  <si>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</si>
  <si>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</si>
  <si>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</si>
  <si>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</si>
  <si>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</si>
  <si>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</si>
  <si>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</si>
  <si>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</si>
  <si>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</si>
  <si>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</si>
  <si>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</si>
  <si>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</si>
  <si>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</si>
  <si>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</si>
  <si>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</si>
  <si>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</si>
  <si>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</si>
  <si>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</si>
  <si>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</si>
  <si>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</si>
  <si>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</si>
  <si>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</si>
  <si>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</si>
  <si>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</si>
  <si>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</si>
  <si>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</si>
  <si>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</si>
  <si>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</si>
  <si>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</si>
  <si>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</si>
  <si>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</si>
  <si>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</si>
  <si>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</si>
  <si>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</si>
  <si>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</si>
  <si>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</si>
  <si>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</si>
  <si>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</si>
  <si>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</si>
  <si>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</si>
  <si>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</si>
  <si>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</si>
  <si>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</si>
  <si>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</si>
  <si>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</si>
  <si>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</si>
  <si>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</si>
  <si>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</si>
  <si>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</si>
  <si>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</si>
  <si>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</si>
  <si>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</si>
  <si>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</si>
  <si>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</si>
  <si>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</si>
  <si>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</si>
  <si>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</si>
  <si>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</si>
  <si>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</si>
  <si>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</si>
  <si>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</si>
  <si>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</si>
  <si>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</si>
  <si>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</si>
  <si>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</si>
  <si>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</si>
  <si>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</si>
  <si>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</si>
  <si>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</si>
  <si>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</si>
  <si>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</si>
  <si>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</si>
  <si>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</si>
  <si>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</si>
  <si>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</si>
  <si>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</si>
  <si>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</si>
  <si>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</si>
  <si>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</si>
  <si>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</si>
  <si>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</si>
  <si>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</si>
  <si>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</si>
  <si>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</si>
  <si>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</si>
  <si>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</si>
  <si>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</si>
  <si>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</si>
  <si>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</si>
  <si>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</si>
  <si>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</si>
  <si>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</si>
  <si>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</si>
  <si>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</si>
  <si>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</si>
  <si>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</si>
  <si>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</si>
  <si>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</si>
  <si>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</si>
  <si>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</si>
  <si>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</si>
  <si>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</si>
  <si>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</si>
  <si>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</si>
  <si>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</si>
  <si>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</si>
  <si>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</si>
  <si>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</si>
  <si>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</si>
  <si>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</si>
  <si>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</si>
  <si>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</si>
  <si>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</si>
  <si>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</si>
  <si>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</si>
  <si>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</si>
  <si>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</si>
  <si>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</si>
  <si>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</si>
  <si>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</si>
  <si>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</si>
  <si>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</si>
  <si>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</si>
  <si>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</si>
  <si>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</si>
  <si>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</si>
  <si>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</si>
  <si>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</si>
  <si>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</si>
  <si>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</si>
  <si>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</si>
  <si>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</si>
  <si>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</si>
  <si>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</si>
  <si>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</si>
  <si>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</si>
  <si>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</si>
  <si>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</si>
  <si>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</si>
  <si>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</si>
  <si>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</si>
  <si>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</si>
  <si>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</si>
  <si>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</si>
  <si>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</si>
  <si>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</si>
  <si>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</si>
  <si>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</si>
  <si>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</si>
  <si>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</si>
  <si>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</si>
  <si>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</si>
  <si>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</si>
  <si>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</si>
  <si>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</si>
  <si>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</si>
  <si>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</si>
  <si>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</si>
  <si>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</si>
  <si>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</si>
  <si>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</si>
  <si>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</si>
  <si>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</si>
  <si>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</si>
  <si>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</si>
  <si>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</si>
  <si>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</si>
  <si>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</si>
  <si>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</si>
  <si>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</si>
  <si>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</si>
  <si>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</si>
  <si>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</si>
  <si>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</si>
  <si>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</si>
  <si>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</si>
  <si>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</si>
  <si>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</si>
  <si>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</si>
  <si>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</si>
  <si>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</si>
  <si>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</si>
  <si>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</si>
  <si>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</si>
  <si>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</si>
  <si>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</si>
  <si>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</si>
  <si>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</si>
  <si>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</si>
  <si>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</si>
  <si>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</si>
  <si>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</si>
  <si>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</si>
  <si>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</si>
  <si>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</si>
  <si>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</si>
  <si>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</si>
  <si>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</si>
  <si>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</si>
  <si>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</si>
  <si>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</si>
  <si>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</si>
  <si>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</si>
  <si>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</si>
  <si>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</si>
  <si>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</si>
  <si>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</si>
  <si>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</si>
  <si>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</si>
  <si>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</si>
  <si>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</si>
  <si>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</si>
  <si>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</si>
  <si>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</si>
  <si>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</si>
  <si>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</si>
  <si>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</si>
  <si>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</si>
  <si>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</si>
  <si>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</si>
  <si>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</si>
  <si>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</si>
  <si>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</si>
  <si>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</si>
  <si>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</si>
  <si>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</si>
  <si>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</si>
  <si>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</si>
  <si>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</si>
  <si>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</si>
  <si>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</si>
  <si>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</si>
  <si>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</si>
  <si>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</si>
  <si>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</si>
  <si>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</si>
  <si>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</si>
  <si>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</si>
  <si>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</si>
  <si>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</si>
  <si>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</si>
  <si>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</si>
  <si>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</si>
  <si>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</si>
  <si>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</si>
  <si>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</si>
  <si>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</si>
  <si>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</si>
  <si>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</si>
  <si>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</si>
  <si>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</si>
  <si>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</si>
  <si>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</si>
  <si>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</si>
  <si>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</si>
  <si>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</si>
  <si>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</si>
  <si>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</si>
  <si>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</si>
  <si>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</si>
  <si>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</si>
  <si>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</si>
  <si>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</si>
  <si>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</si>
  <si>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</si>
  <si>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</si>
  <si>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</si>
  <si>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</si>
  <si>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</si>
  <si>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</si>
  <si>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</si>
  <si>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</si>
  <si>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</si>
  <si>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</si>
  <si>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</si>
  <si>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</si>
  <si>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</si>
  <si>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</si>
  <si>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</si>
  <si>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</si>
  <si>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</si>
  <si>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</si>
  <si>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</si>
  <si>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</si>
  <si>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</si>
  <si>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</si>
  <si>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</si>
  <si>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</si>
  <si>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</si>
  <si>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</si>
  <si>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</si>
  <si>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</si>
  <si>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</si>
  <si>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</si>
  <si>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</si>
  <si>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</si>
  <si>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</si>
  <si>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</si>
  <si>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</si>
  <si>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</si>
  <si>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</si>
  <si>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</si>
  <si>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</si>
  <si>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</si>
  <si>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</si>
  <si>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</si>
  <si>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</si>
  <si>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</si>
  <si>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</si>
  <si>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</si>
  <si>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</si>
  <si>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</si>
  <si>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</si>
  <si>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</si>
  <si>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</si>
  <si>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</si>
  <si>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</si>
  <si>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</si>
  <si>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</si>
  <si>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</si>
  <si>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</si>
  <si>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</si>
  <si>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</si>
  <si>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</si>
  <si>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</si>
  <si>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</si>
  <si>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</si>
  <si>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</si>
  <si>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</si>
  <si>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</si>
  <si>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</si>
  <si>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</si>
  <si>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</si>
  <si>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</si>
  <si>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</si>
  <si>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</si>
  <si>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</si>
  <si>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</si>
  <si>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</si>
  <si>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</si>
  <si>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</si>
  <si>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</si>
  <si>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</si>
  <si>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</si>
  <si>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</si>
  <si>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</si>
  <si>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</si>
  <si>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</si>
  <si>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</si>
  <si>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</si>
  <si>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</si>
  <si>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</si>
  <si>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</si>
  <si>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</si>
  <si>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</si>
  <si>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</si>
  <si>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</si>
  <si>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</si>
  <si>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</si>
  <si>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</si>
  <si>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</si>
  <si>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</si>
  <si>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</si>
  <si>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</si>
  <si>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</si>
  <si>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</si>
  <si>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</si>
  <si>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</si>
  <si>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</si>
  <si>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</si>
  <si>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</si>
  <si>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</si>
  <si>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</si>
  <si>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</si>
  <si>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</si>
  <si>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</si>
  <si>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</si>
  <si>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</si>
  <si>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</si>
  <si>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</si>
  <si>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</si>
  <si>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</si>
  <si>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</si>
  <si>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</si>
  <si>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</si>
  <si>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</si>
  <si>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</si>
  <si>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</si>
  <si>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</si>
  <si>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</si>
  <si>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</si>
  <si>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</si>
  <si>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</si>
  <si>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</si>
  <si>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</si>
  <si>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</si>
  <si>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</si>
  <si>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</si>
  <si>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</si>
  <si>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</si>
  <si>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</si>
  <si>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</si>
  <si>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</si>
  <si>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</si>
  <si>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</si>
  <si>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</si>
  <si>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</si>
  <si>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</si>
  <si>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</si>
  <si>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</si>
  <si>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</si>
  <si>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</si>
  <si>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</si>
  <si>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</si>
  <si>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</si>
  <si>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</si>
  <si>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</si>
  <si>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</si>
  <si>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</si>
  <si>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</si>
  <si>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</si>
  <si>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</si>
  <si>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</si>
  <si>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</si>
  <si>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</si>
  <si>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</si>
  <si>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</si>
  <si>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</si>
  <si>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</si>
  <si>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</si>
  <si>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</si>
  <si>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</si>
  <si>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</si>
  <si>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</si>
  <si>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</si>
  <si>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</si>
  <si>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</si>
  <si>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</si>
  <si>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</si>
  <si>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</si>
  <si>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</si>
  <si>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</si>
  <si>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</si>
  <si>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</si>
  <si>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</si>
  <si>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</si>
  <si>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</si>
  <si>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</si>
  <si>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</si>
  <si>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</si>
  <si>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</si>
  <si>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</si>
  <si>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</si>
  <si>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</si>
  <si>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</si>
  <si>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</si>
  <si>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</si>
  <si>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</si>
  <si>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</si>
  <si>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</si>
  <si>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</si>
  <si>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</si>
  <si>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</si>
  <si>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</si>
  <si>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</si>
  <si>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</si>
  <si>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</si>
  <si>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</si>
  <si>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</si>
  <si>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</si>
  <si>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</si>
  <si>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</si>
  <si>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</si>
  <si>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</si>
  <si>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</si>
  <si>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</si>
  <si>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</si>
  <si>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</si>
  <si>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</si>
  <si>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</si>
  <si>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</si>
  <si>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</si>
  <si>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</si>
  <si>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</si>
  <si>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</si>
  <si>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</si>
  <si>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</si>
  <si>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</si>
  <si>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</si>
  <si>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</si>
  <si>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</si>
  <si>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</si>
  <si>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</si>
  <si>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</si>
  <si>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</si>
  <si>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</si>
  <si>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</si>
  <si>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</si>
  <si>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</si>
  <si>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</si>
  <si>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</si>
  <si>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</si>
  <si>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</si>
  <si>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</si>
  <si>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</si>
  <si>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</si>
  <si>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</si>
  <si>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</si>
  <si>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</si>
  <si>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</si>
  <si>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</si>
  <si>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</si>
  <si>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</si>
  <si>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</si>
  <si>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</si>
  <si>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</si>
  <si>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</si>
  <si>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</si>
  <si>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</si>
  <si>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</si>
  <si>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</si>
  <si>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</si>
  <si>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</si>
  <si>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</si>
  <si>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</si>
  <si>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</si>
  <si>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</si>
  <si>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</si>
  <si>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</si>
  <si>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</si>
  <si>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</si>
  <si>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</si>
  <si>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</si>
  <si>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</si>
  <si>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</si>
  <si>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</si>
  <si>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</si>
  <si>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</si>
  <si>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</si>
  <si>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</si>
  <si>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</si>
  <si>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</si>
  <si>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</si>
  <si>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</si>
  <si>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</si>
  <si>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</si>
  <si>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</si>
  <si>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</si>
  <si>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</si>
  <si>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</si>
  <si>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</si>
  <si>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</si>
  <si>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</si>
  <si>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</si>
  <si>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</si>
  <si>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</si>
  <si>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</si>
  <si>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</si>
  <si>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</si>
  <si>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</si>
  <si>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</si>
  <si>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</si>
  <si>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</si>
  <si>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</si>
  <si>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</si>
  <si>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</si>
  <si>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</si>
  <si>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</si>
  <si>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</si>
  <si>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</si>
  <si>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</si>
  <si>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</si>
  <si>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</si>
  <si>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</si>
  <si>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</si>
  <si>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</si>
  <si>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</si>
  <si>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</si>
  <si>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</si>
  <si>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</si>
  <si>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</si>
  <si>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</si>
  <si>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</si>
  <si>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</si>
  <si>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</si>
  <si>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</si>
  <si>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</si>
  <si>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</si>
  <si>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</si>
  <si>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</si>
  <si>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</si>
  <si>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</si>
  <si>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</si>
  <si>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</si>
  <si>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</si>
  <si>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</si>
  <si>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</si>
  <si>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</si>
  <si>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</si>
  <si>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</si>
  <si>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</si>
  <si>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</si>
  <si>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</si>
  <si>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</si>
  <si>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</si>
  <si>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</si>
  <si>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</si>
  <si>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</si>
  <si>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</si>
  <si>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</si>
  <si>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</si>
  <si>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</si>
  <si>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</si>
  <si>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</si>
  <si>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</si>
  <si>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</si>
  <si>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</si>
  <si>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</si>
  <si>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</si>
  <si>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</si>
  <si>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</si>
  <si>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</si>
  <si>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</si>
  <si>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</si>
  <si>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</si>
  <si>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</si>
  <si>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</si>
  <si>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</si>
  <si>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</si>
  <si>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</si>
  <si>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</si>
  <si>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</si>
  <si>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</si>
  <si>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</si>
  <si>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</si>
  <si>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</si>
  <si>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</si>
  <si>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</si>
  <si>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</si>
  <si>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</si>
  <si>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</si>
  <si>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</si>
  <si>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</si>
  <si>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</si>
  <si>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</si>
  <si>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</si>
  <si>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</si>
  <si>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</si>
  <si>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</si>
  <si>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</si>
  <si>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</si>
  <si>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</si>
  <si>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</si>
  <si>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</si>
  <si>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</si>
  <si>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</si>
  <si>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</si>
  <si>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</si>
  <si>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</si>
  <si>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</si>
  <si>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</si>
  <si>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</si>
  <si>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</si>
  <si>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</si>
  <si>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</si>
  <si>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</si>
  <si>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</si>
  <si>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</si>
  <si>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</si>
  <si>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</si>
  <si>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</si>
  <si>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</si>
  <si>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</si>
  <si>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</si>
  <si>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</si>
  <si>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</si>
  <si>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</si>
  <si>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</si>
  <si>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</si>
  <si>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</si>
  <si>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</si>
  <si>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</si>
  <si>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</si>
  <si>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</si>
  <si>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</si>
  <si>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</si>
  <si>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</si>
  <si>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</si>
  <si>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</si>
  <si>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</si>
  <si>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</si>
  <si>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</si>
  <si>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</si>
  <si>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</si>
  <si>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</si>
  <si>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</si>
  <si>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</si>
  <si>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</si>
  <si>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</si>
  <si>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</si>
  <si>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</si>
  <si>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</si>
  <si>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</si>
  <si>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</si>
  <si>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</si>
  <si>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</si>
  <si>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</si>
  <si>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</si>
  <si>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</si>
  <si>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</si>
  <si>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</si>
  <si>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</si>
  <si>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</si>
  <si>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</si>
  <si>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</si>
  <si>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</si>
  <si>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</si>
  <si>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</si>
  <si>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</si>
  <si>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</si>
  <si>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</si>
  <si>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</si>
  <si>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</si>
  <si>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</si>
  <si>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</si>
  <si>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</si>
  <si>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</si>
  <si>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</si>
  <si>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</si>
  <si>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</si>
  <si>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</si>
  <si>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</si>
  <si>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</si>
  <si>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</si>
  <si>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</si>
  <si>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</si>
  <si>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</si>
  <si>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</si>
  <si>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</si>
  <si>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</si>
  <si>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</si>
  <si>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</si>
  <si>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</si>
  <si>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</si>
  <si>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</si>
  <si>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</si>
  <si>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</si>
  <si>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</si>
  <si>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</si>
  <si>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</si>
  <si>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</si>
  <si>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</si>
  <si>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</si>
  <si>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</si>
  <si>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</si>
  <si>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</si>
  <si>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</si>
  <si>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</si>
  <si>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</si>
  <si>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</si>
  <si>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</si>
  <si>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</si>
  <si>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</si>
  <si>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</si>
  <si>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</si>
  <si>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</si>
  <si>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</si>
  <si>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</si>
  <si>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</si>
  <si>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</si>
  <si>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</si>
  <si>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</si>
  <si>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</si>
  <si>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</si>
  <si>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</si>
  <si>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</si>
  <si>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</si>
  <si>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</si>
  <si>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</si>
  <si>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</si>
  <si>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</si>
  <si>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</si>
  <si>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</si>
  <si>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</si>
  <si>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</si>
  <si>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</si>
  <si>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</si>
  <si>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</si>
  <si>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</si>
  <si>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</si>
  <si>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</si>
  <si>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</si>
  <si>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</si>
  <si>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</si>
  <si>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</si>
  <si>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</si>
  <si>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</si>
  <si>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</si>
  <si>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</si>
  <si>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</si>
  <si>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</si>
  <si>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</si>
  <si>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</si>
  <si>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</si>
  <si>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</si>
  <si>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</si>
  <si>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</si>
  <si>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</si>
  <si>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</si>
  <si>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</si>
  <si>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</si>
  <si>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</si>
  <si>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</si>
  <si>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</si>
  <si>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</si>
  <si>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</si>
  <si>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</si>
  <si>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</si>
  <si>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</si>
  <si>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</si>
  <si>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</si>
  <si>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</si>
  <si>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</si>
  <si>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</si>
  <si>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</si>
  <si>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</si>
  <si>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</si>
  <si>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</si>
  <si>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</si>
  <si>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</si>
  <si>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</si>
  <si>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</si>
  <si>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</si>
  <si>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</si>
  <si>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</si>
  <si>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</si>
  <si>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</si>
  <si>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</si>
  <si>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</si>
  <si>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</si>
  <si>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</si>
  <si>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</si>
  <si>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</si>
  <si>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</si>
  <si>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</si>
  <si>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</si>
  <si>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</si>
  <si>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</si>
  <si>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</si>
  <si>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</si>
  <si>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</si>
  <si>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</si>
  <si>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</si>
  <si>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</si>
  <si>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</si>
  <si>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</si>
  <si>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</si>
  <si>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</si>
  <si>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</si>
  <si>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</si>
  <si>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</si>
  <si>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</si>
  <si>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</si>
  <si>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</si>
  <si>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</si>
  <si>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</si>
  <si>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</si>
  <si>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</si>
  <si>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</si>
  <si>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</si>
  <si>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</si>
  <si>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</si>
  <si>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</si>
  <si>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</si>
  <si>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</si>
  <si>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</si>
  <si>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</si>
  <si>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</si>
  <si>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</si>
  <si>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</si>
  <si>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</si>
  <si>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</si>
  <si>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</si>
  <si>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</si>
  <si>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</si>
  <si>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</si>
  <si>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</si>
  <si>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</si>
  <si>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</si>
  <si>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</si>
  <si>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</si>
  <si>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</si>
  <si>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</si>
  <si>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</si>
  <si>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</si>
  <si>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</si>
  <si>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</si>
  <si>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</si>
  <si>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</si>
  <si>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</si>
  <si>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</si>
  <si>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</si>
  <si>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</si>
  <si>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</si>
  <si>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</si>
  <si>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</si>
  <si>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</si>
  <si>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</si>
  <si>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</si>
  <si>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</si>
  <si>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</si>
  <si>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</si>
  <si>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</si>
  <si>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</si>
  <si>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</si>
  <si>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</si>
  <si>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</si>
  <si>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</si>
  <si>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</si>
  <si>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</si>
  <si>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</si>
  <si>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</si>
  <si>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</si>
  <si>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</si>
  <si>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</si>
  <si>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</si>
  <si>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</si>
  <si>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</si>
  <si>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</si>
  <si>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</si>
  <si>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</si>
  <si>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</si>
  <si>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</si>
  <si>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</si>
  <si>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</si>
  <si>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</si>
  <si>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</si>
  <si>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</si>
  <si>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</si>
  <si>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</si>
  <si>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</si>
  <si>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</si>
  <si>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</si>
  <si>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</si>
  <si>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</si>
  <si>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</si>
  <si>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</si>
  <si>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</si>
  <si>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</si>
  <si>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</si>
  <si>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</si>
  <si>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</si>
  <si>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</si>
  <si>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</si>
  <si>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</si>
  <si>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</si>
  <si>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</si>
  <si>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</si>
  <si>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</si>
  <si>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</si>
  <si>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</si>
  <si>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</si>
  <si>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</si>
  <si>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</si>
  <si>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</si>
  <si>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</si>
  <si>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</si>
  <si>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</si>
  <si>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</si>
  <si>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</si>
  <si>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</si>
  <si>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</si>
  <si>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</si>
  <si>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</si>
  <si>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</si>
  <si>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</si>
  <si>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</si>
  <si>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</si>
  <si>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</si>
  <si>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</si>
  <si>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</si>
  <si>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</si>
  <si>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</si>
  <si>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</si>
  <si>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</si>
  <si>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</si>
  <si>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</si>
  <si>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</si>
  <si>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</si>
  <si>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</si>
  <si>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</si>
  <si>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</si>
  <si>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</si>
  <si>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</si>
  <si>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</si>
  <si>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</si>
  <si>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</si>
  <si>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</si>
  <si>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</si>
  <si>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</si>
  <si>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</si>
  <si>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</si>
  <si>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</si>
  <si>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</si>
  <si>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</si>
  <si>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</si>
  <si>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</si>
  <si>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</si>
  <si>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</si>
  <si>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</si>
  <si>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</si>
  <si>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</si>
  <si>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</si>
  <si>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</si>
  <si>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</si>
  <si>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</si>
  <si>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</si>
  <si>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</si>
  <si>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</si>
  <si>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</si>
  <si>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</si>
  <si>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</si>
  <si>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</si>
  <si>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</si>
  <si>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</si>
  <si>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</si>
  <si>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</si>
  <si>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</si>
  <si>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</si>
  <si>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</si>
  <si>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</si>
  <si>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</si>
  <si>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</si>
  <si>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</si>
  <si>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</si>
  <si>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</si>
  <si>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</si>
  <si>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</si>
  <si>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</si>
  <si>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</si>
  <si>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</si>
  <si>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</si>
  <si>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</si>
  <si>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</si>
  <si>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</si>
  <si>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</si>
  <si>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</si>
  <si>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</si>
  <si>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</si>
  <si>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</si>
  <si>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</si>
  <si>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</si>
  <si>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</si>
  <si>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</si>
  <si>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</si>
  <si>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</si>
  <si>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</si>
  <si>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</si>
  <si>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</si>
  <si>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</si>
  <si>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</si>
  <si>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</si>
  <si>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</si>
  <si>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</si>
  <si>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</si>
  <si>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</si>
  <si>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</si>
  <si>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</si>
  <si>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</si>
  <si>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</si>
  <si>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</si>
  <si>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</si>
  <si>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</si>
  <si>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</si>
  <si>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</si>
  <si>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</si>
  <si>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</si>
  <si>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</si>
  <si>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</si>
  <si>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</si>
  <si>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</si>
  <si>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</si>
  <si>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</si>
  <si>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</si>
  <si>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</si>
  <si>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</si>
  <si>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</si>
  <si>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</si>
  <si>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</si>
  <si>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</si>
  <si>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</si>
  <si>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</si>
  <si>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</si>
  <si>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</si>
  <si>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</si>
  <si>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</si>
  <si>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</si>
  <si>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</si>
  <si>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</si>
  <si>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</si>
  <si>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</si>
  <si>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</si>
  <si>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</si>
  <si>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</si>
  <si>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</si>
  <si>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</si>
  <si>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</si>
  <si>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</si>
  <si>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</si>
  <si>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</si>
  <si>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</si>
  <si>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</si>
  <si>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</si>
  <si>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</si>
  <si>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</si>
  <si>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</si>
  <si>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</si>
  <si>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</si>
  <si>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</si>
  <si>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</si>
  <si>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</si>
  <si>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</si>
  <si>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</si>
  <si>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</si>
  <si>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</si>
  <si>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</si>
  <si>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</si>
  <si>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</si>
  <si>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</si>
  <si>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</si>
  <si>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</si>
  <si>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</si>
  <si>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</si>
  <si>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</si>
  <si>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</si>
  <si>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</si>
  <si>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</si>
  <si>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</si>
  <si>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</si>
  <si>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</si>
  <si>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</si>
  <si>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</si>
  <si>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</si>
  <si>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</si>
  <si>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</si>
  <si>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</si>
  <si>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</si>
  <si>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</si>
  <si>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</si>
  <si>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</si>
  <si>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</si>
  <si>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</si>
  <si>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</si>
  <si>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</si>
  <si>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</si>
  <si>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</si>
  <si>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</si>
  <si>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</si>
  <si>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</si>
  <si>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</si>
  <si>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</si>
  <si>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</si>
  <si>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</si>
  <si>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</si>
  <si>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</si>
  <si>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</si>
  <si>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</si>
  <si>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</si>
  <si>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</si>
  <si>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</si>
  <si>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</si>
  <si>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</si>
  <si>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</si>
  <si>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</si>
  <si>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</si>
  <si>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</si>
  <si>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</si>
  <si>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</si>
  <si>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</si>
  <si>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</si>
  <si>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</si>
  <si>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</si>
  <si>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</si>
  <si>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</si>
  <si>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</si>
  <si>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</si>
  <si>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</si>
  <si>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</si>
  <si>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</si>
  <si>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</si>
  <si>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</si>
  <si>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</si>
  <si>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</si>
  <si>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</si>
  <si>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</si>
  <si>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</si>
  <si>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</si>
  <si>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</si>
  <si>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</si>
  <si>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</si>
  <si>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</si>
  <si>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</si>
  <si>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</si>
  <si>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</si>
  <si>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</si>
  <si>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</si>
  <si>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</si>
  <si>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</si>
  <si>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</si>
  <si>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</si>
  <si>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</si>
  <si>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</si>
  <si>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</si>
  <si>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</si>
  <si>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</si>
  <si>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</si>
  <si>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</si>
  <si>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</si>
  <si>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</si>
  <si>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</si>
  <si>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</si>
  <si>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</si>
  <si>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</si>
  <si>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</si>
  <si>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</si>
  <si>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</si>
  <si>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</si>
  <si>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</si>
  <si>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</si>
  <si>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</si>
  <si>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</si>
  <si>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</si>
  <si>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</si>
  <si>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</si>
  <si>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</si>
  <si>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</si>
  <si>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</si>
  <si>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</si>
  <si>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</si>
  <si>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</si>
  <si>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</si>
  <si>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</si>
  <si>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</si>
  <si>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</si>
  <si>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</si>
  <si>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</si>
  <si>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</si>
  <si>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</si>
  <si>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</si>
  <si>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</si>
  <si>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</si>
  <si>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</si>
  <si>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</si>
  <si>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</si>
  <si>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</si>
  <si>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</si>
  <si>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</si>
  <si>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</si>
  <si>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</si>
  <si>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</si>
  <si>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</si>
  <si>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</si>
  <si>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</si>
  <si>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</si>
  <si>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</si>
  <si>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</si>
  <si>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</si>
  <si>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</si>
  <si>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</si>
  <si>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</si>
  <si>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</si>
  <si>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</si>
  <si>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</si>
  <si>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</si>
  <si>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</si>
  <si>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</si>
  <si>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</si>
  <si>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</si>
  <si>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</si>
  <si>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</si>
  <si>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</si>
  <si>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</si>
  <si>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</si>
  <si>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</si>
  <si>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</si>
  <si>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</si>
  <si>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</si>
  <si>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</si>
  <si>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</si>
  <si>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</si>
  <si>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</si>
  <si>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</si>
  <si>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</si>
  <si>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</si>
  <si>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</si>
  <si>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</si>
  <si>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</si>
  <si>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</si>
  <si>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</si>
  <si>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</si>
  <si>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</si>
  <si>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</si>
  <si>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</si>
  <si>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</si>
  <si>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</si>
  <si>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</si>
  <si>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</si>
  <si>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</si>
  <si>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</si>
  <si>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</si>
  <si>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</si>
  <si>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</si>
  <si>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</si>
  <si>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</si>
  <si>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</si>
  <si>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</si>
  <si>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</si>
  <si>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</si>
  <si>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</si>
  <si>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</si>
  <si>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</si>
  <si>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</si>
  <si>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</si>
  <si>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</si>
  <si>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</si>
  <si>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</si>
  <si>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</si>
  <si>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</si>
  <si>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</si>
  <si>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</si>
  <si>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</si>
  <si>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</si>
  <si>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</si>
  <si>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</si>
  <si>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</si>
  <si>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</si>
  <si>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</si>
  <si>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</si>
  <si>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</si>
  <si>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</si>
  <si>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</si>
  <si>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</si>
  <si>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</si>
  <si>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</si>
  <si>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</si>
  <si>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</si>
  <si>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</si>
  <si>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</si>
  <si>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</si>
  <si>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</si>
  <si>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</si>
  <si>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</si>
  <si>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</si>
  <si>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</si>
  <si>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</si>
  <si>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</si>
  <si>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</si>
  <si>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</si>
  <si>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</si>
  <si>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</si>
  <si>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</si>
  <si>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</si>
  <si>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</si>
  <si>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</si>
  <si>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</si>
  <si>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</si>
  <si>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</si>
  <si>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</si>
  <si>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</si>
  <si>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</si>
  <si>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</si>
  <si>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</si>
  <si>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</si>
  <si>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</si>
  <si>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</si>
  <si>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</si>
  <si>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</si>
  <si>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</si>
  <si>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</si>
  <si>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</si>
  <si>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</si>
  <si>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</si>
  <si>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</si>
  <si>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</si>
  <si>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</si>
  <si>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</si>
  <si>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</si>
  <si>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</si>
  <si>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</si>
  <si>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</si>
  <si>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</si>
  <si>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</si>
  <si>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</si>
  <si>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</si>
  <si>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</si>
  <si>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</si>
  <si>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</si>
  <si>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</si>
  <si>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</si>
  <si>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</si>
  <si>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</si>
  <si>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</si>
  <si>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</si>
  <si>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</si>
  <si>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</si>
  <si>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</si>
  <si>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</si>
  <si>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</si>
  <si>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</si>
  <si>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</si>
  <si>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</si>
  <si>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</si>
  <si>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</si>
  <si>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</si>
  <si>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</si>
  <si>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</si>
  <si>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</si>
  <si>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</si>
  <si>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</si>
  <si>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</si>
  <si>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</si>
  <si>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</si>
  <si>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</si>
  <si>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</si>
  <si>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</si>
  <si>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</si>
  <si>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</si>
  <si>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</si>
  <si>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</si>
  <si>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</si>
  <si>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</si>
  <si>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</si>
  <si>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</si>
  <si>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</si>
  <si>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</si>
  <si>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</si>
  <si>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</si>
  <si>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</si>
  <si>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</si>
  <si>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</si>
  <si>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</si>
  <si>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</si>
  <si>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</si>
  <si>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</si>
  <si>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</si>
  <si>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</si>
  <si>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</si>
  <si>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</si>
  <si>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</si>
  <si>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</si>
  <si>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</si>
  <si>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</si>
  <si>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</si>
  <si>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</si>
  <si>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</si>
  <si>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</si>
  <si>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</si>
  <si>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</si>
  <si>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</si>
  <si>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</si>
  <si>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</si>
  <si>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</si>
  <si>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</si>
  <si>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</si>
  <si>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</si>
  <si>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</si>
  <si>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</si>
  <si>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</si>
  <si>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</si>
  <si>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</si>
  <si>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</si>
  <si>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</si>
  <si>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</si>
  <si>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</si>
  <si>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</si>
  <si>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</si>
  <si>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</si>
  <si>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</si>
  <si>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</si>
  <si>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</si>
  <si>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</si>
  <si>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</si>
  <si>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</si>
  <si>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</si>
  <si>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</si>
  <si>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</si>
  <si>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</si>
  <si>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</si>
  <si>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</si>
  <si>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</si>
  <si>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</si>
  <si>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</si>
  <si>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</si>
  <si>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</si>
  <si>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</si>
  <si>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</si>
  <si>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</si>
  <si>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</si>
  <si>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</si>
  <si>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</si>
  <si>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</si>
  <si>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</si>
  <si>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</si>
  <si>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</si>
  <si>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</si>
  <si>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</si>
  <si>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</si>
  <si>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</si>
  <si>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</si>
  <si>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</si>
  <si>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</si>
  <si>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</si>
  <si>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</si>
  <si>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</si>
  <si>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</si>
  <si>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</si>
  <si>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</si>
  <si>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</si>
  <si>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</si>
  <si>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</si>
  <si>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</si>
  <si>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</si>
  <si>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</si>
  <si>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</si>
  <si>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</si>
  <si>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</si>
  <si>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</si>
  <si>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</si>
  <si>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</si>
  <si>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</si>
  <si>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</si>
  <si>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</si>
  <si>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</si>
  <si>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</si>
  <si>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</si>
  <si>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</si>
  <si>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</si>
  <si>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</si>
  <si>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</si>
  <si>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</si>
  <si>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</si>
  <si>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</si>
  <si>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</si>
  <si>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</si>
  <si>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</si>
  <si>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</si>
  <si>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</si>
  <si>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</si>
  <si>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</si>
  <si>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</si>
  <si>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</si>
  <si>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</si>
  <si>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</si>
  <si>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</si>
  <si>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</si>
  <si>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</si>
  <si>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</si>
  <si>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</si>
  <si>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</si>
  <si>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</si>
  <si>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</si>
  <si>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</si>
  <si>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</si>
  <si>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</si>
  <si>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</si>
  <si>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</si>
  <si>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</si>
  <si>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</si>
  <si>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</si>
  <si>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</si>
  <si>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</si>
  <si>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</si>
  <si>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</si>
  <si>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</si>
  <si>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</si>
  <si>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</si>
  <si>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</si>
  <si>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</si>
  <si>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</si>
  <si>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</si>
  <si>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</si>
  <si>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</si>
  <si>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</si>
  <si>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</si>
  <si>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</si>
  <si>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</si>
  <si>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</si>
  <si>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</si>
  <si>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</si>
  <si>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</si>
  <si>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</si>
  <si>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</si>
  <si>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</si>
  <si>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</si>
  <si>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</si>
  <si>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</si>
  <si>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</si>
  <si>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</si>
  <si>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</si>
  <si>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</si>
  <si>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</si>
  <si>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</si>
  <si>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</si>
  <si>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</si>
  <si>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</si>
  <si>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</si>
  <si>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</si>
  <si>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</si>
  <si>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</si>
  <si>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</si>
  <si>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</si>
  <si>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</si>
  <si>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</si>
  <si>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</si>
  <si>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</si>
  <si>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</si>
  <si>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</si>
  <si>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</si>
  <si>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</si>
  <si>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</si>
  <si>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</si>
  <si>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</si>
  <si>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</si>
  <si>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</si>
  <si>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</si>
  <si>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</si>
  <si>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</si>
  <si>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</si>
  <si>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</si>
  <si>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</si>
  <si>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</si>
  <si>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</si>
  <si>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</si>
  <si>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</si>
  <si>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</si>
  <si>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</si>
  <si>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</si>
  <si>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</si>
  <si>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</si>
  <si>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</si>
  <si>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</si>
  <si>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</si>
  <si>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</si>
  <si>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</si>
  <si>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</si>
  <si>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</si>
  <si>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</si>
  <si>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</si>
  <si>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</si>
  <si>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</si>
  <si>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</si>
  <si>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</si>
  <si>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</si>
  <si>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</si>
  <si>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</si>
  <si>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</si>
  <si>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</si>
  <si>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</si>
  <si>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</si>
  <si>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</si>
  <si>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</si>
  <si>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</si>
  <si>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</si>
  <si>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</si>
  <si>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</si>
  <si>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</si>
  <si>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</si>
  <si>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</si>
  <si>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</si>
  <si>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</si>
  <si>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</si>
  <si>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</si>
  <si>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</si>
  <si>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</si>
  <si>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</si>
  <si>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</si>
  <si>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</si>
  <si>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</si>
  <si>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</si>
  <si>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</si>
  <si>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</si>
  <si>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</si>
  <si>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</si>
  <si>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</si>
  <si>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</si>
  <si>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</si>
  <si>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</si>
  <si>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</si>
  <si>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</si>
  <si>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</si>
  <si>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</si>
  <si>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</si>
  <si>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</si>
  <si>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</si>
  <si>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</si>
  <si>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</si>
  <si>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</si>
  <si>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</si>
  <si>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</si>
  <si>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</si>
  <si>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</si>
  <si>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</si>
  <si>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</si>
  <si>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</si>
  <si>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</si>
  <si>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</si>
  <si>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</si>
  <si>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</si>
  <si>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</si>
  <si>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</si>
  <si>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</si>
  <si>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</si>
  <si>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</si>
  <si>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</si>
  <si>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</si>
  <si>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</si>
  <si>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</si>
  <si>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</si>
  <si>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</si>
  <si>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</si>
  <si>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</si>
  <si>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</si>
  <si>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</si>
  <si>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</si>
  <si>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</si>
  <si>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</si>
  <si>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</si>
  <si>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</si>
  <si>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</si>
  <si>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</si>
  <si>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</si>
  <si>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</si>
  <si>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</si>
  <si>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</si>
  <si>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</si>
  <si>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</si>
  <si>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</si>
  <si>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</si>
  <si>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</si>
  <si>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</si>
  <si>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</si>
  <si>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</si>
  <si>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</si>
  <si>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</si>
  <si>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</si>
  <si>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</si>
  <si>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</si>
  <si>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</si>
  <si>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</si>
  <si>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</si>
  <si>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</si>
  <si>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</si>
  <si>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</si>
  <si>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</si>
  <si>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</si>
  <si>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</si>
  <si>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</si>
  <si>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</si>
  <si>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</si>
  <si>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</si>
  <si>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</si>
  <si>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</si>
  <si>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</si>
  <si>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</si>
  <si>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</si>
  <si>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</si>
  <si>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</si>
  <si>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</si>
  <si>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</si>
  <si>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</si>
  <si>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</si>
  <si>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</si>
  <si>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</si>
  <si>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</si>
  <si>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</si>
  <si>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</si>
  <si>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</si>
  <si>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</si>
  <si>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</si>
  <si>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</si>
  <si>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</si>
  <si>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</si>
  <si>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</si>
  <si>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</si>
  <si>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</si>
  <si>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</si>
  <si>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</si>
  <si>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</si>
  <si>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</si>
  <si>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</si>
  <si>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</si>
  <si>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</si>
  <si>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</si>
  <si>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</si>
  <si>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</si>
  <si>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</si>
  <si>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</si>
  <si>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</si>
  <si>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</si>
  <si>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</si>
  <si>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</si>
  <si>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</si>
  <si>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</si>
  <si>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</si>
  <si>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</si>
  <si>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</si>
  <si>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</si>
  <si>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</si>
  <si>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</si>
  <si>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</si>
  <si>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</si>
  <si>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</si>
  <si>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</si>
  <si>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</si>
  <si>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</si>
  <si>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</si>
  <si>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</si>
  <si>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</si>
  <si>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</si>
  <si>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</si>
  <si>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</si>
  <si>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</si>
  <si>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</si>
  <si>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</si>
  <si>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</si>
  <si>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</si>
  <si>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</si>
  <si>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</si>
  <si>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</si>
  <si>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</si>
  <si>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</si>
  <si>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</si>
  <si>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</si>
  <si>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</si>
  <si>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</si>
  <si>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</si>
  <si>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</si>
  <si>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</si>
  <si>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</si>
  <si>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</si>
  <si>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</si>
  <si>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</si>
  <si>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</si>
  <si>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</si>
  <si>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</si>
  <si>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</si>
  <si>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</si>
  <si>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</si>
  <si>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</si>
  <si>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</si>
  <si>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</si>
  <si>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</si>
  <si>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</si>
  <si>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</si>
  <si>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</si>
  <si>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</si>
  <si>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</si>
  <si>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</si>
  <si>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</si>
  <si>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</si>
  <si>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</si>
  <si>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</si>
  <si>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</si>
  <si>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</si>
  <si>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</si>
  <si>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</si>
  <si>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</si>
  <si>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</si>
  <si>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</si>
  <si>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</si>
  <si>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</si>
  <si>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</si>
  <si>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</si>
  <si>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</si>
  <si>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</si>
  <si>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</si>
  <si>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</si>
  <si>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</si>
  <si>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</si>
  <si>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</si>
  <si>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</si>
  <si>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</si>
  <si>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</si>
  <si>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</si>
  <si>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</si>
  <si>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</si>
  <si>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</si>
  <si>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</si>
  <si>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</si>
  <si>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</si>
  <si>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</si>
  <si>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</si>
  <si>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</si>
  <si>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</si>
  <si>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</si>
  <si>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</si>
  <si>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</si>
  <si>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</si>
  <si>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</si>
  <si>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</si>
  <si>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</si>
  <si>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</si>
  <si>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</si>
  <si>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</si>
  <si>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</si>
  <si>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</si>
  <si>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</si>
  <si>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</si>
  <si>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</si>
  <si>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</si>
  <si>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</si>
  <si>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</si>
  <si>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</si>
  <si>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</si>
  <si>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</si>
  <si>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</si>
  <si>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</si>
  <si>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</si>
  <si>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</si>
  <si>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</si>
  <si>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</si>
  <si>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</si>
  <si>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</si>
  <si>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</si>
  <si>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</si>
  <si>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</si>
  <si>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</si>
  <si>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</si>
  <si>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</si>
  <si>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</si>
  <si>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</si>
  <si>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</si>
  <si>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</si>
  <si>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</si>
  <si>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</si>
  <si>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</si>
  <si>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</si>
  <si>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</si>
  <si>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</si>
  <si>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</si>
  <si>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</si>
  <si>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</si>
  <si>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</si>
  <si>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</si>
  <si>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</si>
  <si>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</si>
  <si>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</si>
  <si>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</si>
  <si>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</si>
  <si>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</si>
  <si>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</si>
  <si>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</si>
  <si>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</si>
  <si>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</si>
  <si>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</si>
  <si>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</si>
  <si>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</si>
  <si>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</si>
  <si>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</si>
  <si>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</si>
  <si>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</si>
  <si>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</si>
  <si>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</si>
  <si>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</si>
  <si>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</si>
  <si>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</si>
  <si>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</si>
  <si>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</si>
  <si>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</si>
  <si>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</si>
  <si>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</si>
  <si>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</si>
  <si>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</si>
  <si>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</si>
  <si>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</si>
  <si>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</si>
  <si>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</si>
  <si>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</si>
  <si>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</si>
  <si>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</si>
  <si>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</si>
  <si>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</si>
  <si>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</si>
  <si>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</si>
  <si>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</si>
  <si>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</si>
  <si>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</si>
  <si>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</si>
  <si>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</si>
  <si>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</si>
  <si>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</si>
  <si>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</si>
  <si>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</si>
  <si>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</si>
  <si>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</si>
  <si>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</si>
  <si>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</si>
  <si>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</si>
  <si>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</si>
  <si>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</si>
  <si>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</si>
  <si>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</si>
  <si>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</si>
  <si>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</si>
  <si>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</si>
  <si>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</si>
  <si>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</si>
  <si>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</si>
  <si>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</si>
  <si>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</si>
  <si>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</si>
  <si>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</si>
  <si>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</si>
  <si>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</si>
  <si>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</si>
  <si>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</si>
  <si>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</si>
  <si>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</si>
  <si>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</si>
  <si>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</si>
  <si>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</si>
  <si>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</si>
  <si>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</si>
  <si>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</si>
  <si>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</si>
  <si>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</si>
  <si>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</si>
  <si>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</si>
  <si>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</si>
  <si>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</si>
  <si>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</si>
  <si>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</si>
  <si>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</si>
  <si>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</si>
  <si>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</si>
  <si>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</si>
  <si>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</si>
  <si>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</si>
  <si>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</si>
  <si>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</si>
  <si>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</si>
  <si>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</si>
  <si>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</si>
  <si>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</si>
  <si>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</si>
  <si>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</si>
  <si>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</si>
  <si>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</si>
  <si>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</si>
  <si>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</si>
  <si>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</si>
  <si>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</si>
  <si>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</si>
  <si>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</si>
  <si>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</si>
  <si>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</si>
  <si>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</si>
  <si>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</si>
  <si>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</si>
  <si>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</si>
  <si>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</si>
  <si>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</si>
  <si>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</si>
  <si>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</si>
  <si>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</si>
  <si>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</si>
  <si>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</si>
  <si>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</si>
  <si>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</si>
  <si>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</si>
  <si>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</si>
  <si>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</si>
  <si>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</si>
  <si>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</si>
  <si>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</si>
  <si>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</si>
  <si>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</si>
  <si>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</si>
  <si>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</si>
  <si>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</si>
  <si>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</si>
  <si>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</si>
  <si>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</si>
  <si>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</si>
  <si>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</si>
  <si>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</si>
  <si>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</si>
  <si>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</si>
  <si>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</si>
  <si>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</si>
  <si>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</si>
  <si>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</si>
  <si>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</si>
  <si>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</si>
  <si>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</si>
  <si>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</si>
  <si>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</si>
  <si>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</si>
  <si>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</si>
  <si>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</si>
  <si>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</si>
  <si>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</si>
  <si>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</si>
  <si>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</si>
  <si>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</si>
  <si>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</si>
  <si>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</si>
  <si>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</si>
  <si>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</si>
  <si>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</si>
  <si>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</si>
  <si>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</si>
  <si>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</si>
  <si>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</si>
  <si>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</si>
  <si>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</si>
  <si>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</si>
  <si>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</si>
  <si>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</si>
  <si>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</si>
  <si>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</si>
  <si>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</si>
  <si>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</si>
  <si>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</si>
  <si>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</si>
  <si>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</si>
  <si>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</si>
  <si>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</si>
  <si>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</si>
  <si>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</si>
  <si>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</si>
  <si>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</si>
  <si>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</si>
  <si>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</si>
  <si>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</si>
  <si>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</si>
  <si>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</si>
  <si>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</si>
  <si>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</si>
  <si>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</si>
  <si>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</si>
  <si>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</si>
  <si>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</si>
  <si>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</si>
  <si>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</si>
  <si>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</si>
  <si>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</si>
  <si>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</si>
  <si>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</si>
  <si>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</si>
  <si>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</si>
  <si>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</si>
  <si>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</si>
  <si>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</si>
  <si>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</si>
  <si>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</si>
  <si>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</si>
  <si>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</si>
  <si>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</si>
  <si>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</si>
  <si>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</si>
  <si>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</si>
  <si>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</si>
  <si>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</si>
  <si>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</si>
  <si>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</si>
  <si>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</si>
  <si>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</si>
  <si>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</si>
  <si>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</si>
  <si>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</si>
  <si>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</si>
  <si>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</si>
  <si>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</si>
  <si>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</si>
  <si>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</si>
  <si>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</si>
  <si>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</si>
  <si>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</si>
  <si>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</si>
  <si>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</si>
  <si>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</si>
  <si>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</si>
  <si>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</si>
  <si>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</si>
  <si>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</si>
  <si>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</si>
  <si>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</si>
  <si>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</si>
  <si>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</si>
  <si>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</si>
  <si>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</si>
  <si>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</si>
  <si>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</si>
  <si>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</si>
  <si>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</si>
  <si>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</si>
  <si>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</si>
  <si>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</si>
  <si>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</si>
  <si>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</si>
  <si>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</si>
  <si>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</si>
  <si>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</si>
  <si>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</si>
  <si>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</si>
  <si>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</si>
  <si>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</si>
  <si>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</si>
  <si>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</si>
  <si>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</si>
  <si>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</si>
  <si>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</si>
  <si>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</si>
  <si>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</si>
  <si>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</si>
  <si>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</si>
  <si>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</si>
  <si>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</si>
  <si>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</si>
  <si>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</si>
  <si>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</si>
  <si>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</si>
  <si>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</si>
  <si>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</si>
  <si>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</si>
  <si>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</si>
  <si>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</si>
  <si>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</si>
  <si>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</si>
  <si>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</si>
  <si>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</si>
  <si>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</si>
  <si>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</si>
  <si>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</si>
  <si>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</si>
  <si>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</si>
  <si>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</si>
  <si>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</si>
  <si>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</si>
  <si>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</si>
  <si>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</si>
  <si>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</si>
  <si>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</si>
  <si>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</si>
  <si>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</si>
  <si>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</si>
  <si>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</si>
  <si>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</si>
  <si>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</si>
  <si>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</si>
  <si>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</si>
  <si>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</si>
  <si>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</si>
  <si>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</si>
  <si>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</si>
  <si>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</si>
  <si>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</si>
  <si>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</si>
  <si>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</si>
  <si>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</si>
  <si>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</si>
  <si>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</si>
  <si>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</si>
  <si>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</si>
  <si>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</si>
  <si>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</si>
  <si>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</si>
  <si>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</si>
  <si>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</si>
  <si>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</si>
  <si>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</si>
  <si>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</si>
  <si>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</si>
  <si>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</si>
  <si>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</si>
  <si>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</si>
  <si>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</si>
  <si>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</si>
  <si>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</si>
  <si>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</si>
  <si>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</si>
  <si>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</si>
  <si>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</si>
  <si>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</si>
  <si>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</si>
  <si>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</si>
  <si>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</si>
  <si>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</si>
  <si>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</si>
  <si>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</si>
  <si>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</si>
  <si>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</si>
  <si>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</si>
  <si>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</si>
  <si>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</si>
  <si>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</si>
  <si>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</si>
  <si>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</si>
  <si>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</si>
  <si>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</si>
  <si>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</si>
  <si>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</si>
  <si>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</si>
  <si>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</si>
  <si>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</si>
  <si>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</si>
  <si>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</si>
  <si>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</si>
  <si>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</si>
  <si>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</si>
  <si>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</si>
  <si>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</si>
  <si>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</si>
  <si>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</si>
  <si>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</si>
  <si>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</si>
  <si>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</si>
  <si>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</si>
  <si>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</si>
  <si>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</si>
  <si>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</si>
  <si>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</si>
  <si>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</si>
  <si>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</si>
  <si>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</si>
  <si>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</si>
  <si>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</si>
  <si>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</si>
  <si>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</si>
  <si>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</si>
  <si>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</si>
  <si>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</si>
  <si>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</si>
  <si>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</si>
  <si>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</si>
  <si>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</si>
  <si>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</si>
  <si>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</si>
  <si>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</si>
  <si>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</si>
  <si>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</si>
  <si>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</si>
  <si>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</si>
  <si>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</si>
  <si>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</si>
  <si>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</si>
  <si>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</si>
  <si>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</si>
  <si>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</si>
  <si>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</si>
  <si>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</si>
  <si>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</si>
  <si>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</si>
  <si>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</si>
  <si>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</si>
  <si>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</si>
  <si>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</si>
  <si>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</si>
  <si>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</si>
  <si>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</si>
  <si>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</si>
  <si>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</si>
  <si>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</si>
  <si>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</si>
  <si>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</si>
  <si>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</si>
  <si>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</si>
  <si>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</si>
  <si>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</si>
  <si>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</si>
  <si>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</si>
  <si>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</si>
  <si>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</si>
  <si>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</si>
  <si>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</si>
  <si>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</si>
  <si>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</si>
  <si>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</si>
  <si>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</si>
  <si>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</si>
  <si>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</si>
  <si>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</si>
  <si>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</si>
  <si>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</si>
  <si>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</si>
  <si>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</si>
  <si>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</si>
  <si>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</si>
  <si>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</si>
  <si>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</si>
  <si>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</si>
  <si>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</si>
  <si>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</si>
  <si>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</si>
  <si>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</si>
  <si>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</si>
  <si>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</si>
  <si>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</si>
  <si>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</si>
  <si>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</si>
  <si>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</si>
  <si>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</si>
  <si>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</si>
  <si>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</si>
  <si>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</si>
  <si>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</si>
  <si>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</si>
  <si>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</si>
  <si>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</si>
  <si>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</si>
  <si>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</si>
  <si>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</si>
  <si>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</si>
  <si>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</si>
  <si>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</si>
  <si>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</si>
  <si>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</si>
  <si>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</si>
  <si>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</si>
  <si>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</si>
  <si>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</si>
  <si>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</si>
  <si>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</si>
  <si>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</si>
  <si>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</si>
  <si>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</si>
  <si>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</si>
  <si>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</si>
  <si>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</si>
  <si>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</si>
  <si>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</si>
  <si>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</si>
  <si>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</si>
  <si>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</si>
  <si>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</si>
  <si>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</si>
  <si>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</si>
  <si>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</si>
  <si>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</si>
  <si>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</si>
  <si>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</si>
  <si>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</si>
  <si>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</si>
  <si>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</si>
  <si>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</si>
  <si>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</si>
  <si>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</si>
  <si>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</si>
  <si>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</si>
  <si>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</si>
  <si>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</si>
  <si>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</si>
  <si>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</si>
  <si>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</si>
  <si>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</si>
  <si>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</si>
  <si>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</si>
  <si>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</si>
  <si>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</si>
  <si>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</si>
  <si>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</si>
  <si>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</si>
  <si>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</si>
  <si>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</si>
  <si>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</si>
  <si>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</si>
  <si>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</si>
  <si>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</si>
  <si>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</si>
  <si>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</si>
  <si>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</si>
  <si>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</si>
  <si>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</si>
  <si>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</si>
  <si>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</si>
  <si>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</si>
  <si>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</si>
  <si>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</si>
  <si>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</si>
  <si>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</si>
  <si>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</si>
  <si>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</si>
  <si>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</si>
  <si>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</si>
  <si>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</si>
  <si>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</si>
  <si>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</si>
  <si>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</si>
  <si>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</si>
  <si>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</si>
  <si>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</si>
  <si>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</si>
  <si>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</si>
  <si>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</si>
  <si>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</si>
  <si>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</si>
  <si>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</si>
  <si>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</si>
  <si>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</si>
  <si>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</si>
  <si>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</si>
  <si>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</si>
  <si>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</si>
  <si>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</si>
  <si>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</si>
  <si>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</si>
  <si>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</si>
  <si>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</si>
  <si>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</si>
  <si>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</si>
  <si>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</si>
  <si>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</si>
  <si>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</si>
  <si>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</si>
  <si>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</si>
  <si>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</si>
  <si>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</si>
  <si>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</si>
  <si>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</si>
  <si>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</si>
  <si>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</si>
  <si>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</si>
  <si>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</si>
  <si>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</si>
  <si>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</si>
  <si>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</si>
  <si>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</si>
  <si>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</si>
  <si>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</si>
  <si>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</si>
  <si>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</si>
  <si>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</si>
  <si>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</si>
  <si>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</si>
  <si>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</si>
  <si>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</si>
  <si>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</si>
  <si>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</si>
  <si>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</si>
  <si>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</si>
  <si>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</si>
  <si>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</si>
  <si>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</si>
  <si>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</si>
  <si>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</si>
  <si>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</si>
  <si>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</si>
  <si>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</si>
  <si>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</si>
  <si>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</si>
  <si>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</si>
  <si>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</si>
  <si>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</si>
  <si>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</si>
  <si>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</si>
  <si>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</si>
  <si>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</si>
  <si>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</si>
  <si>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</si>
  <si>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</si>
  <si>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</si>
  <si>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</si>
  <si>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</si>
  <si>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</si>
  <si>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</si>
  <si>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</si>
  <si>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</si>
  <si>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</si>
  <si>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</si>
  <si>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</si>
  <si>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</si>
  <si>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</si>
  <si>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</si>
  <si>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</si>
  <si>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</si>
  <si>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</si>
  <si>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</si>
  <si>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</si>
  <si>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</si>
  <si>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</si>
  <si>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</si>
  <si>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</si>
  <si>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</si>
  <si>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</si>
  <si>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</si>
  <si>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</si>
  <si>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</si>
  <si>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</si>
  <si>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</si>
  <si>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</si>
  <si>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</si>
  <si>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</si>
  <si>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</si>
  <si>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</si>
  <si>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</si>
  <si>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</si>
  <si>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</si>
  <si>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</si>
  <si>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</si>
  <si>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</si>
  <si>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</si>
  <si>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</si>
  <si>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</si>
  <si>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</si>
  <si>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</si>
  <si>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</si>
  <si>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</si>
  <si>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</si>
  <si>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</si>
  <si>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</si>
  <si>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</si>
  <si>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</si>
  <si>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</si>
  <si>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</si>
  <si>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</si>
  <si>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</si>
  <si>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</si>
  <si>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</si>
  <si>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</si>
  <si>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</si>
  <si>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</si>
  <si>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</si>
  <si>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</si>
  <si>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</si>
  <si>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</si>
  <si>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</si>
  <si>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</si>
  <si>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</si>
  <si>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</si>
  <si>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</si>
  <si>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</si>
  <si>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</si>
  <si>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</si>
  <si>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</si>
  <si>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</si>
  <si>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</si>
  <si>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</si>
  <si>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</si>
  <si>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</si>
  <si>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</si>
  <si>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</si>
  <si>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</si>
  <si>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</si>
  <si>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</si>
  <si>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</si>
  <si>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</si>
  <si>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</si>
  <si>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</si>
  <si>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</si>
  <si>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</si>
  <si>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</si>
  <si>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</si>
  <si>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</si>
  <si>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</si>
  <si>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</si>
  <si>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</si>
  <si>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</si>
  <si>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</si>
  <si>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</si>
  <si>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</si>
  <si>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</si>
  <si>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</si>
  <si>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</si>
  <si>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</si>
  <si>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</si>
  <si>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</si>
  <si>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</si>
  <si>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</si>
  <si>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</si>
  <si>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</si>
  <si>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</si>
  <si>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</si>
  <si>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</si>
  <si>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</si>
  <si>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</si>
  <si>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</si>
  <si>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</si>
  <si>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</si>
  <si>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</si>
  <si>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</si>
  <si>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</si>
  <si>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</si>
  <si>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</si>
  <si>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</si>
  <si>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</si>
  <si>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</si>
  <si>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</si>
  <si>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</si>
  <si>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</si>
  <si>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</si>
  <si>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</si>
  <si>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</si>
  <si>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</si>
  <si>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</si>
  <si>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</si>
  <si>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</si>
  <si>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</si>
  <si>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</si>
  <si>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</si>
  <si>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</si>
  <si>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</si>
  <si>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</si>
  <si>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</si>
  <si>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</si>
  <si>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</si>
  <si>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</si>
  <si>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</si>
  <si>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</si>
  <si>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</si>
  <si>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</si>
  <si>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</si>
  <si>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</si>
  <si>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</si>
  <si>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</si>
  <si>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</si>
  <si>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</si>
  <si>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</si>
  <si>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</si>
  <si>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</si>
  <si>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</si>
  <si>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</si>
  <si>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</si>
  <si>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</si>
  <si>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</si>
  <si>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</si>
  <si>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</si>
  <si>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</si>
  <si>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</si>
  <si>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</si>
  <si>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</si>
  <si>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</si>
  <si>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</si>
  <si>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</si>
  <si>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</si>
  <si>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</si>
  <si>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</si>
  <si>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</si>
  <si>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</si>
  <si>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</si>
  <si>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</si>
  <si>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</si>
  <si>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</si>
  <si>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</si>
  <si>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</si>
  <si>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</si>
  <si>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</si>
  <si>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</si>
  <si>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</si>
  <si>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</si>
  <si>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</si>
  <si>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</si>
  <si>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</si>
  <si>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</si>
  <si>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</si>
  <si>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</si>
  <si>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</si>
  <si>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</si>
  <si>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</si>
  <si>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</si>
  <si>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</si>
  <si>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</si>
  <si>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</si>
  <si>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</si>
  <si>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</si>
  <si>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</si>
  <si>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</si>
  <si>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</si>
  <si>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</si>
  <si>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</si>
  <si>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</si>
  <si>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</si>
  <si>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</si>
  <si>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</si>
  <si>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</si>
  <si>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</si>
  <si>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</si>
  <si>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</si>
  <si>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</si>
  <si>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</si>
  <si>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</si>
  <si>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</si>
  <si>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</si>
  <si>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</si>
  <si>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</si>
  <si>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</si>
  <si>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</si>
  <si>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</si>
  <si>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</si>
  <si>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</si>
  <si>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</si>
  <si>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</si>
  <si>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</si>
  <si>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</si>
  <si>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</si>
  <si>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</si>
  <si>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</si>
  <si>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</si>
  <si>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</si>
  <si>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</si>
  <si>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</si>
  <si>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</si>
  <si>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</si>
  <si>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</si>
  <si>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</si>
  <si>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</si>
  <si>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</si>
  <si>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</si>
  <si>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</si>
  <si>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</si>
  <si>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</si>
  <si>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</si>
  <si>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</si>
  <si>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</si>
  <si>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</si>
  <si>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</si>
  <si>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</si>
  <si>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</si>
  <si>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</si>
  <si>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</si>
  <si>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</si>
  <si>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</si>
  <si>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</si>
  <si>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</si>
  <si>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</si>
  <si>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</si>
  <si>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</si>
  <si>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</si>
  <si>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</si>
  <si>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</si>
  <si>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</si>
  <si>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</si>
  <si>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</si>
  <si>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</si>
  <si>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</si>
  <si>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</si>
  <si>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</si>
  <si>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</si>
  <si>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</si>
  <si>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</si>
  <si>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</si>
  <si>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</si>
  <si>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</si>
  <si>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</si>
  <si>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</si>
  <si>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</si>
  <si>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</si>
  <si>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</si>
  <si>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</si>
  <si>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</si>
  <si>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</si>
  <si>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</si>
  <si>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</si>
  <si>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</si>
  <si>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</si>
  <si>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</si>
  <si>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</si>
  <si>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</si>
  <si>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</si>
  <si>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</si>
  <si>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</si>
  <si>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</si>
  <si>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</si>
  <si>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</si>
  <si>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</si>
  <si>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</si>
  <si>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</si>
  <si>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</si>
  <si>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</si>
  <si>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</si>
  <si>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</si>
  <si>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</si>
  <si>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</si>
  <si>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</si>
  <si>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</si>
  <si>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</si>
  <si>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</si>
  <si>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</si>
  <si>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</si>
  <si>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</si>
  <si>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</si>
  <si>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</si>
  <si>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</si>
  <si>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</si>
  <si>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</si>
  <si>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</si>
  <si>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</si>
  <si>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</si>
  <si>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</si>
  <si>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</si>
  <si>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</si>
  <si>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</si>
  <si>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</si>
  <si>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</si>
  <si>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</si>
  <si>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</si>
  <si>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</si>
  <si>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</si>
  <si>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</si>
  <si>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</si>
  <si>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</si>
  <si>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</si>
  <si>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</si>
  <si>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</si>
  <si>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</si>
  <si>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</si>
  <si>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</si>
  <si>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</si>
  <si>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</si>
  <si>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</si>
  <si>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</si>
  <si>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</si>
  <si>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</si>
  <si>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</si>
  <si>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</si>
  <si>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</si>
  <si>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</si>
  <si>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</si>
  <si>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</si>
  <si>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</si>
  <si>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</si>
  <si>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</si>
  <si>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</si>
  <si>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</si>
  <si>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</si>
  <si>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</si>
  <si>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</si>
  <si>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</si>
  <si>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</si>
  <si>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</si>
  <si>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</si>
  <si>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</si>
  <si>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</si>
  <si>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</si>
  <si>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</si>
  <si>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</si>
  <si>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</si>
  <si>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</si>
  <si>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</si>
  <si>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</si>
  <si>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</si>
  <si>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</si>
  <si>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</si>
  <si>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</si>
  <si>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</si>
  <si>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</si>
  <si>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</si>
  <si>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</si>
  <si>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</si>
  <si>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</si>
  <si>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</si>
  <si>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</si>
  <si>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</si>
  <si>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</si>
  <si>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</si>
  <si>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</si>
  <si>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</si>
  <si>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</si>
  <si>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</si>
  <si>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</si>
  <si>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</si>
  <si>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</si>
  <si>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</si>
  <si>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</si>
  <si>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</si>
  <si>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</si>
  <si>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</si>
  <si>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</si>
  <si>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</si>
  <si>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</si>
  <si>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</si>
  <si>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</si>
  <si>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</si>
  <si>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</si>
  <si>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</si>
  <si>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</si>
  <si>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</si>
  <si>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</si>
  <si>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</si>
  <si>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</si>
  <si>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</si>
  <si>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</si>
  <si>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</si>
  <si>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</si>
  <si>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</si>
  <si>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</si>
  <si>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</si>
  <si>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</si>
  <si>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</si>
  <si>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</si>
  <si>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</si>
  <si>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</si>
  <si>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</si>
  <si>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</si>
  <si>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</si>
  <si>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</si>
  <si>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</si>
  <si>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</si>
  <si>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</si>
  <si>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</si>
  <si>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</si>
  <si>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</si>
  <si>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</si>
  <si>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</si>
  <si>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</si>
  <si>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</si>
  <si>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</si>
  <si>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</si>
  <si>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</si>
  <si>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</si>
  <si>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</si>
  <si>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</si>
  <si>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</si>
  <si>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</si>
  <si>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</si>
  <si>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</si>
  <si>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</si>
  <si>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</si>
  <si>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</si>
  <si>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</si>
  <si>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</si>
  <si>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</si>
  <si>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</si>
  <si>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</si>
  <si>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</si>
  <si>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</si>
  <si>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</si>
  <si>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</si>
  <si>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</si>
  <si>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</si>
  <si>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</si>
  <si>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</si>
  <si>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</si>
  <si>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</si>
  <si>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</si>
  <si>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</si>
  <si>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</si>
  <si>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</si>
  <si>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</si>
  <si>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</si>
  <si>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</si>
  <si>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</si>
  <si>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</si>
  <si>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</si>
  <si>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</si>
  <si>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</si>
  <si>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</si>
  <si>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</si>
  <si>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</si>
  <si>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</si>
  <si>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</si>
  <si>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</si>
  <si>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</si>
  <si>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</si>
  <si>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</si>
  <si>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</si>
  <si>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</si>
  <si>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</si>
  <si>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</si>
  <si>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</si>
  <si>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</si>
  <si>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</si>
  <si>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</si>
  <si>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</si>
  <si>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</si>
  <si>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</si>
  <si>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</si>
  <si>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</si>
  <si>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</si>
  <si>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</si>
  <si>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</si>
  <si>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</si>
  <si>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</si>
  <si>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</si>
  <si>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</si>
  <si>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</si>
  <si>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</si>
  <si>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</si>
  <si>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</si>
  <si>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</si>
  <si>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</si>
  <si>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</si>
  <si>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</si>
  <si>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</si>
  <si>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</si>
  <si>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</si>
  <si>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</si>
  <si>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</si>
  <si>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</si>
  <si>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</si>
  <si>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</si>
  <si>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</si>
  <si>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</si>
  <si>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</si>
  <si>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</si>
  <si>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</si>
  <si>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</si>
  <si>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</si>
  <si>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</si>
  <si>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</si>
  <si>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</si>
  <si>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</si>
  <si>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</si>
  <si>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</si>
  <si>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</si>
  <si>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</si>
  <si>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</si>
  <si>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</si>
  <si>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</si>
  <si>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</si>
  <si>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</si>
  <si>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</si>
  <si>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</si>
  <si>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</si>
  <si>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</si>
  <si>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</si>
  <si>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</si>
  <si>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</si>
  <si>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</si>
  <si>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</si>
  <si>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</si>
  <si>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</si>
  <si>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</si>
  <si>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</si>
  <si>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</si>
  <si>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</si>
  <si>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</si>
  <si>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</si>
  <si>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</si>
  <si>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</si>
  <si>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</si>
  <si>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</si>
  <si>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</si>
  <si>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</si>
  <si>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</si>
  <si>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</si>
  <si>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</si>
  <si>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</si>
  <si>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</si>
  <si>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</si>
  <si>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</si>
  <si>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</si>
  <si>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</si>
  <si>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</si>
  <si>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</si>
  <si>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</si>
  <si>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</si>
  <si>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</si>
  <si>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</si>
  <si>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</si>
  <si>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</si>
  <si>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</si>
  <si>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</si>
  <si>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</si>
  <si>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</si>
  <si>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</si>
  <si>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</si>
  <si>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</si>
  <si>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</si>
  <si>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</si>
  <si>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</si>
  <si>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</si>
  <si>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</si>
  <si>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</si>
  <si>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</si>
  <si>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</si>
  <si>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</si>
  <si>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</si>
  <si>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</si>
  <si>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</si>
  <si>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</si>
  <si>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</si>
  <si>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</si>
  <si>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</si>
  <si>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</si>
  <si>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</si>
  <si>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</si>
  <si>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</si>
  <si>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</si>
  <si>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</si>
  <si>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</si>
  <si>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</si>
  <si>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</si>
  <si>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</si>
  <si>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</si>
  <si>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</si>
  <si>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</si>
  <si>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</si>
  <si>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</si>
  <si>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</si>
  <si>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</si>
  <si>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</si>
  <si>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</si>
  <si>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</si>
  <si>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</si>
  <si>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</si>
  <si>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</si>
  <si>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</si>
  <si>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</si>
  <si>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</si>
  <si>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</si>
  <si>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</si>
  <si>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</si>
  <si>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</si>
  <si>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</si>
  <si>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</si>
  <si>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</si>
  <si>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</si>
  <si>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</si>
  <si>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</si>
  <si>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</si>
  <si>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</si>
  <si>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</si>
  <si>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</si>
  <si>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</si>
  <si>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</si>
  <si>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</si>
  <si>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</si>
  <si>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</si>
  <si>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</si>
  <si>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</si>
  <si>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</si>
  <si>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</si>
  <si>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</si>
  <si>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</si>
  <si>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</si>
  <si>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</si>
  <si>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</si>
  <si>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</si>
  <si>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</si>
  <si>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</si>
  <si>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</si>
  <si>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</si>
  <si>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</si>
  <si>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</si>
  <si>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</si>
  <si>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</si>
  <si>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</si>
  <si>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</si>
  <si>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</si>
  <si>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</si>
  <si>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</si>
  <si>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</si>
  <si>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</si>
  <si>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</si>
  <si>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</si>
  <si>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</si>
  <si>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</si>
  <si>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</si>
  <si>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</si>
  <si>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</si>
  <si>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</si>
  <si>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</si>
  <si>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</si>
  <si>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</si>
  <si>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</si>
  <si>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</si>
  <si>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</si>
  <si>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</si>
  <si>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</si>
  <si>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</si>
  <si>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</si>
  <si>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</si>
  <si>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</si>
  <si>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</si>
  <si>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</si>
  <si>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</si>
  <si>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</si>
  <si>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</si>
  <si>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</si>
  <si>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</si>
  <si>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</si>
  <si>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</si>
  <si>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</si>
  <si>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</si>
  <si>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</si>
  <si>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</si>
  <si>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</si>
  <si>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</si>
  <si>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</si>
  <si>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</si>
  <si>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</si>
  <si>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</si>
  <si>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</si>
  <si>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</si>
  <si>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</si>
  <si>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</si>
  <si>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</si>
  <si>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</si>
  <si>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</si>
  <si>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</si>
  <si>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</si>
  <si>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</si>
  <si>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</si>
  <si>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</si>
  <si>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</si>
  <si>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</si>
  <si>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</si>
  <si>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</si>
  <si>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</si>
  <si>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</si>
  <si>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</si>
  <si>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</si>
  <si>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</si>
  <si>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</si>
  <si>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</si>
  <si>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</si>
  <si>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</si>
  <si>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</si>
  <si>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</si>
  <si>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</si>
  <si>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</si>
  <si>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</si>
  <si>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</si>
  <si>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</si>
  <si>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</si>
  <si>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</si>
  <si>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</si>
  <si>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</si>
  <si>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</si>
  <si>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</si>
  <si>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</si>
  <si>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</si>
  <si>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</si>
  <si>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</si>
  <si>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</si>
  <si>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</si>
  <si>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</si>
  <si>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</si>
  <si>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</si>
  <si>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</si>
  <si>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</si>
  <si>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</si>
  <si>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</si>
  <si>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</si>
  <si>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</si>
  <si>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</si>
  <si>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</si>
  <si>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</si>
  <si>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</si>
  <si>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</si>
  <si>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</si>
  <si>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</si>
  <si>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</si>
  <si>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</si>
  <si>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</si>
  <si>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</si>
  <si>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</si>
  <si>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</si>
  <si>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</si>
  <si>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</si>
  <si>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</si>
  <si>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</si>
  <si>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</si>
  <si>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</si>
  <si>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</si>
  <si>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</si>
  <si>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</si>
  <si>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</si>
  <si>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</si>
  <si>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</si>
  <si>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</si>
  <si>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</si>
  <si>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</si>
  <si>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</si>
  <si>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</si>
  <si>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</si>
  <si>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</si>
  <si>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</si>
  <si>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</si>
  <si>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</si>
  <si>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</si>
  <si>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</si>
  <si>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</si>
  <si>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</si>
  <si>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</si>
  <si>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</si>
  <si>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</si>
  <si>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</si>
  <si>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</si>
  <si>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</si>
  <si>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</si>
  <si>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</si>
  <si>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</si>
  <si>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</si>
  <si>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</si>
  <si>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</si>
  <si>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</si>
  <si>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</si>
  <si>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</si>
  <si>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</si>
  <si>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</si>
  <si>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</si>
  <si>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</si>
  <si>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</si>
  <si>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</si>
  <si>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</si>
  <si>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</si>
  <si>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</si>
  <si>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</si>
  <si>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</si>
  <si>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</si>
  <si>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</si>
  <si>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</si>
  <si>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</si>
  <si>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</si>
  <si>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</si>
  <si>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</si>
  <si>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</si>
  <si>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</si>
  <si>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</si>
  <si>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</si>
  <si>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</si>
  <si>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</si>
  <si>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</si>
  <si>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</si>
  <si>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</si>
  <si>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</si>
  <si>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</si>
  <si>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</si>
  <si>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</si>
  <si>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</si>
  <si>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</si>
  <si>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</si>
  <si>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</si>
  <si>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</si>
  <si>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</si>
  <si>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</si>
  <si>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</si>
  <si>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</si>
  <si>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</si>
  <si>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</si>
  <si>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</si>
  <si>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</si>
  <si>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</si>
  <si>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</si>
  <si>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</si>
  <si>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</si>
  <si>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</si>
  <si>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</si>
  <si>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</si>
  <si>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</si>
  <si>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</si>
  <si>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</si>
  <si>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</si>
  <si>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</si>
  <si>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</si>
  <si>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</si>
  <si>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</si>
  <si>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</si>
  <si>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</si>
  <si>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</si>
  <si>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</si>
  <si>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</si>
  <si>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</si>
  <si>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</si>
  <si>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</si>
  <si>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</si>
  <si>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</si>
  <si>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</si>
  <si>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</si>
  <si>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</si>
  <si>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</si>
  <si>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</si>
  <si>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</si>
  <si>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</si>
  <si>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</si>
  <si>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</si>
  <si>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</si>
  <si>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</si>
  <si>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</si>
  <si>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</si>
  <si>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</si>
  <si>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</si>
  <si>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</si>
  <si>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</si>
  <si>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</si>
  <si>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</si>
  <si>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</si>
  <si>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</si>
  <si>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</si>
  <si>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</si>
  <si>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</si>
  <si>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</si>
  <si>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</si>
  <si>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</si>
  <si>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</si>
  <si>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</si>
  <si>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</si>
  <si>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</si>
  <si>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</si>
  <si>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</si>
  <si>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</si>
  <si>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</si>
  <si>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</si>
  <si>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</si>
  <si>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</si>
  <si>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</si>
  <si>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</si>
  <si>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</si>
  <si>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</si>
  <si>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</si>
  <si>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</si>
  <si>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</si>
  <si>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</si>
  <si>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</si>
  <si>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</si>
  <si>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</si>
  <si>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</si>
  <si>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</si>
  <si>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</si>
  <si>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</si>
  <si>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</si>
  <si>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</si>
  <si>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</si>
  <si>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</si>
  <si>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</si>
  <si>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</si>
  <si>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</si>
  <si>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</si>
  <si>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</si>
  <si>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</si>
  <si>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</si>
  <si>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</si>
  <si>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</si>
  <si>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</si>
  <si>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</si>
  <si>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</si>
  <si>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</si>
  <si>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</si>
  <si>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</si>
  <si>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</si>
  <si>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</si>
  <si>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</si>
  <si>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</si>
  <si>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</si>
  <si>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</si>
  <si>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</si>
  <si>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</si>
  <si>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</si>
  <si>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</si>
  <si>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</si>
  <si>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</si>
  <si>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</si>
  <si>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</si>
  <si>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</si>
  <si>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</si>
  <si>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</si>
  <si>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</si>
  <si>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</si>
  <si>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</si>
  <si>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</si>
  <si>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</si>
  <si>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</si>
  <si>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</si>
  <si>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</si>
  <si>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</si>
  <si>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</si>
  <si>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</si>
  <si>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</si>
  <si>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</si>
  <si>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</si>
  <si>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</si>
  <si>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</si>
  <si>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</si>
  <si>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</si>
  <si>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</si>
  <si>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</si>
  <si>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</si>
  <si>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</si>
  <si>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</si>
  <si>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</si>
  <si>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</si>
  <si>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</si>
  <si>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</si>
  <si>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</si>
  <si>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</si>
  <si>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</si>
  <si>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</si>
  <si>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</si>
  <si>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</si>
  <si>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</si>
  <si>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</si>
  <si>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</si>
  <si>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</si>
  <si>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</si>
  <si>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</si>
  <si>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</si>
  <si>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</si>
  <si>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</si>
  <si>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</si>
  <si>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</si>
  <si>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</si>
  <si>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</si>
  <si>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</si>
  <si>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</si>
  <si>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</si>
  <si>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</si>
  <si>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</si>
  <si>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</si>
  <si>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</si>
  <si>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</si>
  <si>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</si>
  <si>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</si>
  <si>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</si>
  <si>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</si>
  <si>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</si>
  <si>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</si>
  <si>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</si>
  <si>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</si>
  <si>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</si>
  <si>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</si>
  <si>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</si>
  <si>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</si>
  <si>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</si>
  <si>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</si>
  <si>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</si>
  <si>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</si>
  <si>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</si>
  <si>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</si>
  <si>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</si>
  <si>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</si>
  <si>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</si>
  <si>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</si>
  <si>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</si>
  <si>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</si>
  <si>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</si>
  <si>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</si>
  <si>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</si>
  <si>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</si>
  <si>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</si>
  <si>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</si>
  <si>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</si>
  <si>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</si>
  <si>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</si>
  <si>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</si>
  <si>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</si>
  <si>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</si>
  <si>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</si>
  <si>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</si>
  <si>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</si>
  <si>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</si>
  <si>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</si>
  <si>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</si>
  <si>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</si>
  <si>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</si>
  <si>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</si>
  <si>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</si>
  <si>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</si>
  <si>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</si>
  <si>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</si>
  <si>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</si>
  <si>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</si>
  <si>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</si>
  <si>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</si>
  <si>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</si>
  <si>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</si>
  <si>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</si>
  <si>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</si>
  <si>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</si>
  <si>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</si>
  <si>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</si>
  <si>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</si>
  <si>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</si>
  <si>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</si>
  <si>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</si>
  <si>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</si>
  <si>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</si>
  <si>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</si>
  <si>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</si>
  <si>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</si>
  <si>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</si>
  <si>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</si>
  <si>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</si>
  <si>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</si>
  <si>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</si>
  <si>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</si>
  <si>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</si>
  <si>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</si>
  <si>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</si>
  <si>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</si>
  <si>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</si>
  <si>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</si>
  <si>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</si>
  <si>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</si>
  <si>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</si>
  <si>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</si>
  <si>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</si>
  <si>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</si>
  <si>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</si>
  <si>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</si>
  <si>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</si>
  <si>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</si>
  <si>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</si>
  <si>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</si>
  <si>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</si>
  <si>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</si>
  <si>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</si>
  <si>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</si>
  <si>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</si>
  <si>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</si>
  <si>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</si>
  <si>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</si>
  <si>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</si>
  <si>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</si>
  <si>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</si>
  <si>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</si>
  <si>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</si>
  <si>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</si>
  <si>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</si>
  <si>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</si>
  <si>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</si>
  <si>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</si>
  <si>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</si>
  <si>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</si>
  <si>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</si>
  <si>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</si>
  <si>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</si>
  <si>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</si>
  <si>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</si>
  <si>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</si>
  <si>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</si>
  <si>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</si>
  <si>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</si>
  <si>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</si>
  <si>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</si>
  <si>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</si>
  <si>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</si>
  <si>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</si>
  <si>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</si>
  <si>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</si>
  <si>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</si>
  <si>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</si>
  <si>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</si>
  <si>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</si>
  <si>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</si>
  <si>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</si>
  <si>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</si>
  <si>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</si>
  <si>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</si>
  <si>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</si>
  <si>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</si>
  <si>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</si>
  <si>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</si>
  <si>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</si>
  <si>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</si>
  <si>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</si>
  <si>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</si>
  <si>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</si>
  <si>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</si>
  <si>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</si>
  <si>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</si>
  <si>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</si>
  <si>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</si>
  <si>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</si>
  <si>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</si>
  <si>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</si>
  <si>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</si>
  <si>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</si>
  <si>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</si>
  <si>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</si>
  <si>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</si>
  <si>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</si>
  <si>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</si>
  <si>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</si>
  <si>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</si>
  <si>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</si>
  <si>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</si>
  <si>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</si>
  <si>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</si>
  <si>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</si>
  <si>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</si>
  <si>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</si>
  <si>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</si>
  <si>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</si>
  <si>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</si>
  <si>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</si>
  <si>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</si>
  <si>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</si>
  <si>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</si>
  <si>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</si>
  <si>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</si>
  <si>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</si>
  <si>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</si>
  <si>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</si>
  <si>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</si>
  <si>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</si>
  <si>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</si>
  <si>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</si>
  <si>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</si>
  <si>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</si>
  <si>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</si>
  <si>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</si>
  <si>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</si>
  <si>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</si>
  <si>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</si>
  <si>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</si>
  <si>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</si>
  <si>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</si>
  <si>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</si>
  <si>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</si>
  <si>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</si>
  <si>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</si>
  <si>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</si>
  <si>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</si>
  <si>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</si>
  <si>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</si>
  <si>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</si>
  <si>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</si>
  <si>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</si>
  <si>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</si>
  <si>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</si>
  <si>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</si>
  <si>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</si>
  <si>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</si>
  <si>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</si>
  <si>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</si>
  <si>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</si>
  <si>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</si>
  <si>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</si>
  <si>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</si>
  <si>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</si>
  <si>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</si>
  <si>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</si>
  <si>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</si>
  <si>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</si>
  <si>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</si>
  <si>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</si>
  <si>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</si>
  <si>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</si>
  <si>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</si>
  <si>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</si>
  <si>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</si>
  <si>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</si>
  <si>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</si>
  <si>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</si>
  <si>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</si>
  <si>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</si>
  <si>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</si>
  <si>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</si>
  <si>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</si>
  <si>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</si>
  <si>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</si>
  <si>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</si>
  <si>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</si>
  <si>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</si>
  <si>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</si>
  <si>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</si>
  <si>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</si>
  <si>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</si>
  <si>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</si>
  <si>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</si>
  <si>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</si>
  <si>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</si>
  <si>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</si>
  <si>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</si>
  <si>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</si>
  <si>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</si>
  <si>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</si>
  <si>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</si>
  <si>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</si>
  <si>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</si>
  <si>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</si>
  <si>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</si>
  <si>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</si>
  <si>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</si>
  <si>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</si>
  <si>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</si>
  <si>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</si>
  <si>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</si>
  <si>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</si>
  <si>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</si>
  <si>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</si>
  <si>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</si>
  <si>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</si>
  <si>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</si>
  <si>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</si>
  <si>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</si>
  <si>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</si>
  <si>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</si>
  <si>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</si>
  <si>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</si>
  <si>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</si>
  <si>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</si>
  <si>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</si>
  <si>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</si>
  <si>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</si>
  <si>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</si>
  <si>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</si>
  <si>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</si>
  <si>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</si>
  <si>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</si>
  <si>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</si>
  <si>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</si>
  <si>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</si>
  <si>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</si>
  <si>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</si>
  <si>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</si>
  <si>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</si>
  <si>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</si>
  <si>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</si>
  <si>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</si>
  <si>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</si>
  <si>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</si>
  <si>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</si>
  <si>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</si>
  <si>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</si>
  <si>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</si>
  <si>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</si>
  <si>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</si>
  <si>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</si>
  <si>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</si>
  <si>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</si>
  <si>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</si>
  <si>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</si>
  <si>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</si>
  <si>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</si>
  <si>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</si>
  <si>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</si>
  <si>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</si>
  <si>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</si>
  <si>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</si>
  <si>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</si>
  <si>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</si>
  <si>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</si>
  <si>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</si>
  <si>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</si>
  <si>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</si>
  <si>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</si>
  <si>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</si>
  <si>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</si>
  <si>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</si>
  <si>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</si>
  <si>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</si>
  <si>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</si>
  <si>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</si>
  <si>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</si>
  <si>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</si>
  <si>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</si>
  <si>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</si>
  <si>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</si>
  <si>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</si>
  <si>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</si>
  <si>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</si>
  <si>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</si>
  <si>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</si>
  <si>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</si>
  <si>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</si>
  <si>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</si>
  <si>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</si>
  <si>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</si>
  <si>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</si>
  <si>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</si>
  <si>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</si>
  <si>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</si>
  <si>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</si>
  <si>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</si>
  <si>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</si>
  <si>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</si>
  <si>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</si>
  <si>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</si>
  <si>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</si>
  <si>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</si>
  <si>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</si>
  <si>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</si>
  <si>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</si>
  <si>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</si>
  <si>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</si>
  <si>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</si>
  <si>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</si>
  <si>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</si>
  <si>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</si>
  <si>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</si>
  <si>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</si>
  <si>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</si>
  <si>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</si>
  <si>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</si>
  <si>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</si>
  <si>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</si>
  <si>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</si>
  <si>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</si>
  <si>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</si>
  <si>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</si>
  <si>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</si>
  <si>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</si>
  <si>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</si>
  <si>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</si>
  <si>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</si>
  <si>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</si>
  <si>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</si>
  <si>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</si>
  <si>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</si>
  <si>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</si>
  <si>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</si>
  <si>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</si>
  <si>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</si>
  <si>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</si>
  <si>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</si>
  <si>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</si>
  <si>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</si>
  <si>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</si>
  <si>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</si>
  <si>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</si>
  <si>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</si>
  <si>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</si>
  <si>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</si>
  <si>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</si>
  <si>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</si>
  <si>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</si>
  <si>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</si>
  <si>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</si>
  <si>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</si>
  <si>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</si>
  <si>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</si>
  <si>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</si>
  <si>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</si>
  <si>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</si>
  <si>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</si>
  <si>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</si>
  <si>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</si>
  <si>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</si>
  <si>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</si>
  <si>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</si>
  <si>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</si>
  <si>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</si>
  <si>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</si>
  <si>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</si>
  <si>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</si>
  <si>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</si>
  <si>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</si>
  <si>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</si>
  <si>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</si>
  <si>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</si>
  <si>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</si>
  <si>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</si>
  <si>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</si>
  <si>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</si>
  <si>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</si>
  <si>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</si>
  <si>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</si>
  <si>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</si>
  <si>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</si>
  <si>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</si>
  <si>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</si>
  <si>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</si>
  <si>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</si>
  <si>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</si>
  <si>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</si>
  <si>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</si>
  <si>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</si>
  <si>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</si>
  <si>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</si>
  <si>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</si>
  <si>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</si>
  <si>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</si>
  <si>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</si>
  <si>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</si>
  <si>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</si>
  <si>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</si>
  <si>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</si>
  <si>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</si>
  <si>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</si>
  <si>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</si>
  <si>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</si>
  <si>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</si>
  <si>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</si>
  <si>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</si>
  <si>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</si>
  <si>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</si>
  <si>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</si>
  <si>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</si>
  <si>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</si>
  <si>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</si>
  <si>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</si>
  <si>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</si>
  <si>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</si>
  <si>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</si>
  <si>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</si>
  <si>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</si>
  <si>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</si>
  <si>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</si>
  <si>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</si>
  <si>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</si>
  <si>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</si>
  <si>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</si>
  <si>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</si>
  <si>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</si>
  <si>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</si>
  <si>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</si>
  <si>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</si>
  <si>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</si>
  <si>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</si>
  <si>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</si>
  <si>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</si>
  <si>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</si>
  <si>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</si>
  <si>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</si>
  <si>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</si>
  <si>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</si>
  <si>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</si>
  <si>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</si>
  <si>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</si>
  <si>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</si>
  <si>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</si>
  <si>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</si>
  <si>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</si>
  <si>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</si>
  <si>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</si>
  <si>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</si>
  <si>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</si>
  <si>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</si>
  <si>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</si>
  <si>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</si>
  <si>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</si>
  <si>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</si>
  <si>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</si>
  <si>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</si>
  <si>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</si>
  <si>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</si>
  <si>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</si>
  <si>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</si>
  <si>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</si>
  <si>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</si>
  <si>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</si>
  <si>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</si>
  <si>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</si>
  <si>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</si>
  <si>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</si>
  <si>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</si>
  <si>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</si>
  <si>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</si>
  <si>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</si>
  <si>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</si>
  <si>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</si>
  <si>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</si>
  <si>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</si>
  <si>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</si>
  <si>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</si>
  <si>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</si>
  <si>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</si>
  <si>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</si>
  <si>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</si>
  <si>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</si>
  <si>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</si>
  <si>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</si>
  <si>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</si>
  <si>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</si>
  <si>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</si>
  <si>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</si>
  <si>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</si>
  <si>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</si>
  <si>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</si>
  <si>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</si>
  <si>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</si>
  <si>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</si>
  <si>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</si>
  <si>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</si>
  <si>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</si>
  <si>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</si>
  <si>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</si>
  <si>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</si>
  <si>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</si>
  <si>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</si>
  <si>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</si>
  <si>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</si>
  <si>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</si>
  <si>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</si>
  <si>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</si>
  <si>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</si>
  <si>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</si>
  <si>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</si>
  <si>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</si>
  <si>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</si>
  <si>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</si>
  <si>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</si>
  <si>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</si>
  <si>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</si>
  <si>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</si>
  <si>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</si>
  <si>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</si>
  <si>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</si>
  <si>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</si>
  <si>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</si>
  <si>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</si>
  <si>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</si>
  <si>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</si>
  <si>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</si>
  <si>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</si>
  <si>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</si>
  <si>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</si>
  <si>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</si>
  <si>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</si>
  <si>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</si>
  <si>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</si>
  <si>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</si>
  <si>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</si>
  <si>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</si>
  <si>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</si>
  <si>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</si>
  <si>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</si>
  <si>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</si>
  <si>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</si>
  <si>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</si>
  <si>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</si>
  <si>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</si>
  <si>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</si>
  <si>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</si>
  <si>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</si>
  <si>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</si>
  <si>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</si>
  <si>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</si>
  <si>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</si>
  <si>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</si>
  <si>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</si>
  <si>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</si>
  <si>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</si>
  <si>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</si>
  <si>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</si>
  <si>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</si>
  <si>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</si>
  <si>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</si>
  <si>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</si>
  <si>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</si>
  <si>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</si>
  <si>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</si>
  <si>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</si>
  <si>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</si>
  <si>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</si>
  <si>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</si>
  <si>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</si>
  <si>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</si>
  <si>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</si>
  <si>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</si>
  <si>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</si>
  <si>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</si>
  <si>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</si>
  <si>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</si>
  <si>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</si>
  <si>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</si>
  <si>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</si>
  <si>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</si>
  <si>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</si>
  <si>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</si>
  <si>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</si>
  <si>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</si>
  <si>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</si>
  <si>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</si>
  <si>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</si>
  <si>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</si>
  <si>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</si>
  <si>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</si>
  <si>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</si>
  <si>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</si>
  <si>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</si>
  <si>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</si>
  <si>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</si>
  <si>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</si>
  <si>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</si>
  <si>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</si>
  <si>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</si>
  <si>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</si>
  <si>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</si>
  <si>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</si>
  <si>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</si>
  <si>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</si>
  <si>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</si>
  <si>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</si>
  <si>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</si>
  <si>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</si>
  <si>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</si>
  <si>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</si>
  <si>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</si>
  <si>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</si>
  <si>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</si>
  <si>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</si>
  <si>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</si>
  <si>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</si>
  <si>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</si>
  <si>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</si>
  <si>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</si>
  <si>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</si>
  <si>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</si>
  <si>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</si>
  <si>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</si>
  <si>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</si>
  <si>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</si>
  <si>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</si>
  <si>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</si>
  <si>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</si>
  <si>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</si>
  <si>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</si>
  <si>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</si>
  <si>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</si>
  <si>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</si>
  <si>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</si>
  <si>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</si>
  <si>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</si>
  <si>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</si>
  <si>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</si>
  <si>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</si>
  <si>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</si>
  <si>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</si>
  <si>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</si>
  <si>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</si>
  <si>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</si>
  <si>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</si>
  <si>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</si>
  <si>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</si>
  <si>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</si>
  <si>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</si>
  <si>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</si>
  <si>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</si>
  <si>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</si>
  <si>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</si>
  <si>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</si>
  <si>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</si>
  <si>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</si>
  <si>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</si>
  <si>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</si>
  <si>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</si>
  <si>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</si>
  <si>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</si>
  <si>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</si>
  <si>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</si>
  <si>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</si>
  <si>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</si>
  <si>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</si>
  <si>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</si>
  <si>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</si>
  <si>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</si>
  <si>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</si>
  <si>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</si>
  <si>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</si>
  <si>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</si>
  <si>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</si>
  <si>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</si>
  <si>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</si>
  <si>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</si>
  <si>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</si>
  <si>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</si>
  <si>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</si>
  <si>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</si>
  <si>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</si>
  <si>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</si>
  <si>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</si>
  <si>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</si>
  <si>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</si>
  <si>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</si>
  <si>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</si>
  <si>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</si>
  <si>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</si>
  <si>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</si>
  <si>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</si>
  <si>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</si>
  <si>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</si>
  <si>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</si>
  <si>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</si>
  <si>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</si>
  <si>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</si>
  <si>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</si>
  <si>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</si>
  <si>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</si>
  <si>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</si>
  <si>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</si>
  <si>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</si>
  <si>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</si>
  <si>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</si>
  <si>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</si>
  <si>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</si>
  <si>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</si>
  <si>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</si>
  <si>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</si>
  <si>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</si>
  <si>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</si>
  <si>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</si>
  <si>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</si>
  <si>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</si>
  <si>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</si>
  <si>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</si>
  <si>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</si>
  <si>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</si>
  <si>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</si>
  <si>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</si>
  <si>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</si>
  <si>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</si>
  <si>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</si>
  <si>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</si>
  <si>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</si>
  <si>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</si>
  <si>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</si>
  <si>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</si>
  <si>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</si>
  <si>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</si>
  <si>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</si>
  <si>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</si>
  <si>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</si>
  <si>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</si>
  <si>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</si>
  <si>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</si>
  <si>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</si>
  <si>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</si>
  <si>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</si>
  <si>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</si>
  <si>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</si>
  <si>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</si>
  <si>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</si>
  <si>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</si>
  <si>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</si>
  <si>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</si>
  <si>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</si>
  <si>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</si>
  <si>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</si>
  <si>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</si>
  <si>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</si>
  <si>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</si>
  <si>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</si>
  <si>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</si>
  <si>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</si>
  <si>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</si>
  <si>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</si>
  <si>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</si>
  <si>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</si>
  <si>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</si>
  <si>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</si>
  <si>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</si>
  <si>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</si>
  <si>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</si>
  <si>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</si>
  <si>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</si>
  <si>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</si>
  <si>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</si>
  <si>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</si>
  <si>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</si>
  <si>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</si>
  <si>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</si>
  <si>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</si>
  <si>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</si>
  <si>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</si>
  <si>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</si>
  <si>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</si>
  <si>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</si>
  <si>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</si>
  <si>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</si>
  <si>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</si>
  <si>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</si>
  <si>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</si>
  <si>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</si>
  <si>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</si>
  <si>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</si>
  <si>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</si>
  <si>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</si>
  <si>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</si>
  <si>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</si>
  <si>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</si>
  <si>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</si>
  <si>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</si>
  <si>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</si>
  <si>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</si>
  <si>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</si>
  <si>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</si>
  <si>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</si>
  <si>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</si>
  <si>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</si>
  <si>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</si>
  <si>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</si>
  <si>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</si>
  <si>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</si>
  <si>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</si>
  <si>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</si>
  <si>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</si>
  <si>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</si>
  <si>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</si>
  <si>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</si>
  <si>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</si>
  <si>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</si>
  <si>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</si>
  <si>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</si>
  <si>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</si>
  <si>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</si>
  <si>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</si>
  <si>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</si>
  <si>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</si>
  <si>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</si>
  <si>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</si>
  <si>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</si>
  <si>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</si>
  <si>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</si>
  <si>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</si>
  <si>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</si>
  <si>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</si>
  <si>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</si>
  <si>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</si>
  <si>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</si>
  <si>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</si>
  <si>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</si>
  <si>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</si>
  <si>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</si>
  <si>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</si>
  <si>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</si>
  <si>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</si>
  <si>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</si>
  <si>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</si>
  <si>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</si>
  <si>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</si>
  <si>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</si>
  <si>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</si>
  <si>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</si>
  <si>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</si>
  <si>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</si>
  <si>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</si>
  <si>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</si>
  <si>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</si>
  <si>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</si>
  <si>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</si>
  <si>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</si>
  <si>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</si>
  <si>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</si>
  <si>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</si>
  <si>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</si>
  <si>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</si>
  <si>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</si>
  <si>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</si>
  <si>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</si>
  <si>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</si>
  <si>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</si>
  <si>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</si>
  <si>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</si>
  <si>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</si>
  <si>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</si>
  <si>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</si>
  <si>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</si>
  <si>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</si>
  <si>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</si>
  <si>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</si>
  <si>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</si>
  <si>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</si>
  <si>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</si>
  <si>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</si>
  <si>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</si>
  <si>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</si>
  <si>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</si>
  <si>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</si>
  <si>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</si>
  <si>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</si>
  <si>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</si>
  <si>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</si>
  <si>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</si>
  <si>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</si>
  <si>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</si>
  <si>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</si>
  <si>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</si>
  <si>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</si>
  <si>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</si>
  <si>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</si>
  <si>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</si>
  <si>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</si>
  <si>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</si>
  <si>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</si>
  <si>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</si>
  <si>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</si>
  <si>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</si>
  <si>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</si>
  <si>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</si>
  <si>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</si>
  <si>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</si>
  <si>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</si>
  <si>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</si>
  <si>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</si>
  <si>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</si>
  <si>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</si>
  <si>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</si>
  <si>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</si>
  <si>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</si>
  <si>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</si>
  <si>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</si>
  <si>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</si>
  <si>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</si>
  <si>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</si>
  <si>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</si>
  <si>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</si>
  <si>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</si>
  <si>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</si>
  <si>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</si>
  <si>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</si>
  <si>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</si>
  <si>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</si>
  <si>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</si>
  <si>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</si>
  <si>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</si>
  <si>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</si>
  <si>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</si>
  <si>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</si>
  <si>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</si>
  <si>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</si>
  <si>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</si>
  <si>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</si>
  <si>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</si>
  <si>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</si>
  <si>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</si>
  <si>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</si>
  <si>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</si>
  <si>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</si>
  <si>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</si>
  <si>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</si>
  <si>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</si>
  <si>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</si>
  <si>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</si>
  <si>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</si>
  <si>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</si>
  <si>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</si>
  <si>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</si>
  <si>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</si>
  <si>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</si>
  <si>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</si>
  <si>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</si>
  <si>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</si>
  <si>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</si>
  <si>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</si>
  <si>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</si>
  <si>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</si>
  <si>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</si>
  <si>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</si>
  <si>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</si>
  <si>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</si>
  <si>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</si>
  <si>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</si>
  <si>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</si>
  <si>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</si>
  <si>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</si>
  <si>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</si>
  <si>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</si>
  <si>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</si>
  <si>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</si>
  <si>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</si>
  <si>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</si>
  <si>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</si>
  <si>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</si>
  <si>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</si>
  <si>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</si>
  <si>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</si>
  <si>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</si>
  <si>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</si>
  <si>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</si>
  <si>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</si>
  <si>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</si>
  <si>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</si>
  <si>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</si>
  <si>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</si>
  <si>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</si>
  <si>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</si>
  <si>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</si>
  <si>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</si>
  <si>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</si>
  <si>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</si>
  <si>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</si>
  <si>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</si>
  <si>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</si>
  <si>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</si>
  <si>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</si>
  <si>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</si>
  <si>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</si>
  <si>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</si>
  <si>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</si>
  <si>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</si>
  <si>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</si>
  <si>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</si>
  <si>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</si>
  <si>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</si>
  <si>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</si>
  <si>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</si>
  <si>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</si>
  <si>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</si>
  <si>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</si>
  <si>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</si>
  <si>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</si>
  <si>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</si>
  <si>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</si>
  <si>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</si>
  <si>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</si>
  <si>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</si>
  <si>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</si>
  <si>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</si>
  <si>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</si>
  <si>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</si>
  <si>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</si>
  <si>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</si>
  <si>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</si>
  <si>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</si>
  <si>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</si>
  <si>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</si>
  <si>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</si>
  <si>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</si>
  <si>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</si>
  <si>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</si>
  <si>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</si>
  <si>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</si>
  <si>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</si>
  <si>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</si>
  <si>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</si>
  <si>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</si>
  <si>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</si>
  <si>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</si>
  <si>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</si>
  <si>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</si>
  <si>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</si>
  <si>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</si>
  <si>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</si>
  <si>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</si>
  <si>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</si>
  <si>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</si>
  <si>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</si>
  <si>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</si>
  <si>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</si>
  <si>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</si>
  <si>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</si>
  <si>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</si>
  <si>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</si>
  <si>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</si>
  <si>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</si>
  <si>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</si>
  <si>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</si>
  <si>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</si>
  <si>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</si>
  <si>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</si>
  <si>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</si>
  <si>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</si>
  <si>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</si>
  <si>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</si>
  <si>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</si>
  <si>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</si>
  <si>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</si>
  <si>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</si>
  <si>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</si>
  <si>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</si>
  <si>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</si>
  <si>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</si>
  <si>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</si>
  <si>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</si>
  <si>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</si>
  <si>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</si>
  <si>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</si>
  <si>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</si>
  <si>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</si>
  <si>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</si>
  <si>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</si>
  <si>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</si>
  <si>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</si>
  <si>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</si>
  <si>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</si>
  <si>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</si>
  <si>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</si>
  <si>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</si>
  <si>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</si>
  <si>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</si>
  <si>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</si>
  <si>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</si>
  <si>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</si>
  <si>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</si>
  <si>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</si>
  <si>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</si>
  <si>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</si>
  <si>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</si>
  <si>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</si>
  <si>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</si>
  <si>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</si>
  <si>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</si>
  <si>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</si>
  <si>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</si>
  <si>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</si>
  <si>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</si>
  <si>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</si>
  <si>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</si>
  <si>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</si>
  <si>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</si>
  <si>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</si>
  <si>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</si>
  <si>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</si>
  <si>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</si>
  <si>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</si>
  <si>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</si>
  <si>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</si>
  <si>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</si>
  <si>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</si>
  <si>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</si>
  <si>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</si>
  <si>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</si>
  <si>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</si>
  <si>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</si>
  <si>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</si>
  <si>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</si>
  <si>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</si>
  <si>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</si>
  <si>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</si>
  <si>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</si>
  <si>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</si>
  <si>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</si>
  <si>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</si>
  <si>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</si>
  <si>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</si>
  <si>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</si>
  <si>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</si>
  <si>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</si>
  <si>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</si>
  <si>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</si>
  <si>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</si>
  <si>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</si>
  <si>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</si>
  <si>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</si>
  <si>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</si>
  <si>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</si>
  <si>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</si>
  <si>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</si>
  <si>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</si>
  <si>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</si>
  <si>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</si>
  <si>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</si>
  <si>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</si>
  <si>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</si>
  <si>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</si>
  <si>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</si>
  <si>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</si>
  <si>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</si>
  <si>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</si>
  <si>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</si>
  <si>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</si>
  <si>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</si>
  <si>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</si>
  <si>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</si>
  <si>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</si>
  <si>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</si>
  <si>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</si>
  <si>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</si>
  <si>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</si>
  <si>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</si>
  <si>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</si>
  <si>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</si>
  <si>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</si>
  <si>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</si>
  <si>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</si>
  <si>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</si>
  <si>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</si>
  <si>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</si>
  <si>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</si>
  <si>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</si>
  <si>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</si>
  <si>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</si>
  <si>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</si>
  <si>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</si>
  <si>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</si>
  <si>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</si>
  <si>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</si>
  <si>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</si>
  <si>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</si>
  <si>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</si>
  <si>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</si>
  <si>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</si>
  <si>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</si>
  <si>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</si>
  <si>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</si>
  <si>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</si>
  <si>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</si>
  <si>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</si>
  <si>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</si>
  <si>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</si>
  <si>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</si>
  <si>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</si>
  <si>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</si>
  <si>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</si>
  <si>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</si>
  <si>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</si>
  <si>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</si>
  <si>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</si>
  <si>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</si>
  <si>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</si>
  <si>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</si>
  <si>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</si>
  <si>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</si>
  <si>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</si>
  <si>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</si>
  <si>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</si>
  <si>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</si>
  <si>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</si>
  <si>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</si>
  <si>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</si>
  <si>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</si>
  <si>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</si>
  <si>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</si>
  <si>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</si>
  <si>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</si>
  <si>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</si>
  <si>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</si>
  <si>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</si>
  <si>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</si>
  <si>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</si>
  <si>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</si>
  <si>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</si>
  <si>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</si>
  <si>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</si>
  <si>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</si>
  <si>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</si>
  <si>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</si>
  <si>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</si>
  <si>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</si>
  <si>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</si>
  <si>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</si>
  <si>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</si>
  <si>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</si>
  <si>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</si>
  <si>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</si>
  <si>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</si>
  <si>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</si>
  <si>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</si>
  <si>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</si>
  <si>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</si>
  <si>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</si>
  <si>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</si>
  <si>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</si>
  <si>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</si>
  <si>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</si>
  <si>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</si>
  <si>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</si>
  <si>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</si>
  <si>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</si>
  <si>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</si>
  <si>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</si>
  <si>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</si>
  <si>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</si>
  <si>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</si>
  <si>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</si>
  <si>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</si>
  <si>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</si>
  <si>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</si>
  <si>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</si>
  <si>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</si>
  <si>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</si>
  <si>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</si>
  <si>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</si>
  <si>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</si>
  <si>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</si>
  <si>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</si>
  <si>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</si>
  <si>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</si>
  <si>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</si>
  <si>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</si>
  <si>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</si>
  <si>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</si>
  <si>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</si>
  <si>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</si>
  <si>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</si>
  <si>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</si>
  <si>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</si>
  <si>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</si>
  <si>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</si>
  <si>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</si>
  <si>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</si>
  <si>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</si>
  <si>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</si>
  <si>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</si>
  <si>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</si>
  <si>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</si>
  <si>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</si>
  <si>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</si>
  <si>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</si>
  <si>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</si>
  <si>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</si>
  <si>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</si>
  <si>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</si>
  <si>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</si>
  <si>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</si>
  <si>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</si>
  <si>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</si>
  <si>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</si>
  <si>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</si>
  <si>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</si>
  <si>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</si>
  <si>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</si>
  <si>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</si>
  <si>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</si>
  <si>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</si>
  <si>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</si>
  <si>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</si>
  <si>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</si>
  <si>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</si>
  <si>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</si>
  <si>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</si>
  <si>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</si>
  <si>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</si>
  <si>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</si>
  <si>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</si>
  <si>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</si>
  <si>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</si>
  <si>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</si>
  <si>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</si>
  <si>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</si>
  <si>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</si>
  <si>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</si>
  <si>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</si>
  <si>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</si>
  <si>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</si>
  <si>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</si>
  <si>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</si>
  <si>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</si>
  <si>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</si>
  <si>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</si>
  <si>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</si>
  <si>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</si>
  <si>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</si>
  <si>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</si>
  <si>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</si>
  <si>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</si>
  <si>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</si>
  <si>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</si>
  <si>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</si>
  <si>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</si>
  <si>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</si>
  <si>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</si>
  <si>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</si>
  <si>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</si>
  <si>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</si>
  <si>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</si>
  <si>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</si>
  <si>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</si>
  <si>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</si>
  <si>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</si>
  <si>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</si>
  <si>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</si>
  <si>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</si>
  <si>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</si>
  <si>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</si>
  <si>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</si>
  <si>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</si>
  <si>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</si>
  <si>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</si>
  <si>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</si>
  <si>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</si>
  <si>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</si>
  <si>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</si>
  <si>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</si>
  <si>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</si>
  <si>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</si>
  <si>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</si>
  <si>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</si>
  <si>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</si>
  <si>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</si>
  <si>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</si>
  <si>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</si>
  <si>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</si>
  <si>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</si>
  <si>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</si>
  <si>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</si>
  <si>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</si>
  <si>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</si>
  <si>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</si>
  <si>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</si>
  <si>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</si>
  <si>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</si>
  <si>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</si>
  <si>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</si>
  <si>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</si>
  <si>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</si>
  <si>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</si>
  <si>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</si>
  <si>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</si>
  <si>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</si>
  <si>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</si>
  <si>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</si>
  <si>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</si>
  <si>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</si>
  <si>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</si>
  <si>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</si>
  <si>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</si>
  <si>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</si>
  <si>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</si>
  <si>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</si>
  <si>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</si>
  <si>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</si>
  <si>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</si>
  <si>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</si>
  <si>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</si>
  <si>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</si>
  <si>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</si>
  <si>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</si>
  <si>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</si>
  <si>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</si>
  <si>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</si>
  <si>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</si>
  <si>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</si>
  <si>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</si>
  <si>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</si>
  <si>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</si>
  <si>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</si>
  <si>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</si>
  <si>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</si>
  <si>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</si>
  <si>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</si>
  <si>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</si>
  <si>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</si>
  <si>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</si>
  <si>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</si>
  <si>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</si>
  <si>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</si>
  <si>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</si>
  <si>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</si>
  <si>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</si>
  <si>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</si>
  <si>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</si>
  <si>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</si>
  <si>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</si>
  <si>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</si>
  <si>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</si>
  <si>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</si>
  <si>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</si>
  <si>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</si>
  <si>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</si>
  <si>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</si>
  <si>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</si>
  <si>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</si>
  <si>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</si>
  <si>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</si>
  <si>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</si>
  <si>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</si>
  <si>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</si>
  <si>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</si>
  <si>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</si>
  <si>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</si>
  <si>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</si>
  <si>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</si>
  <si>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</si>
  <si>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</si>
  <si>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</si>
  <si>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</si>
  <si>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</si>
  <si>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</si>
  <si>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</si>
  <si>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</si>
  <si>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</si>
  <si>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</si>
  <si>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</si>
  <si>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</si>
  <si>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</si>
  <si>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</si>
  <si>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</si>
  <si>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</si>
  <si>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</si>
  <si>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</si>
  <si>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</si>
  <si>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</si>
  <si>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</si>
  <si>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</si>
  <si>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</si>
  <si>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</si>
  <si>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</si>
  <si>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</si>
  <si>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</si>
  <si>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</si>
  <si>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</si>
  <si>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</si>
  <si>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</si>
  <si>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</si>
  <si>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</si>
  <si>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</si>
  <si>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</si>
  <si>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</si>
  <si>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</si>
  <si>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</si>
  <si>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</si>
  <si>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</si>
  <si>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</si>
  <si>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</si>
  <si>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</si>
  <si>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</si>
  <si>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</si>
  <si>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</si>
  <si>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</si>
  <si>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</si>
  <si>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</si>
  <si>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</si>
  <si>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</si>
  <si>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</si>
  <si>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</si>
  <si>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</si>
  <si>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</si>
  <si>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</si>
  <si>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</si>
  <si>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</si>
  <si>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</si>
  <si>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</si>
  <si>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</si>
  <si>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</si>
  <si>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</si>
  <si>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</si>
  <si>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</si>
  <si>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</si>
  <si>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</si>
  <si>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</si>
  <si>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</si>
  <si>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</si>
  <si>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</si>
  <si>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</si>
  <si>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</si>
  <si>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</si>
  <si>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</si>
  <si>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</si>
  <si>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</si>
  <si>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</si>
  <si>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</si>
  <si>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</si>
  <si>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</si>
  <si>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</si>
  <si>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</si>
  <si>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</si>
  <si>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</si>
  <si>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</si>
  <si>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</si>
  <si>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</si>
  <si>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</si>
  <si>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</si>
  <si>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</si>
  <si>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</si>
  <si>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</si>
  <si>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</si>
  <si>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</si>
  <si>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</si>
  <si>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</si>
  <si>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</si>
  <si>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</si>
  <si>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</si>
  <si>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</si>
  <si>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</si>
  <si>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</si>
  <si>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</si>
  <si>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</si>
  <si>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</si>
  <si>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</si>
  <si>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</si>
  <si>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</si>
  <si>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</si>
  <si>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</si>
  <si>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</si>
  <si>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</si>
  <si>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</si>
  <si>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</si>
  <si>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</si>
  <si>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</si>
  <si>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</si>
  <si>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</si>
  <si>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</si>
  <si>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</si>
  <si>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</si>
  <si>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</si>
  <si>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</si>
  <si>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</si>
  <si>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</si>
  <si>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</si>
  <si>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</si>
  <si>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</si>
  <si>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</si>
  <si>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</si>
  <si>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</si>
  <si>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</si>
  <si>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</si>
  <si>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</si>
  <si>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</si>
  <si>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</si>
  <si>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</si>
  <si>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</si>
  <si>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</si>
  <si>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</si>
  <si>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</si>
  <si>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</si>
  <si>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</si>
  <si>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</si>
  <si>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</si>
  <si>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</si>
  <si>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</si>
  <si>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</si>
  <si>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</si>
  <si>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</si>
  <si>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</si>
  <si>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</si>
  <si>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</si>
  <si>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</si>
  <si>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</si>
  <si>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</si>
  <si>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</si>
  <si>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</si>
  <si>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</si>
  <si>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</si>
  <si>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</si>
  <si>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</si>
  <si>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</si>
  <si>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</si>
  <si>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</si>
  <si>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</si>
  <si>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</si>
  <si>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</si>
  <si>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</si>
  <si>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</si>
  <si>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</si>
  <si>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</si>
  <si>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</si>
  <si>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</si>
  <si>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</si>
  <si>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</si>
  <si>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</si>
  <si>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</si>
  <si>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</si>
  <si>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</si>
  <si>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</si>
  <si>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</si>
  <si>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</si>
  <si>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</si>
  <si>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</si>
  <si>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</si>
  <si>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</si>
  <si>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</si>
  <si>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</si>
  <si>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</si>
  <si>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</si>
  <si>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</si>
  <si>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</si>
  <si>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</si>
  <si>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</si>
  <si>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</si>
  <si>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</si>
  <si>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</si>
  <si>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</si>
  <si>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</si>
  <si>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</si>
  <si>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</si>
  <si>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</si>
  <si>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</si>
  <si>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</si>
  <si>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</si>
  <si>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</si>
  <si>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</si>
  <si>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</si>
  <si>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</si>
  <si>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</si>
  <si>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</si>
  <si>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</si>
  <si>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</si>
  <si>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</si>
  <si>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</si>
  <si>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</si>
  <si>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</si>
  <si>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</si>
  <si>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</si>
  <si>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</si>
  <si>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</si>
  <si>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</si>
  <si>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</si>
  <si>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</si>
  <si>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</si>
  <si>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</si>
  <si>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</si>
  <si>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</si>
  <si>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</si>
  <si>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</si>
  <si>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</si>
  <si>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</si>
  <si>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</si>
  <si>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</si>
  <si>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</si>
  <si>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</si>
  <si>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</si>
  <si>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</si>
  <si>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</si>
  <si>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</si>
  <si>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</si>
  <si>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</si>
  <si>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</si>
  <si>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</si>
  <si>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</si>
  <si>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</si>
  <si>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</si>
  <si>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</si>
  <si>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</si>
  <si>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</si>
  <si>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</si>
  <si>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</si>
  <si>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</si>
  <si>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</si>
  <si>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</si>
  <si>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</si>
  <si>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</si>
  <si>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</si>
  <si>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</si>
  <si>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</si>
  <si>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</si>
  <si>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</si>
  <si>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</si>
  <si>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</si>
  <si>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</si>
  <si>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</si>
  <si>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</si>
  <si>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</si>
  <si>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</si>
  <si>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</si>
  <si>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</si>
  <si>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</si>
  <si>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</si>
  <si>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</si>
  <si>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</si>
  <si>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</si>
  <si>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</si>
  <si>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</si>
  <si>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</si>
  <si>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</si>
  <si>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</si>
  <si>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</si>
  <si>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</si>
  <si>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</si>
  <si>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</si>
  <si>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</si>
  <si>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</si>
  <si>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</si>
  <si>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</si>
  <si>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</si>
  <si>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</si>
  <si>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</si>
  <si>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</si>
  <si>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</si>
  <si>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</si>
  <si>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</si>
  <si>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</si>
  <si>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</si>
  <si>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</si>
  <si>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</si>
  <si>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</si>
  <si>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</si>
  <si>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</si>
  <si>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</si>
  <si>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</si>
  <si>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</si>
  <si>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</si>
  <si>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</si>
  <si>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</si>
  <si>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</si>
  <si>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</si>
  <si>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</si>
  <si>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</si>
  <si>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</si>
  <si>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</si>
  <si>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</si>
  <si>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</si>
  <si>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</si>
  <si>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</si>
  <si>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</si>
  <si>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</si>
  <si>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</si>
  <si>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</si>
  <si>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</si>
  <si>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</si>
  <si>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</si>
  <si>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</si>
  <si>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</si>
  <si>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</si>
  <si>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</si>
  <si>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</si>
  <si>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</si>
  <si>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</si>
  <si>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</si>
  <si>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</si>
  <si>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</si>
  <si>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</si>
  <si>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</si>
  <si>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</si>
  <si>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</si>
  <si>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</si>
  <si>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</si>
  <si>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</si>
  <si>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</si>
  <si>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</si>
  <si>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</si>
  <si>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</si>
  <si>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</si>
  <si>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</si>
  <si>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</si>
  <si>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</si>
  <si>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</si>
  <si>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</si>
  <si>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</si>
  <si>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</si>
  <si>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</si>
  <si>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</si>
  <si>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</si>
  <si>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</si>
  <si>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</si>
  <si>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</si>
  <si>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</si>
  <si>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</si>
  <si>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</si>
  <si>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</si>
  <si>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</si>
  <si>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</si>
  <si>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</si>
  <si>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</si>
  <si>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</si>
  <si>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</si>
  <si>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</si>
  <si>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</si>
  <si>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</si>
  <si>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</si>
  <si>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</si>
  <si>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</si>
  <si>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</si>
  <si>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</si>
  <si>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</si>
  <si>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</si>
  <si>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</si>
  <si>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</si>
  <si>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</si>
  <si>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</si>
  <si>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</si>
  <si>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</si>
  <si>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</si>
  <si>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</si>
  <si>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</si>
  <si>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</si>
  <si>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</si>
  <si>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</si>
  <si>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</si>
  <si>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</si>
  <si>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</si>
  <si>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</si>
  <si>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</si>
  <si>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</si>
  <si>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</si>
  <si>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</si>
  <si>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</si>
  <si>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</si>
  <si>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</si>
  <si>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</si>
  <si>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</si>
  <si>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</si>
  <si>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</si>
  <si>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</si>
  <si>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</si>
  <si>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</si>
  <si>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</si>
  <si>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</si>
  <si>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</si>
  <si>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</si>
  <si>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</si>
  <si>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</si>
  <si>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</si>
  <si>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</si>
  <si>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</si>
  <si>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</si>
  <si>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</si>
  <si>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</si>
  <si>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</si>
  <si>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</si>
  <si>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</si>
  <si>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</si>
  <si>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</si>
  <si>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</si>
  <si>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</si>
  <si>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</si>
  <si>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</si>
  <si>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</si>
  <si>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</si>
  <si>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</si>
  <si>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</si>
  <si>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</si>
  <si>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</si>
  <si>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</si>
  <si>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</si>
  <si>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</si>
  <si>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</si>
  <si>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</si>
  <si>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</si>
  <si>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</si>
  <si>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</si>
  <si>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</si>
  <si>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</si>
  <si>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</si>
  <si>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</si>
  <si>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</si>
  <si>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</si>
  <si>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</si>
  <si>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</si>
  <si>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</si>
  <si>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</si>
  <si>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</si>
  <si>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</si>
  <si>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</si>
  <si>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</si>
  <si>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</si>
  <si>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</si>
  <si>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</si>
  <si>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</si>
  <si>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</si>
  <si>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</si>
  <si>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</si>
  <si>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</si>
  <si>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</si>
  <si>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</si>
  <si>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</si>
  <si>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</si>
  <si>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</si>
  <si>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</si>
  <si>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</si>
  <si>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</si>
  <si>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</si>
  <si>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</si>
  <si>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</si>
  <si>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</si>
  <si>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</si>
  <si>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</si>
  <si>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</si>
  <si>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</si>
  <si>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</si>
  <si>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</si>
  <si>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</si>
  <si>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</si>
  <si>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</si>
  <si>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</si>
  <si>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</si>
  <si>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</si>
  <si>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</si>
  <si>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</si>
  <si>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</si>
  <si>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</si>
  <si>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</si>
  <si>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</si>
  <si>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</si>
  <si>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</si>
  <si>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</si>
  <si>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</si>
  <si>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</si>
  <si>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</si>
  <si>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</si>
  <si>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</si>
  <si>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</si>
  <si>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</si>
  <si>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</si>
  <si>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</si>
  <si>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</si>
  <si>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</si>
  <si>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</si>
  <si>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</si>
  <si>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</si>
  <si>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</si>
  <si>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</si>
  <si>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</si>
  <si>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</si>
  <si>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</si>
  <si>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</si>
  <si>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</si>
  <si>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</si>
  <si>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</si>
  <si>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</si>
  <si>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</si>
  <si>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</si>
  <si>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</si>
  <si>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</si>
  <si>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</si>
  <si>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</si>
  <si>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</si>
  <si>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</si>
  <si>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</si>
  <si>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</si>
  <si>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</si>
  <si>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</si>
  <si>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</si>
  <si>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</si>
  <si>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</si>
  <si>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</si>
  <si>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</si>
  <si>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</si>
  <si>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</si>
  <si>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</si>
  <si>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</si>
  <si>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</si>
  <si>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</si>
  <si>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</si>
  <si>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</si>
  <si>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</si>
  <si>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</si>
  <si>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</si>
  <si>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</si>
  <si>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</si>
  <si>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</si>
  <si>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</si>
  <si>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</si>
  <si>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</si>
  <si>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</si>
  <si>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</si>
  <si>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</si>
  <si>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</si>
  <si>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</si>
  <si>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</si>
  <si>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</si>
  <si>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</si>
  <si>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</si>
  <si>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</si>
  <si>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</si>
  <si>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</si>
  <si>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</si>
  <si>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</si>
  <si>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</si>
  <si>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</si>
  <si>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</si>
  <si>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</si>
  <si>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</si>
  <si>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</si>
  <si>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</si>
  <si>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</si>
  <si>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</si>
  <si>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</si>
  <si>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</si>
  <si>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</si>
  <si>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</si>
  <si>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</si>
  <si>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</si>
  <si>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</si>
  <si>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</si>
  <si>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</si>
  <si>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</si>
  <si>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</si>
  <si>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</si>
  <si>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</si>
  <si>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</si>
  <si>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</si>
  <si>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</si>
  <si>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</si>
  <si>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</si>
  <si>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</si>
  <si>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</si>
  <si>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</si>
  <si>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</si>
  <si>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</si>
  <si>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</si>
  <si>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</si>
  <si>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</si>
  <si>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</si>
  <si>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</si>
  <si>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</si>
  <si>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</si>
  <si>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</si>
  <si>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</si>
  <si>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</si>
  <si>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</si>
  <si>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</si>
  <si>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</si>
  <si>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</si>
  <si>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</si>
  <si>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</si>
  <si>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</si>
  <si>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</si>
  <si>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</si>
  <si>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</si>
  <si>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</si>
  <si>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</si>
  <si>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</si>
  <si>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</si>
  <si>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</si>
  <si>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</si>
  <si>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</si>
  <si>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</si>
  <si>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</si>
  <si>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</si>
  <si>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</si>
  <si>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</si>
  <si>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</si>
  <si>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</si>
  <si>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</si>
  <si>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</si>
  <si>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</si>
  <si>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</si>
  <si>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</si>
  <si>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</si>
  <si>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</si>
  <si>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</si>
  <si>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</si>
  <si>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</si>
  <si>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</si>
  <si>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</si>
  <si>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</si>
  <si>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</si>
  <si>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</si>
  <si>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</si>
  <si>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</si>
  <si>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</si>
  <si>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</si>
  <si>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</si>
  <si>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</si>
  <si>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</si>
  <si>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</si>
  <si>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</si>
  <si>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</si>
  <si>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</si>
  <si>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</si>
  <si>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</si>
  <si>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</si>
  <si>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</si>
  <si>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</si>
  <si>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</si>
  <si>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</si>
  <si>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</si>
  <si>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</si>
  <si>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</si>
  <si>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</si>
  <si>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</si>
  <si>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</si>
  <si>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</si>
  <si>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</si>
  <si>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</si>
  <si>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</si>
  <si>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</si>
  <si>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</si>
  <si>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</si>
  <si>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</si>
  <si>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</si>
  <si>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</si>
  <si>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</si>
  <si>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</si>
  <si>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</si>
  <si>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</si>
  <si>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</si>
  <si>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</si>
  <si>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</si>
  <si>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</si>
  <si>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</si>
  <si>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</si>
  <si>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</si>
  <si>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</si>
  <si>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</si>
  <si>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</si>
  <si>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</si>
  <si>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</si>
  <si>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</si>
  <si>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</si>
  <si>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</si>
  <si>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</si>
  <si>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</si>
  <si>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</si>
  <si>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</si>
  <si>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</si>
  <si>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</si>
  <si>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</si>
  <si>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</si>
  <si>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</si>
  <si>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</si>
  <si>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</si>
  <si>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</si>
  <si>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</si>
  <si>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</si>
  <si>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</si>
  <si>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</si>
  <si>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</si>
  <si>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</si>
  <si>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</si>
  <si>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</si>
  <si>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</si>
  <si>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</si>
  <si>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</si>
  <si>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</si>
  <si>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</si>
  <si>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</si>
  <si>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</si>
  <si>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</si>
  <si>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</si>
  <si>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</si>
  <si>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</si>
  <si>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</si>
  <si>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</si>
  <si>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</si>
  <si>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</si>
  <si>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</si>
  <si>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</si>
  <si>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</si>
  <si>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</si>
  <si>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</si>
  <si>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</si>
  <si>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</si>
  <si>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</si>
  <si>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</si>
  <si>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</si>
  <si>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</si>
  <si>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</si>
  <si>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</si>
  <si>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</si>
  <si>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</si>
  <si>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</si>
  <si>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</si>
  <si>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</si>
  <si>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</si>
  <si>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</si>
  <si>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</si>
  <si>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</si>
  <si>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</si>
  <si>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</si>
  <si>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</si>
  <si>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</si>
  <si>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</si>
  <si>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</si>
  <si>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</si>
  <si>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</si>
  <si>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</si>
  <si>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</si>
  <si>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</si>
  <si>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</si>
  <si>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</si>
  <si>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</si>
  <si>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</si>
  <si>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</si>
  <si>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</si>
  <si>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</si>
  <si>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</si>
  <si>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</si>
  <si>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</si>
  <si>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</si>
  <si>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</si>
  <si>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</si>
  <si>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</si>
  <si>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</si>
  <si>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</si>
  <si>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</si>
  <si>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</si>
  <si>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</si>
  <si>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</si>
  <si>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</si>
  <si>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</si>
  <si>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</si>
  <si>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</si>
  <si>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</si>
  <si>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</si>
  <si>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</si>
  <si>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</si>
  <si>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</si>
  <si>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</si>
  <si>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</si>
  <si>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</si>
  <si>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</si>
  <si>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</si>
  <si>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</si>
  <si>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</si>
  <si>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</si>
  <si>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</si>
  <si>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</si>
  <si>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</si>
  <si>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</si>
  <si>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</si>
  <si>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</si>
  <si>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</si>
  <si>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</si>
  <si>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</si>
  <si>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</si>
  <si>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</si>
  <si>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</si>
  <si>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</si>
  <si>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</si>
  <si>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</si>
  <si>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</si>
  <si>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</si>
  <si>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</si>
  <si>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</si>
  <si>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</si>
  <si>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</si>
  <si>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</si>
  <si>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</si>
  <si>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</si>
  <si>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</si>
  <si>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</si>
  <si>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</si>
  <si>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</si>
  <si>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</si>
  <si>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</si>
  <si>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</si>
  <si>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</si>
  <si>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</si>
  <si>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</si>
  <si>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</si>
  <si>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</si>
  <si>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</si>
  <si>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</si>
  <si>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</si>
  <si>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</si>
  <si>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</si>
  <si>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</si>
  <si>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</si>
  <si>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</si>
  <si>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</si>
  <si>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</si>
  <si>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</si>
  <si>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</si>
  <si>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</si>
  <si>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</si>
  <si>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</si>
  <si>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</si>
  <si>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</si>
  <si>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</si>
  <si>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</si>
  <si>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</si>
  <si>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</si>
  <si>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</si>
  <si>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</si>
  <si>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</si>
  <si>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</si>
  <si>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</si>
  <si>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</si>
  <si>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</si>
  <si>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</si>
  <si>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</si>
  <si>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</si>
  <si>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</si>
  <si>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</si>
  <si>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</si>
  <si>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</si>
  <si>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</si>
  <si>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</si>
  <si>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</si>
  <si>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</si>
  <si>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</si>
  <si>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</si>
  <si>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</si>
  <si>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</si>
  <si>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</si>
  <si>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</si>
  <si>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</si>
  <si>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</si>
  <si>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</si>
  <si>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</si>
  <si>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</si>
  <si>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</si>
  <si>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</si>
  <si>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</si>
  <si>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</si>
  <si>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</si>
  <si>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</si>
  <si>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</si>
  <si>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</si>
  <si>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</si>
  <si>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</si>
  <si>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</si>
  <si>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</si>
  <si>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</si>
  <si>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</si>
  <si>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</si>
  <si>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</si>
  <si>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</si>
  <si>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</si>
  <si>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</si>
  <si>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</si>
  <si>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</si>
  <si>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</si>
  <si>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</si>
  <si>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</si>
  <si>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</si>
  <si>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</si>
  <si>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</si>
  <si>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</si>
  <si>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</si>
  <si>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</si>
  <si>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</si>
  <si>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</si>
  <si>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</si>
  <si>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</si>
  <si>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</si>
  <si>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</si>
  <si>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</si>
  <si>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</si>
  <si>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</si>
  <si>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</si>
  <si>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</si>
  <si>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</si>
  <si>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</si>
  <si>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</si>
  <si>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</si>
  <si>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</si>
  <si>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</si>
  <si>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</si>
  <si>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</si>
  <si>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</si>
  <si>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</si>
  <si>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</si>
  <si>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</si>
  <si>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</si>
  <si>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</si>
  <si>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</si>
  <si>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</si>
  <si>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</si>
  <si>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</si>
  <si>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</si>
  <si>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</si>
  <si>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</si>
  <si>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</si>
  <si>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</si>
  <si>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</si>
  <si>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</si>
  <si>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</si>
  <si>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</si>
  <si>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</si>
  <si>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</si>
  <si>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</si>
  <si>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</si>
  <si>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</si>
  <si>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</si>
  <si>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</si>
  <si>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</si>
  <si>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</si>
  <si>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</si>
  <si>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</si>
  <si>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</si>
  <si>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</si>
  <si>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</si>
  <si>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</si>
  <si>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</si>
  <si>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</si>
  <si>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</si>
  <si>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</si>
  <si>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</si>
  <si>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</si>
  <si>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</si>
  <si>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</si>
  <si>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</si>
  <si>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</si>
  <si>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</si>
  <si>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</si>
  <si>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</si>
  <si>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</si>
  <si>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</si>
  <si>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</si>
  <si>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</si>
  <si>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</si>
  <si>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</si>
  <si>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</si>
  <si>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</si>
  <si>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</si>
  <si>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</si>
  <si>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</si>
  <si>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</si>
  <si>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</si>
  <si>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</si>
  <si>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</si>
  <si>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</si>
  <si>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</si>
  <si>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</si>
  <si>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</si>
  <si>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</si>
  <si>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</si>
  <si>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</si>
  <si>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</si>
  <si>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</si>
  <si>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</si>
  <si>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</si>
  <si>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</si>
  <si>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</si>
  <si>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</si>
  <si>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</si>
  <si>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</si>
  <si>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</si>
  <si>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</si>
  <si>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</si>
  <si>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</si>
  <si>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</si>
  <si>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</si>
  <si>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</si>
  <si>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</si>
  <si>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</si>
  <si>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</si>
  <si>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</si>
  <si>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</si>
  <si>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</si>
  <si>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</si>
  <si>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</si>
  <si>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</si>
  <si>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</si>
  <si>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</si>
  <si>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</si>
  <si>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</si>
  <si>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</si>
  <si>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</si>
  <si>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</si>
  <si>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</si>
  <si>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</si>
  <si>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</si>
  <si>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</si>
  <si>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</si>
  <si>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</si>
  <si>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</si>
  <si>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</si>
  <si>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</si>
  <si>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</si>
  <si>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</si>
  <si>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</si>
  <si>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</si>
  <si>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</si>
  <si>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</si>
  <si>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</si>
  <si>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</si>
  <si>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</si>
  <si>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</si>
  <si>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</si>
  <si>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</si>
  <si>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</si>
  <si>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</si>
  <si>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</si>
  <si>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</si>
  <si>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</si>
  <si>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</si>
  <si>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</si>
  <si>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</si>
  <si>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</si>
  <si>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</si>
  <si>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</si>
  <si>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</si>
  <si>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</si>
  <si>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</si>
  <si>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</si>
  <si>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</si>
  <si>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</si>
  <si>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</si>
  <si>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</si>
  <si>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</si>
  <si>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</si>
  <si>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</si>
  <si>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</si>
  <si>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</si>
  <si>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</si>
  <si>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</si>
  <si>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</si>
  <si>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</si>
  <si>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</si>
  <si>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</si>
  <si>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</si>
  <si>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</si>
  <si>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</si>
  <si>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</si>
  <si>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</si>
  <si>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</si>
  <si>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</si>
  <si>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</si>
  <si>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</si>
  <si>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</si>
  <si>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</si>
  <si>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</si>
  <si>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</si>
  <si>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</si>
  <si>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</si>
  <si>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</si>
  <si>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</si>
  <si>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</si>
  <si>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</si>
  <si>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</si>
  <si>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</si>
  <si>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</si>
  <si>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</si>
  <si>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</si>
  <si>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</si>
  <si>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</si>
  <si>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</si>
  <si>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</si>
  <si>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</si>
  <si>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</si>
  <si>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</si>
  <si>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</si>
  <si>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</si>
  <si>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</si>
  <si>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</si>
  <si>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</si>
  <si>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</si>
  <si>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</si>
  <si>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</si>
  <si>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</si>
  <si>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</si>
  <si>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</si>
  <si>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</si>
  <si>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</si>
  <si>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</si>
  <si>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</si>
  <si>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</si>
  <si>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</si>
  <si>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</si>
  <si>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</si>
  <si>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</si>
  <si>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</si>
  <si>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</si>
  <si>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</si>
  <si>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</si>
  <si>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</si>
  <si>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</si>
  <si>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</si>
  <si>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</si>
  <si>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</si>
  <si>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</si>
  <si>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</si>
  <si>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</si>
  <si>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</si>
  <si>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</si>
  <si>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</si>
  <si>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</si>
  <si>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</si>
  <si>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</si>
  <si>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</si>
  <si>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</si>
  <si>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</si>
  <si>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</si>
  <si>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</si>
  <si>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</si>
  <si>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</si>
  <si>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</si>
  <si>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</si>
  <si>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</si>
  <si>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</si>
  <si>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</si>
  <si>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</si>
  <si>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</si>
  <si>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</si>
  <si>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</si>
  <si>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</si>
  <si>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</si>
  <si>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</si>
  <si>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</si>
  <si>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</si>
  <si>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</si>
  <si>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</si>
  <si>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</si>
  <si>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</si>
  <si>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</si>
  <si>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</si>
  <si>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</si>
  <si>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</si>
  <si>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</si>
  <si>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</si>
  <si>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</si>
  <si>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</si>
  <si>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</si>
  <si>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</si>
  <si>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</si>
  <si>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</si>
  <si>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</si>
  <si>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</si>
  <si>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</si>
  <si>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</si>
  <si>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</si>
  <si>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</si>
  <si>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</si>
  <si>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</si>
  <si>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</si>
  <si>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</si>
  <si>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</si>
  <si>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</si>
  <si>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</si>
  <si>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</si>
  <si>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</si>
  <si>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</si>
  <si>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</si>
  <si>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</si>
  <si>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</si>
  <si>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</si>
  <si>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</si>
  <si>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</si>
  <si>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</si>
  <si>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</si>
  <si>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</si>
  <si>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</si>
  <si>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</si>
  <si>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</si>
  <si>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</si>
  <si>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</si>
  <si>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</si>
  <si>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</si>
  <si>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</si>
  <si>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</si>
  <si>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</si>
  <si>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</si>
  <si>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</si>
  <si>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</si>
  <si>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</si>
  <si>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</si>
  <si>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</si>
  <si>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</si>
  <si>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</si>
  <si>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</si>
  <si>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</si>
  <si>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</si>
  <si>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</si>
  <si>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</si>
  <si>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</si>
  <si>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</si>
  <si>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</si>
  <si>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</si>
  <si>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</si>
  <si>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</si>
  <si>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</si>
  <si>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</si>
  <si>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</si>
  <si>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</si>
  <si>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</si>
  <si>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</si>
  <si>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</si>
  <si>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</si>
  <si>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</si>
  <si>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</si>
  <si>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</si>
  <si>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</si>
  <si>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</si>
  <si>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</si>
  <si>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</si>
  <si>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</si>
  <si>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</si>
  <si>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</si>
  <si>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</si>
  <si>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</si>
  <si>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</si>
  <si>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</si>
  <si>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</si>
  <si>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</si>
  <si>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</si>
  <si>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</si>
  <si>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</si>
  <si>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</si>
  <si>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</si>
  <si>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</si>
  <si>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</si>
  <si>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</si>
  <si>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</si>
  <si>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</si>
  <si>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</si>
  <si>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</si>
  <si>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</si>
  <si>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</si>
  <si>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</si>
  <si>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</si>
  <si>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</si>
  <si>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</si>
  <si>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</si>
  <si>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</si>
  <si>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</si>
  <si>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</si>
  <si>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</si>
  <si>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</si>
  <si>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</si>
  <si>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</si>
  <si>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</si>
  <si>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</si>
  <si>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</si>
  <si>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</si>
  <si>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</si>
  <si>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</si>
  <si>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</si>
  <si>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</si>
  <si>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</si>
  <si>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</si>
  <si>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</si>
  <si>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</si>
  <si>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</si>
  <si>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</si>
  <si>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</si>
  <si>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</si>
  <si>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</si>
  <si>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</si>
  <si>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</si>
  <si>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</si>
  <si>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</si>
  <si>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</si>
  <si>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</si>
  <si>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</si>
  <si>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</si>
  <si>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</si>
  <si>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</si>
  <si>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</si>
  <si>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</si>
  <si>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</si>
  <si>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</si>
  <si>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</si>
  <si>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</si>
  <si>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</si>
  <si>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</si>
  <si>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</si>
  <si>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</si>
  <si>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</si>
  <si>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</si>
  <si>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</si>
  <si>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</si>
  <si>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</si>
  <si>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</si>
  <si>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</si>
  <si>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</si>
  <si>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</si>
  <si>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</si>
  <si>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</si>
  <si>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</si>
  <si>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</si>
  <si>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</si>
  <si>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</si>
  <si>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</si>
  <si>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</si>
  <si>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</si>
  <si>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</si>
  <si>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</si>
  <si>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</si>
  <si>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</si>
  <si>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</si>
  <si>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</si>
  <si>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</si>
  <si>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</si>
  <si>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</si>
  <si>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</si>
  <si>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</si>
  <si>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</si>
  <si>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</si>
  <si>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</si>
  <si>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</si>
  <si>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</si>
  <si>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</si>
  <si>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</si>
  <si>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</si>
  <si>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</si>
  <si>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</si>
  <si>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</si>
  <si>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</si>
  <si>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</si>
  <si>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</si>
  <si>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</si>
  <si>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</si>
  <si>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</si>
  <si>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</si>
  <si>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</si>
  <si>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</si>
  <si>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</si>
  <si>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</si>
  <si>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</si>
  <si>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</si>
  <si>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</si>
  <si>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</si>
  <si>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</si>
  <si>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</si>
  <si>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</si>
  <si>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</si>
  <si>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</si>
  <si>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</si>
  <si>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</si>
  <si>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</si>
  <si>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</si>
  <si>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</si>
  <si>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</si>
  <si>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</si>
  <si>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</si>
  <si>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</si>
  <si>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</si>
  <si>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</si>
  <si>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</si>
  <si>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</si>
  <si>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</si>
  <si>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</si>
  <si>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</si>
  <si>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</si>
  <si>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</si>
  <si>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</si>
  <si>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</si>
  <si>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</si>
  <si>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</si>
  <si>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</si>
  <si>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</si>
  <si>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</si>
  <si>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</si>
  <si>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</si>
  <si>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</si>
  <si>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</si>
  <si>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</si>
  <si>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</si>
  <si>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</si>
  <si>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</si>
  <si>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</si>
  <si>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</si>
  <si>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</si>
  <si>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</si>
  <si>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</si>
  <si>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</si>
  <si>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</si>
  <si>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</si>
  <si>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</si>
  <si>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</si>
  <si>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</si>
  <si>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</si>
  <si>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</si>
  <si>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</si>
  <si>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</si>
  <si>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</si>
  <si>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</si>
  <si>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</si>
  <si>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</si>
  <si>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</si>
  <si>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</si>
  <si>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</si>
  <si>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</si>
  <si>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</si>
  <si>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</si>
  <si>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</si>
  <si>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</si>
  <si>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</si>
  <si>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</si>
  <si>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</si>
  <si>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</si>
  <si>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</si>
  <si>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</si>
  <si>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</si>
  <si>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</si>
  <si>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</si>
  <si>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</si>
  <si>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</si>
  <si>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</si>
  <si>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</si>
  <si>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</si>
  <si>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</si>
  <si>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</si>
  <si>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</si>
  <si>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</si>
  <si>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</si>
  <si>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</si>
  <si>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</si>
  <si>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</si>
  <si>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</si>
  <si>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</si>
  <si>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</si>
  <si>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</si>
  <si>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</si>
  <si>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</si>
  <si>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</si>
  <si>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</si>
  <si>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</si>
  <si>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</si>
  <si>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</si>
  <si>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</si>
  <si>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</si>
  <si>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</si>
  <si>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</si>
  <si>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</si>
  <si>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</si>
  <si>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</si>
  <si>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</si>
  <si>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</si>
  <si>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</si>
  <si>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</si>
  <si>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</si>
  <si>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</si>
  <si>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</si>
  <si>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</si>
  <si>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</si>
  <si>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</si>
  <si>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</si>
  <si>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</si>
  <si>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</si>
  <si>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</si>
  <si>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</si>
  <si>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</si>
  <si>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</si>
  <si>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</si>
  <si>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</si>
  <si>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</si>
  <si>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</si>
  <si>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</si>
  <si>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</si>
  <si>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</si>
  <si>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</si>
  <si>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</si>
  <si>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</si>
  <si>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</si>
  <si>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</si>
  <si>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</si>
  <si>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</si>
  <si>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</si>
  <si>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</si>
  <si>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</si>
  <si>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</si>
  <si>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</si>
  <si>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</si>
  <si>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</si>
  <si>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</si>
  <si>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</si>
  <si>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</si>
  <si>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</si>
  <si>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</si>
  <si>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</si>
  <si>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</si>
  <si>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</si>
  <si>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</si>
  <si>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</si>
  <si>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</si>
  <si>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</si>
  <si>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</si>
  <si>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</si>
  <si>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</si>
  <si>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</si>
  <si>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</si>
  <si>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</si>
  <si>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</si>
  <si>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</si>
  <si>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</si>
  <si>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</si>
  <si>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</si>
  <si>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</si>
  <si>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</si>
  <si>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</si>
  <si>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</si>
  <si>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</si>
  <si>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</si>
  <si>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</si>
  <si>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</si>
  <si>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</si>
  <si>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</si>
  <si>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</si>
  <si>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</si>
  <si>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</si>
  <si>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</si>
  <si>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</si>
  <si>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</si>
  <si>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</si>
  <si>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</si>
  <si>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</si>
  <si>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</si>
  <si>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</si>
  <si>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</si>
  <si>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</si>
  <si>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</si>
  <si>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</si>
  <si>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</si>
  <si>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</si>
  <si>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</si>
  <si>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</si>
  <si>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</si>
  <si>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</si>
  <si>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</si>
  <si>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</si>
  <si>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</si>
  <si>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</si>
  <si>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</si>
  <si>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</si>
  <si>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</si>
  <si>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</si>
  <si>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</si>
  <si>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</si>
  <si>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</si>
  <si>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</si>
  <si>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</si>
  <si>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</si>
  <si>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</si>
  <si>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</si>
  <si>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</si>
  <si>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</si>
  <si>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</si>
  <si>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</si>
  <si>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</si>
  <si>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</si>
  <si>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</si>
  <si>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</si>
  <si>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</si>
  <si>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</si>
  <si>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</si>
  <si>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</si>
  <si>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</si>
  <si>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</si>
  <si>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</si>
  <si>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</si>
  <si>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</si>
  <si>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</si>
  <si>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</si>
  <si>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</si>
  <si>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</si>
  <si>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</si>
  <si>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</si>
  <si>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</si>
  <si>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</si>
  <si>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</si>
  <si>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</si>
  <si>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</si>
  <si>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</si>
  <si>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</si>
  <si>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</si>
  <si>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</si>
  <si>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</si>
  <si>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</si>
  <si>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</si>
  <si>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</si>
  <si>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</si>
  <si>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</si>
  <si>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</si>
  <si>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</si>
  <si>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</si>
  <si>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</si>
  <si>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</si>
  <si>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</si>
  <si>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</si>
  <si>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</si>
  <si>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</si>
  <si>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</si>
  <si>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</si>
  <si>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</si>
  <si>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</si>
  <si>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</si>
  <si>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</si>
  <si>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</si>
  <si>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</si>
  <si>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</si>
  <si>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</si>
  <si>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</si>
  <si>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</si>
  <si>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</si>
  <si>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</si>
  <si>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</si>
  <si>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</si>
  <si>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</si>
  <si>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</si>
  <si>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</si>
  <si>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</si>
  <si>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</si>
  <si>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</si>
  <si>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</si>
  <si>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</si>
  <si>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</si>
  <si>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</si>
  <si>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</si>
  <si>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</si>
  <si>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</si>
  <si>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</si>
  <si>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</si>
  <si>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</si>
  <si>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</si>
  <si>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</si>
  <si>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</si>
  <si>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</si>
  <si>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</si>
  <si>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</si>
  <si>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</si>
  <si>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</si>
  <si>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</si>
  <si>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</si>
  <si>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</si>
  <si>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</si>
  <si>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</si>
  <si>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</si>
  <si>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</si>
  <si>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</si>
  <si>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</si>
  <si>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</si>
  <si>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</si>
  <si>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</si>
  <si>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</si>
  <si>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</si>
  <si>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</si>
  <si>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</si>
  <si>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</si>
  <si>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</si>
  <si>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</si>
  <si>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</si>
  <si>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</si>
  <si>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</si>
  <si>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</si>
  <si>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</si>
  <si>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</si>
  <si>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</si>
  <si>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</si>
  <si>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</si>
  <si>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</si>
  <si>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</si>
  <si>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</si>
  <si>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</si>
  <si>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</si>
  <si>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</si>
  <si>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</si>
  <si>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</si>
  <si>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</si>
  <si>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</si>
  <si>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</si>
  <si>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</si>
  <si>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</si>
  <si>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</si>
  <si>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</si>
  <si>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</si>
  <si>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</si>
  <si>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</si>
  <si>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</si>
  <si>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</si>
  <si>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</si>
  <si>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</si>
  <si>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</si>
  <si>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</si>
  <si>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</si>
  <si>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</si>
  <si>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</si>
  <si>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</si>
  <si>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</si>
  <si>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</si>
  <si>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</si>
  <si>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</si>
  <si>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</si>
  <si>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</si>
  <si>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</si>
  <si>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</si>
  <si>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</si>
  <si>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</si>
  <si>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</si>
  <si>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</si>
  <si>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</si>
  <si>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</si>
  <si>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</si>
  <si>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</si>
  <si>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</si>
  <si>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</si>
  <si>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</si>
  <si>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</si>
  <si>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</si>
  <si>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</si>
  <si>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</si>
  <si>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</si>
  <si>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</si>
  <si>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</si>
  <si>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</si>
  <si>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</si>
  <si>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</si>
  <si>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</si>
  <si>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</si>
  <si>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</si>
  <si>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</si>
  <si>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</si>
  <si>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</si>
  <si>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</si>
  <si>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</si>
  <si>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</si>
  <si>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</si>
  <si>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</si>
  <si>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</si>
  <si>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</si>
  <si>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</si>
  <si>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</si>
  <si>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</si>
  <si>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</si>
  <si>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</si>
  <si>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</si>
  <si>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</si>
  <si>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</si>
  <si>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</si>
  <si>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</si>
  <si>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</si>
  <si>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</si>
  <si>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</si>
  <si>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</si>
  <si>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</si>
  <si>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</si>
  <si>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</si>
  <si>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</si>
  <si>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</si>
  <si>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</si>
  <si>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</si>
  <si>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</si>
  <si>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</si>
  <si>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</si>
  <si>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</si>
  <si>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</si>
  <si>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</si>
  <si>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</si>
  <si>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</si>
  <si>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</si>
  <si>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</si>
  <si>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</si>
  <si>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</si>
  <si>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</si>
  <si>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</si>
  <si>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</si>
  <si>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</si>
  <si>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</si>
  <si>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</si>
  <si>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</si>
  <si>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</si>
  <si>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</si>
  <si>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</si>
  <si>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</si>
  <si>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</si>
  <si>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</si>
  <si>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</si>
  <si>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</si>
  <si>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</si>
  <si>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</si>
  <si>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</si>
  <si>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</si>
  <si>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</si>
  <si>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</si>
  <si>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</si>
  <si>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</si>
  <si>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</si>
  <si>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</si>
  <si>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</si>
  <si>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</si>
  <si>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</si>
  <si>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</si>
  <si>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</si>
  <si>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</si>
  <si>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</si>
  <si>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</si>
  <si>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</si>
  <si>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</si>
  <si>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</si>
  <si>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</si>
  <si>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</si>
  <si>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</si>
  <si>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</si>
  <si>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</si>
  <si>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</si>
  <si>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</si>
  <si>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</si>
  <si>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</si>
  <si>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</si>
  <si>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</si>
  <si>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</si>
  <si>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</si>
  <si>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</si>
  <si>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</si>
  <si>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</si>
  <si>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</si>
  <si>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</si>
  <si>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</si>
  <si>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</si>
  <si>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</si>
  <si>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</si>
  <si>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</si>
  <si>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</si>
  <si>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</si>
  <si>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</si>
  <si>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</si>
  <si>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</si>
  <si>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</si>
  <si>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</si>
  <si>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</si>
  <si>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</si>
  <si>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</si>
  <si>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</si>
  <si>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</si>
  <si>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</si>
  <si>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</si>
  <si>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</si>
  <si>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</si>
  <si>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</si>
  <si>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</si>
  <si>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</si>
  <si>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</si>
  <si>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</si>
  <si>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</si>
  <si>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</si>
  <si>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</si>
  <si>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</si>
  <si>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</si>
  <si>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</si>
  <si>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</si>
  <si>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</si>
  <si>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</si>
  <si>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</si>
  <si>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</si>
  <si>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</si>
  <si>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</si>
  <si>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</si>
  <si>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</si>
  <si>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</si>
  <si>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</si>
  <si>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</si>
  <si>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</si>
  <si>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</si>
  <si>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</si>
  <si>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</si>
  <si>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</si>
  <si>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</si>
  <si>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</si>
  <si>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</si>
  <si>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</si>
  <si>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</si>
  <si>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</si>
  <si>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</si>
  <si>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</si>
  <si>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</si>
  <si>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</si>
  <si>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</si>
  <si>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</si>
  <si>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</si>
  <si>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</si>
  <si>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</si>
  <si>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</si>
  <si>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</si>
  <si>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</si>
  <si>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</si>
  <si>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</si>
  <si>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</si>
  <si>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</si>
  <si>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</si>
  <si>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</si>
  <si>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</si>
  <si>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</si>
  <si>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</si>
  <si>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</si>
  <si>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</si>
  <si>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</si>
  <si>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</si>
  <si>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</si>
  <si>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</si>
  <si>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</si>
  <si>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</si>
  <si>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</si>
  <si>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</si>
  <si>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</si>
  <si>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</si>
  <si>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</si>
  <si>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</si>
  <si>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</si>
  <si>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</si>
  <si>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</si>
  <si>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</si>
  <si>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</si>
  <si>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</si>
  <si>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</si>
  <si>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</si>
  <si>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</si>
  <si>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</si>
  <si>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</si>
  <si>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</si>
  <si>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</si>
  <si>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</si>
  <si>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</si>
  <si>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</si>
  <si>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</si>
  <si>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</si>
  <si>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</si>
  <si>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</si>
  <si>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</si>
  <si>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</si>
  <si>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</si>
  <si>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</si>
  <si>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</si>
  <si>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</si>
  <si>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</si>
  <si>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</si>
  <si>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</si>
  <si>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</si>
  <si>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</si>
  <si>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</si>
  <si>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</si>
  <si>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</si>
  <si>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</si>
  <si>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</si>
  <si>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</si>
  <si>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</si>
  <si>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</si>
  <si>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</si>
  <si>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</si>
  <si>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</si>
  <si>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</si>
  <si>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</si>
  <si>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</si>
  <si>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</si>
  <si>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</si>
  <si>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</si>
  <si>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</si>
  <si>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</si>
  <si>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</si>
  <si>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</si>
  <si>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</si>
  <si>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</si>
  <si>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</si>
  <si>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</si>
  <si>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</si>
  <si>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</si>
  <si>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</si>
  <si>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</si>
  <si>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</si>
  <si>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</si>
  <si>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</si>
  <si>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</si>
  <si>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</si>
  <si>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</si>
  <si>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</si>
  <si>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</si>
  <si>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</si>
  <si>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</si>
  <si>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</si>
  <si>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</si>
  <si>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</si>
  <si>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</si>
  <si>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</si>
  <si>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</si>
  <si>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</si>
  <si>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</si>
  <si>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</si>
  <si>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</si>
  <si>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</si>
  <si>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</si>
  <si>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</si>
  <si>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</si>
  <si>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</si>
  <si>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</si>
  <si>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</si>
  <si>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</si>
  <si>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</si>
  <si>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</si>
  <si>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</si>
  <si>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</si>
  <si>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</si>
  <si>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</si>
  <si>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</si>
  <si>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</si>
  <si>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</si>
  <si>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</si>
  <si>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</si>
  <si>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</si>
  <si>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</si>
  <si>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</si>
  <si>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</si>
  <si>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</si>
  <si>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</si>
  <si>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</si>
  <si>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</si>
  <si>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</si>
  <si>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</si>
  <si>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</si>
  <si>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</si>
  <si>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</si>
  <si>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</si>
  <si>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</si>
  <si>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</si>
  <si>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</si>
  <si>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</si>
  <si>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</si>
  <si>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</si>
  <si>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</si>
  <si>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</si>
  <si>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</si>
  <si>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</si>
  <si>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</si>
  <si>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</si>
  <si>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</si>
  <si>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</si>
  <si>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</si>
  <si>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</si>
  <si>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</si>
  <si>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</si>
  <si>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</si>
  <si>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</si>
  <si>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</si>
  <si>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</si>
  <si>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</si>
  <si>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</si>
  <si>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</si>
  <si>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</si>
  <si>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</si>
  <si>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</si>
  <si>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</si>
  <si>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</si>
  <si>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</si>
  <si>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</si>
  <si>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</si>
  <si>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</si>
  <si>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</si>
  <si>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</si>
  <si>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</si>
  <si>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</si>
  <si>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</si>
  <si>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</si>
  <si>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</si>
  <si>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</si>
  <si>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</si>
  <si>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</si>
  <si>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</si>
  <si>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</si>
  <si>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</si>
  <si>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</si>
  <si>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</si>
  <si>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</si>
  <si>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</si>
  <si>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</si>
  <si>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</si>
  <si>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</si>
  <si>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</si>
  <si>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</si>
  <si>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</si>
  <si>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</si>
  <si>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</si>
  <si>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</si>
  <si>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</si>
  <si>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</si>
  <si>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</si>
  <si>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</si>
  <si>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</si>
  <si>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</si>
  <si>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</si>
  <si>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</si>
  <si>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</si>
  <si>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</si>
  <si>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</si>
  <si>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</si>
  <si>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</si>
  <si>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</si>
  <si>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</si>
  <si>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</si>
  <si>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</si>
  <si>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</si>
  <si>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</si>
  <si>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</si>
  <si>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</si>
  <si>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</si>
  <si>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</si>
  <si>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</si>
  <si>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</si>
  <si>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</si>
  <si>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</si>
  <si>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</si>
  <si>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</si>
  <si>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</si>
  <si>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</si>
  <si>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</si>
  <si>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</si>
  <si>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</si>
  <si>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</si>
  <si>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</si>
  <si>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</si>
  <si>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</si>
  <si>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</si>
  <si>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</si>
  <si>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</si>
  <si>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</si>
  <si>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</si>
  <si>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</si>
  <si>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</si>
  <si>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</si>
  <si>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</si>
  <si>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</si>
  <si>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</si>
  <si>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</si>
  <si>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</si>
  <si>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</si>
  <si>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</si>
  <si>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</si>
  <si>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</si>
  <si>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</si>
  <si>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</si>
  <si>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</si>
  <si>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</si>
  <si>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</si>
  <si>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</si>
  <si>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</si>
  <si>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</si>
  <si>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</si>
  <si>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</si>
  <si>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</si>
  <si>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</si>
  <si>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</si>
  <si>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</si>
  <si>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</si>
  <si>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</si>
  <si>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</si>
  <si>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</si>
  <si>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</si>
  <si>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</si>
  <si>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</si>
  <si>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</si>
  <si>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</si>
  <si>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</si>
  <si>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</si>
  <si>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</si>
  <si>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</si>
  <si>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</si>
  <si>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</si>
  <si>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</si>
  <si>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</si>
  <si>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</si>
  <si>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</si>
  <si>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</si>
  <si>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</si>
  <si>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</si>
  <si>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</si>
  <si>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</si>
  <si>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</si>
  <si>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</si>
  <si>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</si>
  <si>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</si>
  <si>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</si>
  <si>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</si>
  <si>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</si>
  <si>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</si>
  <si>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</si>
  <si>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</si>
  <si>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</si>
  <si>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</si>
  <si>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</si>
  <si>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</si>
  <si>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</si>
  <si>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</si>
  <si>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</si>
  <si>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</si>
  <si>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</si>
  <si>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</si>
  <si>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</si>
  <si>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</si>
  <si>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</si>
  <si>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</si>
  <si>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</si>
  <si>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</si>
  <si>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</si>
  <si>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</si>
  <si>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</si>
  <si>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</si>
  <si>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</si>
  <si>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</si>
  <si>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</si>
  <si>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</si>
  <si>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</si>
  <si>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</si>
  <si>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</si>
  <si>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</si>
  <si>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</si>
  <si>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</si>
  <si>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</si>
  <si>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</si>
  <si>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</si>
  <si>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</si>
  <si>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</si>
  <si>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</si>
  <si>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</si>
  <si>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</si>
  <si>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</si>
  <si>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</si>
  <si>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</si>
  <si>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</si>
  <si>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</si>
  <si>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</si>
  <si>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</si>
  <si>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</si>
  <si>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</si>
  <si>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</si>
  <si>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</si>
  <si>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</si>
  <si>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</si>
  <si>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</si>
  <si>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</si>
  <si>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</si>
  <si>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</si>
  <si>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</si>
  <si>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</si>
  <si>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</si>
  <si>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</si>
  <si>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</si>
  <si>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</si>
  <si>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</si>
  <si>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</si>
  <si>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</si>
  <si>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</si>
  <si>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</si>
  <si>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</si>
  <si>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</si>
  <si>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</si>
  <si>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</si>
  <si>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</si>
  <si>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</si>
  <si>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</si>
  <si>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</si>
  <si>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</si>
  <si>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</si>
  <si>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</si>
  <si>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</si>
  <si>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</si>
  <si>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</si>
  <si>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</si>
  <si>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</si>
  <si>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</si>
  <si>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</si>
  <si>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</si>
  <si>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</si>
  <si>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</si>
  <si>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</si>
  <si>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</si>
  <si>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</si>
  <si>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</si>
  <si>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</si>
  <si>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</si>
  <si>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</si>
  <si>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</si>
  <si>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</si>
  <si>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</si>
  <si>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</si>
  <si>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</si>
  <si>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</si>
  <si>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</si>
  <si>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</si>
  <si>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</si>
  <si>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</si>
  <si>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</si>
  <si>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</si>
  <si>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</si>
  <si>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</si>
  <si>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</si>
  <si>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</si>
  <si>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</si>
  <si>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</si>
  <si>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</si>
  <si>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</si>
  <si>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</si>
  <si>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</si>
  <si>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</si>
  <si>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</si>
  <si>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</si>
  <si>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</si>
  <si>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</si>
  <si>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</si>
  <si>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</si>
  <si>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</si>
  <si>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</si>
  <si>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</si>
  <si>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</si>
  <si>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</si>
  <si>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</si>
  <si>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</si>
  <si>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</si>
  <si>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</si>
  <si>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</si>
  <si>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</si>
  <si>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</si>
  <si>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</si>
  <si>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</si>
  <si>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</si>
  <si>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</si>
  <si>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</si>
  <si>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</si>
  <si>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</si>
  <si>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</si>
  <si>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</si>
  <si>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</si>
  <si>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</si>
  <si>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</si>
  <si>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</si>
  <si>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</si>
  <si>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</si>
  <si>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</si>
  <si>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</si>
  <si>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</si>
  <si>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</si>
  <si>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</si>
  <si>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</si>
  <si>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</si>
  <si>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</si>
  <si>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</si>
  <si>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</si>
  <si>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</si>
  <si>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</si>
  <si>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</si>
  <si>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</si>
  <si>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</si>
  <si>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</si>
  <si>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</si>
  <si>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</si>
  <si>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</si>
  <si>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</si>
  <si>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</si>
  <si>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</si>
  <si>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</si>
  <si>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</si>
  <si>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</si>
  <si>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</si>
  <si>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</si>
  <si>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</si>
  <si>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</si>
  <si>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</si>
  <si>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</si>
  <si>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</si>
  <si>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</si>
  <si>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</si>
  <si>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</si>
  <si>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</si>
  <si>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</si>
  <si>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</si>
  <si>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</si>
  <si>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</si>
  <si>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</si>
  <si>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</si>
  <si>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</si>
  <si>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</si>
  <si>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</si>
  <si>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</si>
  <si>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</si>
  <si>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</si>
  <si>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</si>
  <si>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</si>
  <si>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</si>
  <si>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</si>
  <si>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</si>
  <si>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</si>
  <si>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</si>
  <si>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</si>
  <si>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</si>
  <si>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</si>
  <si>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</si>
  <si>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</si>
  <si>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</si>
  <si>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</si>
  <si>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</si>
  <si>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</si>
  <si>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</si>
  <si>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</si>
  <si>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</si>
  <si>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</si>
  <si>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</si>
  <si>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</si>
  <si>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</si>
  <si>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</si>
  <si>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</si>
  <si>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</si>
  <si>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</si>
  <si>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</si>
  <si>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</si>
  <si>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</si>
  <si>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</si>
  <si>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</si>
  <si>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</si>
  <si>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</si>
  <si>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</si>
  <si>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</si>
  <si>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</si>
  <si>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</si>
  <si>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</si>
  <si>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</si>
  <si>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</si>
  <si>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</si>
  <si>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</si>
  <si>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</si>
  <si>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</si>
  <si>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</si>
  <si>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</si>
  <si>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</si>
  <si>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</si>
  <si>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</si>
  <si>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</si>
  <si>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</si>
  <si>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</si>
  <si>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</si>
  <si>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</si>
  <si>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</si>
  <si>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</si>
  <si>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</si>
  <si>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</si>
  <si>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</si>
  <si>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</si>
  <si>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</si>
  <si>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</si>
  <si>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</si>
  <si>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</si>
  <si>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</si>
  <si>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</si>
  <si>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</si>
  <si>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</si>
  <si>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</si>
  <si>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</si>
  <si>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</si>
  <si>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</si>
  <si>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</si>
  <si>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</si>
  <si>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</si>
  <si>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</si>
  <si>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</si>
  <si>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</si>
  <si>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</si>
  <si>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</si>
  <si>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</si>
  <si>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</si>
  <si>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</si>
  <si>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</si>
  <si>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</si>
  <si>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</si>
  <si>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</si>
  <si>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</si>
  <si>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</si>
  <si>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</si>
  <si>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</si>
  <si>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</si>
  <si>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</si>
  <si>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</si>
  <si>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</si>
  <si>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</si>
  <si>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</si>
  <si>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</si>
  <si>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</si>
  <si>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</si>
  <si>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</si>
  <si>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</si>
  <si>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</si>
  <si>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</si>
  <si>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</si>
  <si>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</si>
  <si>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</si>
  <si>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</si>
  <si>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</si>
  <si>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</si>
  <si>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</si>
  <si>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</si>
  <si>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</si>
  <si>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</si>
  <si>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</si>
  <si>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</si>
  <si>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</si>
  <si>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</si>
  <si>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</si>
  <si>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</si>
  <si>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</si>
  <si>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</si>
  <si>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</si>
  <si>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</si>
  <si>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</si>
  <si>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</si>
  <si>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</si>
  <si>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</si>
  <si>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</si>
  <si>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</si>
  <si>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</si>
  <si>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</si>
  <si>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</si>
  <si>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</si>
  <si>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</si>
  <si>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</si>
  <si>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</si>
  <si>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</si>
  <si>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</si>
  <si>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</si>
  <si>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</si>
  <si>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</si>
  <si>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</si>
  <si>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</si>
  <si>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</si>
  <si>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</si>
  <si>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</si>
  <si>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</si>
  <si>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</si>
  <si>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</si>
  <si>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</si>
  <si>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</si>
  <si>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</si>
  <si>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</si>
  <si>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</si>
  <si>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</si>
  <si>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</si>
  <si>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</si>
  <si>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</si>
  <si>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</si>
  <si>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</si>
  <si>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</si>
  <si>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</si>
  <si>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</si>
  <si>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</si>
  <si>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</si>
  <si>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</si>
  <si>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</si>
  <si>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</si>
  <si>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</si>
  <si>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</si>
  <si>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</si>
  <si>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</si>
  <si>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</si>
  <si>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</si>
  <si>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</si>
  <si>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</si>
  <si>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</si>
  <si>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</si>
  <si>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</si>
  <si>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</si>
  <si>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</si>
  <si>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</si>
  <si>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</si>
  <si>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</si>
  <si>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</si>
  <si>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</si>
  <si>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</si>
  <si>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</si>
  <si>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</si>
  <si>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</si>
  <si>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</si>
  <si>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</si>
  <si>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</si>
  <si>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</si>
  <si>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</si>
  <si>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</si>
  <si>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</si>
  <si>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</si>
  <si>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</si>
  <si>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</si>
  <si>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</si>
  <si>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</si>
  <si>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</si>
  <si>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</si>
  <si>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</si>
  <si>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</si>
  <si>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</si>
  <si>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</si>
  <si>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</si>
  <si>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</si>
  <si>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</si>
  <si>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</si>
  <si>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</si>
  <si>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</si>
  <si>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</si>
  <si>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</si>
  <si>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</si>
  <si>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</si>
  <si>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</si>
  <si>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</si>
  <si>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</si>
  <si>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</si>
  <si>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</si>
  <si>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</si>
  <si>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</si>
  <si>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</si>
  <si>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</si>
  <si>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</si>
  <si>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</si>
  <si>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</si>
  <si>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</si>
  <si>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</si>
  <si>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</si>
  <si>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</si>
  <si>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</si>
  <si>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</si>
  <si>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</si>
  <si>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</si>
  <si>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</si>
  <si>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</si>
  <si>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</si>
  <si>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</si>
  <si>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</si>
  <si>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</si>
  <si>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</si>
  <si>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</si>
  <si>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</si>
  <si>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</si>
  <si>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</si>
  <si>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</si>
  <si>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</si>
  <si>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</si>
  <si>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</si>
  <si>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</si>
  <si>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</si>
  <si>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</si>
  <si>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</si>
  <si>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</si>
  <si>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</si>
  <si>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</si>
  <si>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</si>
  <si>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</si>
  <si>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</si>
  <si>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</si>
  <si>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</si>
  <si>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</si>
  <si>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</si>
  <si>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</si>
  <si>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</si>
  <si>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</si>
  <si>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</si>
  <si>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</si>
  <si>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</si>
  <si>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</si>
  <si>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</si>
  <si>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</si>
  <si>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</si>
  <si>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</si>
  <si>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</si>
  <si>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</si>
  <si>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</si>
  <si>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</si>
  <si>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</si>
  <si>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</si>
  <si>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</si>
  <si>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</si>
  <si>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</si>
  <si>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</si>
  <si>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</si>
  <si>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</si>
  <si>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</si>
  <si>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</si>
  <si>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</si>
  <si>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</si>
  <si>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</si>
  <si>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</si>
  <si>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</si>
  <si>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</si>
  <si>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</si>
  <si>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</si>
  <si>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</si>
  <si>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</si>
  <si>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</si>
  <si>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</si>
  <si>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</si>
  <si>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</si>
  <si>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</si>
  <si>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</si>
  <si>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</si>
  <si>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</si>
  <si>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</si>
  <si>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</si>
  <si>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</si>
  <si>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</si>
  <si>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</si>
  <si>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</si>
  <si>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</si>
  <si>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</si>
  <si>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</si>
  <si>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</si>
  <si>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</si>
  <si>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</si>
  <si>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</si>
  <si>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</si>
  <si>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</si>
  <si>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</si>
  <si>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</si>
  <si>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</si>
  <si>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</si>
  <si>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</si>
  <si>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</si>
  <si>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</si>
  <si>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</si>
  <si>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</si>
  <si>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</si>
  <si>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</si>
  <si>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</si>
  <si>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</si>
  <si>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</si>
  <si>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</si>
  <si>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</si>
  <si>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</si>
  <si>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</si>
  <si>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</si>
  <si>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</si>
  <si>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</si>
  <si>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</si>
  <si>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</si>
  <si>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</si>
  <si>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</si>
  <si>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</si>
  <si>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</si>
  <si>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</si>
  <si>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</si>
  <si>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</si>
  <si>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</si>
  <si>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</si>
  <si>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</si>
  <si>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</si>
  <si>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</si>
  <si>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</si>
  <si>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</si>
  <si>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</si>
  <si>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</si>
  <si>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</si>
  <si>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</si>
  <si>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</si>
  <si>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</si>
  <si>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</si>
  <si>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</si>
  <si>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</si>
  <si>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</si>
  <si>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</si>
  <si>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</si>
  <si>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</si>
  <si>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</si>
  <si>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</si>
  <si>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</si>
  <si>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</si>
  <si>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</si>
  <si>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</si>
  <si>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</si>
  <si>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</si>
  <si>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</si>
  <si>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</si>
  <si>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</si>
  <si>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</si>
  <si>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</si>
  <si>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</si>
  <si>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</si>
  <si>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</si>
  <si>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</si>
  <si>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</si>
  <si>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</si>
  <si>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</si>
  <si>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</si>
  <si>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</si>
  <si>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</si>
  <si>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</si>
  <si>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</si>
  <si>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</si>
  <si>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</si>
  <si>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</si>
  <si>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</si>
  <si>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</si>
  <si>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</si>
  <si>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</si>
  <si>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</si>
  <si>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</si>
  <si>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</si>
  <si>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</si>
  <si>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</si>
  <si>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</si>
  <si>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</si>
  <si>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</si>
  <si>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</si>
  <si>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</si>
  <si>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</si>
  <si>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</si>
  <si>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</si>
  <si>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</si>
  <si>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</si>
  <si>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</si>
  <si>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</si>
  <si>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</si>
  <si>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</si>
  <si>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</si>
  <si>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</si>
  <si>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</si>
  <si>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</si>
  <si>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</si>
  <si>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</si>
  <si>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</si>
  <si>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</si>
  <si>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</si>
  <si>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</si>
  <si>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</si>
  <si>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</si>
  <si>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</si>
  <si>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</si>
  <si>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</si>
  <si>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</si>
  <si>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</si>
  <si>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</si>
  <si>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</si>
  <si>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</si>
  <si>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</si>
  <si>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</si>
  <si>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</si>
  <si>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</si>
  <si>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</si>
  <si>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</si>
  <si>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</si>
  <si>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</si>
  <si>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</si>
  <si>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</si>
  <si>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</si>
  <si>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</si>
  <si>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</si>
  <si>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</si>
  <si>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</si>
  <si>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</si>
  <si>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</si>
  <si>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</si>
  <si>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</si>
  <si>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</si>
  <si>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</si>
  <si>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</si>
  <si>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</si>
  <si>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</si>
  <si>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</si>
  <si>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</si>
  <si>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</si>
  <si>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</si>
  <si>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</si>
  <si>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</si>
  <si>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</si>
  <si>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</si>
  <si>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</si>
  <si>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</si>
  <si>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</si>
  <si>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</si>
  <si>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</si>
  <si>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</si>
  <si>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</si>
  <si>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</si>
  <si>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</si>
  <si>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</si>
  <si>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</si>
  <si>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</si>
  <si>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</si>
  <si>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</si>
  <si>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</si>
  <si>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</si>
  <si>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</si>
  <si>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</si>
  <si>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</si>
  <si>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</si>
  <si>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</si>
  <si>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</si>
  <si>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</si>
  <si>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</si>
  <si>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</si>
  <si>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</si>
  <si>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</si>
  <si>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</si>
  <si>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</si>
  <si>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</si>
  <si>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</si>
  <si>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</si>
  <si>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</si>
  <si>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</si>
  <si>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</si>
  <si>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</si>
  <si>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</si>
  <si>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</si>
  <si>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</si>
  <si>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</si>
  <si>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</si>
  <si>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</si>
  <si>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</si>
  <si>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</si>
  <si>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</si>
  <si>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</si>
  <si>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</si>
  <si>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</si>
  <si>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</si>
  <si>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</si>
  <si>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</si>
  <si>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</si>
  <si>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</si>
  <si>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</si>
  <si>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</si>
  <si>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</si>
  <si>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</si>
  <si>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</si>
  <si>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</si>
  <si>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</si>
  <si>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</si>
  <si>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</si>
  <si>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</si>
  <si>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</si>
  <si>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</si>
  <si>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</si>
  <si>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</si>
  <si>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</si>
  <si>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</si>
  <si>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</si>
  <si>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</si>
  <si>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</si>
  <si>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</si>
  <si>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</si>
  <si>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</si>
  <si>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</si>
  <si>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</si>
  <si>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</si>
  <si>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</si>
  <si>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</si>
  <si>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</si>
  <si>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</si>
  <si>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</si>
  <si>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</si>
  <si>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</si>
  <si>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</si>
  <si>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</si>
  <si>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</si>
  <si>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</si>
  <si>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</si>
  <si>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</si>
  <si>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</si>
  <si>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</si>
  <si>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</si>
  <si>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</si>
  <si>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</si>
  <si>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</si>
  <si>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</si>
  <si>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</si>
  <si>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</si>
  <si>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</si>
  <si>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</si>
  <si>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</si>
  <si>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</si>
  <si>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</si>
  <si>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</si>
  <si>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</si>
  <si>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</si>
  <si>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</si>
  <si>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</si>
  <si>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</si>
  <si>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</si>
  <si>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</si>
  <si>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</si>
  <si>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</si>
  <si>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</si>
  <si>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</si>
  <si>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</si>
  <si>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</si>
  <si>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</si>
  <si>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</si>
  <si>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</si>
  <si>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</si>
  <si>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</si>
  <si>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</si>
  <si>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</si>
  <si>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</si>
  <si>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</si>
  <si>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</si>
  <si>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</si>
  <si>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</si>
  <si>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</si>
  <si>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</si>
  <si>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</si>
  <si>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</si>
  <si>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</si>
  <si>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</si>
  <si>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</si>
  <si>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</si>
  <si>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</si>
  <si>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</si>
  <si>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</si>
  <si>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</si>
  <si>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</si>
  <si>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</si>
  <si>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</si>
  <si>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</si>
  <si>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</si>
  <si>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</si>
  <si>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</si>
  <si>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</si>
  <si>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</si>
  <si>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</si>
  <si>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</si>
  <si>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</si>
  <si>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</si>
  <si>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</si>
  <si>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</si>
  <si>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</si>
  <si>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</si>
  <si>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</si>
  <si>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</si>
  <si>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</si>
  <si>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</si>
  <si>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</si>
  <si>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</si>
  <si>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</si>
  <si>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</si>
  <si>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</si>
  <si>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</si>
  <si>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</si>
  <si>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</si>
  <si>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</si>
  <si>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</si>
  <si>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</si>
  <si>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</si>
  <si>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</si>
  <si>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</si>
  <si>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</si>
  <si>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</si>
  <si>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</si>
  <si>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</si>
  <si>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</si>
  <si>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</si>
  <si>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</si>
  <si>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</si>
  <si>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</si>
  <si>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</si>
  <si>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</si>
  <si>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</si>
  <si>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</si>
  <si>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</si>
  <si>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</si>
  <si>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</si>
  <si>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</si>
  <si>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</si>
  <si>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</si>
  <si>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</si>
  <si>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</si>
  <si>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</si>
  <si>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</si>
  <si>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</si>
  <si>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</si>
  <si>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</si>
  <si>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</si>
  <si>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</si>
  <si>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</si>
  <si>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</si>
  <si>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</si>
  <si>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</si>
  <si>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</si>
  <si>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</si>
  <si>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</si>
  <si>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</si>
  <si>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</si>
  <si>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</si>
  <si>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</si>
  <si>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</si>
  <si>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</si>
  <si>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</si>
  <si>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</si>
  <si>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</si>
  <si>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</si>
  <si>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</si>
  <si>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</si>
  <si>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</si>
  <si>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</si>
  <si>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</si>
  <si>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</si>
  <si>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</si>
  <si>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</si>
  <si>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</si>
  <si>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</si>
  <si>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</si>
  <si>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</si>
  <si>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</si>
  <si>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</si>
  <si>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</si>
  <si>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</si>
  <si>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</si>
  <si>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</si>
  <si>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</si>
  <si>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</si>
  <si>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</si>
  <si>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</si>
  <si>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</si>
  <si>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</si>
  <si>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</si>
  <si>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</si>
  <si>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</si>
  <si>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</si>
  <si>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</si>
  <si>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</si>
  <si>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</si>
  <si>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</si>
  <si>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</si>
  <si>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</si>
  <si>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</si>
  <si>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</si>
  <si>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</si>
  <si>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</si>
  <si>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</si>
  <si>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</si>
  <si>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</si>
  <si>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</si>
  <si>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</si>
  <si>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</si>
  <si>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</si>
  <si>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</si>
  <si>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</si>
  <si>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</si>
  <si>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</si>
  <si>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</si>
  <si>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</si>
  <si>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</si>
  <si>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</si>
  <si>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</si>
  <si>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</si>
  <si>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</si>
  <si>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</si>
  <si>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</si>
  <si>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</si>
  <si>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</si>
  <si>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</si>
  <si>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</si>
  <si>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</si>
  <si>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</si>
  <si>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</si>
  <si>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</si>
  <si>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</si>
  <si>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</si>
  <si>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</si>
  <si>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</si>
  <si>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</si>
  <si>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</si>
  <si>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</si>
  <si>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</si>
  <si>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</si>
  <si>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</si>
  <si>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</si>
  <si>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</si>
  <si>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</si>
  <si>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</si>
  <si>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</si>
  <si>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</si>
  <si>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</si>
  <si>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</si>
  <si>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</si>
  <si>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</si>
  <si>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</si>
  <si>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</si>
  <si>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</si>
  <si>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</si>
  <si>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</si>
  <si>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</si>
  <si>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</si>
  <si>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</si>
  <si>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</si>
  <si>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</si>
  <si>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</si>
  <si>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</si>
  <si>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</si>
  <si>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</si>
  <si>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</si>
  <si>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</si>
  <si>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</si>
  <si>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</si>
  <si>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</si>
  <si>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</si>
  <si>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</si>
  <si>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</si>
  <si>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</si>
  <si>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</si>
  <si>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</si>
  <si>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</si>
  <si>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</si>
  <si>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</si>
  <si>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</si>
  <si>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</si>
  <si>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</si>
  <si>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</si>
  <si>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</si>
  <si>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</si>
  <si>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</si>
  <si>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</si>
  <si>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</si>
  <si>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</si>
  <si>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</si>
  <si>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</si>
  <si>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</si>
  <si>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</si>
  <si>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</si>
  <si>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</si>
  <si>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</si>
  <si>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</si>
  <si>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</si>
  <si>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</si>
  <si>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</si>
  <si>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</si>
  <si>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</si>
  <si>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</si>
  <si>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</si>
  <si>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</si>
  <si>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</si>
  <si>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</si>
  <si>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</si>
  <si>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</si>
  <si>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</si>
  <si>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</si>
  <si>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</si>
  <si>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</si>
  <si>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</si>
  <si>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</si>
  <si>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</si>
  <si>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</si>
  <si>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</si>
  <si>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</si>
  <si>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</si>
  <si>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</si>
  <si>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</si>
  <si>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</si>
  <si>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</si>
  <si>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</si>
  <si>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</si>
  <si>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</si>
  <si>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</si>
  <si>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</si>
  <si>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</si>
  <si>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</si>
  <si>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</si>
  <si>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</si>
  <si>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</si>
  <si>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</si>
  <si>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</si>
  <si>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</si>
  <si>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</si>
  <si>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</si>
  <si>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</si>
  <si>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</si>
  <si>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</si>
  <si>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</si>
  <si>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</si>
  <si>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</si>
  <si>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</si>
  <si>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</si>
  <si>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</si>
  <si>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</si>
  <si>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</si>
  <si>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</si>
  <si>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</si>
  <si>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</si>
  <si>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</si>
  <si>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</si>
  <si>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</si>
  <si>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</si>
  <si>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</si>
  <si>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</si>
  <si>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</si>
  <si>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</si>
  <si>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</si>
  <si>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</si>
  <si>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</si>
  <si>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</si>
  <si>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</si>
  <si>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</si>
  <si>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</si>
  <si>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</si>
  <si>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</si>
  <si>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</si>
  <si>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</si>
  <si>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</si>
  <si>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</si>
  <si>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</si>
  <si>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</si>
  <si>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</si>
  <si>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</si>
  <si>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</si>
  <si>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</si>
  <si>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</si>
  <si>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</si>
  <si>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</si>
  <si>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</si>
  <si>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</si>
  <si>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</si>
  <si>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</si>
  <si>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</si>
  <si>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</si>
  <si>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</si>
  <si>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</si>
  <si>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</si>
  <si>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</si>
  <si>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</si>
  <si>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</si>
  <si>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</si>
  <si>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</si>
  <si>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</si>
  <si>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</si>
  <si>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</si>
  <si>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</si>
  <si>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</si>
  <si>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</si>
  <si>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</si>
  <si>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</si>
  <si>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</si>
  <si>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</si>
  <si>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</si>
  <si>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</si>
  <si>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</si>
  <si>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</si>
  <si>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</si>
  <si>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</si>
  <si>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</si>
  <si>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</si>
  <si>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</si>
  <si>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</si>
  <si>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</si>
  <si>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</si>
  <si>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</si>
  <si>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</si>
  <si>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</si>
  <si>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</si>
  <si>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</si>
  <si>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</si>
  <si>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</si>
  <si>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</si>
  <si>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</si>
  <si>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</si>
  <si>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</si>
  <si>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</si>
  <si>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</si>
  <si>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</si>
  <si>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</si>
  <si>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</si>
  <si>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</si>
  <si>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</si>
  <si>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</si>
  <si>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</si>
  <si>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</si>
  <si>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</si>
  <si>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</si>
  <si>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</si>
  <si>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</si>
  <si>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</si>
  <si>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</si>
  <si>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</si>
  <si>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</si>
  <si>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</si>
  <si>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</si>
  <si>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</si>
  <si>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</si>
  <si>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</si>
  <si>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</si>
  <si>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</si>
  <si>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</si>
  <si>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</si>
  <si>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</si>
  <si>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</si>
  <si>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</si>
  <si>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</si>
  <si>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</si>
  <si>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</si>
  <si>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</si>
  <si>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</si>
  <si>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</si>
  <si>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</si>
  <si>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</si>
  <si>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</si>
  <si>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</si>
  <si>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</si>
  <si>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</si>
  <si>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</si>
  <si>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</si>
  <si>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</si>
  <si>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</si>
  <si>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</si>
  <si>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</si>
  <si>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</si>
  <si>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</si>
  <si>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</si>
  <si>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</si>
  <si>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</si>
  <si>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</si>
  <si>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</si>
  <si>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</si>
  <si>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</si>
  <si>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</si>
  <si>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</si>
  <si>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</si>
  <si>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</si>
  <si>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</si>
  <si>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</si>
  <si>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</si>
  <si>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</si>
  <si>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</si>
  <si>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</si>
  <si>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</si>
  <si>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</si>
  <si>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</si>
  <si>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</si>
  <si>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</si>
  <si>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</si>
  <si>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</si>
  <si>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</si>
  <si>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</si>
  <si>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</si>
  <si>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</si>
  <si>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</si>
  <si>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</si>
  <si>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</si>
  <si>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</si>
  <si>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</si>
  <si>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</si>
  <si>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</si>
  <si>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</si>
  <si>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</si>
  <si>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</si>
  <si>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</si>
  <si>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</si>
  <si>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</si>
  <si>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</si>
  <si>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</si>
  <si>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</si>
  <si>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</si>
  <si>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</si>
  <si>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</si>
  <si>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</si>
  <si>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</si>
  <si>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</si>
  <si>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</si>
  <si>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</si>
  <si>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</si>
  <si>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</si>
  <si>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</si>
  <si>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</si>
  <si>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</si>
  <si>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</si>
  <si>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</si>
  <si>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</si>
  <si>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</si>
  <si>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</si>
  <si>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</si>
  <si>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</si>
  <si>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</si>
  <si>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</si>
  <si>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</si>
  <si>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</si>
  <si>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</si>
  <si>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</si>
  <si>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</si>
  <si>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</si>
  <si>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</si>
  <si>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</si>
  <si>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</si>
  <si>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</si>
  <si>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</si>
  <si>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</si>
  <si>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</si>
  <si>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</si>
  <si>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</si>
  <si>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</si>
  <si>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</si>
  <si>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</si>
  <si>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</si>
  <si>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</si>
  <si>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</si>
  <si>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</si>
  <si>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</si>
  <si>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</si>
  <si>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</si>
  <si>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</si>
  <si>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</si>
  <si>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</si>
  <si>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</si>
  <si>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</si>
  <si>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</si>
  <si>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</si>
  <si>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</si>
  <si>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</si>
  <si>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</si>
  <si>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</si>
  <si>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</si>
  <si>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</si>
  <si>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</si>
  <si>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</si>
  <si>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</si>
  <si>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</si>
  <si>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</si>
  <si>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</si>
  <si>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</si>
  <si>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</si>
  <si>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</si>
  <si>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</si>
  <si>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</si>
  <si>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</si>
  <si>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</si>
  <si>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</si>
  <si>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</si>
  <si>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</si>
  <si>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</si>
  <si>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</si>
  <si>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</si>
  <si>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</si>
  <si>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</si>
  <si>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</si>
  <si>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</si>
  <si>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</si>
  <si>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</si>
  <si>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</si>
  <si>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</si>
  <si>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</si>
  <si>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</si>
  <si>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</si>
  <si>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</si>
  <si>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</si>
  <si>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</si>
  <si>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</si>
  <si>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</si>
  <si>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</si>
  <si>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</si>
  <si>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</si>
  <si>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</si>
  <si>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</si>
  <si>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</si>
  <si>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</si>
  <si>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</si>
  <si>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</si>
  <si>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</si>
  <si>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</si>
  <si>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</si>
  <si>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</si>
  <si>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</si>
  <si>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</si>
  <si>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</si>
  <si>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</si>
  <si>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</si>
  <si>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</si>
  <si>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</si>
  <si>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</si>
  <si>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</si>
  <si>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</si>
  <si>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</si>
  <si>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</si>
  <si>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</si>
  <si>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</si>
  <si>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</si>
  <si>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</si>
  <si>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</si>
  <si>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</si>
  <si>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</si>
  <si>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</si>
  <si>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</si>
  <si>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</si>
  <si>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</si>
  <si>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</si>
  <si>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</si>
  <si>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</si>
  <si>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</si>
  <si>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</si>
  <si>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</si>
  <si>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</si>
  <si>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</si>
  <si>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</si>
  <si>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</si>
  <si>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</si>
  <si>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</si>
  <si>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</si>
  <si>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</si>
  <si>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</si>
  <si>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</si>
  <si>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</si>
  <si>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</si>
  <si>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</si>
  <si>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</si>
  <si>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</si>
  <si>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</si>
  <si>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</si>
  <si>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</si>
  <si>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</si>
  <si>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</si>
  <si>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</si>
  <si>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</si>
  <si>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</si>
  <si>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</si>
  <si>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</si>
  <si>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</si>
  <si>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</si>
  <si>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</si>
  <si>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</si>
  <si>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</si>
  <si>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</si>
  <si>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</si>
  <si>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</si>
  <si>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</si>
  <si>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</si>
  <si>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</si>
  <si>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</si>
  <si>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</si>
  <si>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</si>
  <si>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</si>
  <si>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</si>
  <si>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</si>
  <si>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</si>
  <si>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</si>
  <si>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</si>
  <si>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</si>
  <si>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</si>
  <si>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</si>
  <si>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</si>
  <si>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</si>
  <si>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</si>
  <si>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</si>
  <si>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</si>
  <si>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</si>
  <si>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</si>
  <si>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</si>
  <si>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</si>
  <si>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</si>
  <si>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</si>
  <si>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</si>
  <si>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</si>
  <si>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</si>
  <si>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</si>
  <si>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</si>
  <si>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</si>
  <si>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</si>
  <si>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</si>
  <si>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</si>
  <si>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</si>
  <si>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</si>
  <si>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</si>
  <si>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</si>
  <si>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</si>
  <si>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</si>
  <si>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</si>
  <si>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</si>
  <si>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</si>
  <si>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</si>
  <si>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</si>
  <si>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</si>
  <si>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</si>
  <si>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</si>
  <si>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</si>
  <si>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</si>
  <si>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</si>
  <si>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</si>
  <si>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</si>
  <si>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</si>
  <si>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</si>
  <si>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</si>
  <si>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</si>
  <si>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</si>
  <si>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</si>
  <si>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</si>
  <si>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</si>
  <si>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</si>
  <si>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</si>
  <si>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</si>
  <si>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</si>
  <si>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</si>
  <si>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</si>
  <si>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</si>
  <si>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</si>
  <si>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</si>
  <si>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</si>
  <si>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</si>
  <si>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</si>
  <si>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</si>
  <si>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</si>
  <si>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</si>
  <si>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</si>
  <si>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</si>
  <si>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</si>
  <si>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</si>
  <si>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</si>
  <si>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</si>
  <si>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</si>
  <si>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</si>
  <si>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</si>
  <si>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</si>
  <si>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</si>
  <si>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</si>
  <si>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</si>
  <si>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</si>
  <si>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</si>
  <si>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</si>
  <si>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</si>
  <si>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</si>
  <si>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</si>
  <si>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</si>
  <si>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</si>
  <si>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</si>
  <si>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</si>
  <si>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</si>
  <si>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</si>
  <si>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</si>
  <si>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</si>
  <si>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</si>
  <si>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</si>
  <si>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</si>
  <si>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</si>
  <si>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</si>
  <si>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</si>
  <si>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</si>
  <si>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</si>
  <si>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</si>
  <si>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</si>
  <si>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</si>
  <si>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</si>
  <si>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</si>
  <si>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</si>
  <si>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</si>
  <si>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</si>
  <si>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</si>
  <si>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</si>
  <si>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</si>
  <si>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</si>
  <si>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</si>
  <si>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</si>
  <si>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</si>
  <si>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</si>
  <si>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</si>
  <si>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</si>
  <si>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</si>
  <si>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</si>
  <si>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</si>
  <si>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</si>
  <si>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</si>
  <si>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</si>
  <si>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</si>
  <si>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</si>
  <si>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</si>
  <si>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</si>
  <si>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</si>
  <si>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</si>
  <si>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</si>
  <si>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</si>
  <si>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</si>
  <si>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</si>
  <si>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</si>
  <si>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</si>
  <si>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</si>
  <si>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</si>
  <si>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</si>
  <si>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</si>
  <si>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</si>
  <si>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</si>
  <si>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</si>
  <si>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</si>
  <si>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</si>
  <si>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</si>
  <si>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</si>
  <si>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</si>
  <si>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</si>
  <si>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</si>
  <si>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</si>
  <si>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</si>
  <si>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</si>
  <si>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</si>
  <si>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</si>
  <si>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</si>
  <si>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</si>
  <si>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</si>
  <si>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</si>
  <si>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</si>
  <si>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</si>
  <si>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</si>
  <si>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</si>
  <si>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</si>
  <si>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</si>
  <si>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</si>
  <si>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</si>
  <si>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</si>
  <si>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</si>
  <si>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</si>
  <si>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</si>
  <si>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</si>
  <si>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</si>
  <si>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</si>
  <si>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</si>
  <si>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</si>
  <si>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</si>
  <si>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</si>
  <si>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</si>
  <si>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</si>
  <si>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</si>
  <si>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</si>
  <si>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</si>
  <si>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</si>
  <si>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</si>
  <si>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</si>
  <si>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</si>
  <si>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</si>
  <si>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</si>
  <si>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</si>
  <si>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</si>
  <si>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</si>
  <si>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</si>
  <si>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</si>
  <si>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</si>
  <si>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</si>
  <si>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</si>
  <si>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</si>
  <si>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</si>
  <si>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</si>
  <si>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</si>
  <si>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</si>
  <si>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</si>
  <si>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</si>
  <si>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</si>
  <si>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</si>
  <si>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</si>
  <si>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</si>
  <si>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</si>
  <si>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</si>
  <si>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</si>
  <si>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</si>
  <si>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</si>
  <si>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</si>
  <si>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</si>
  <si>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</si>
  <si>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</si>
  <si>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</si>
  <si>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</si>
  <si>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</si>
  <si>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</si>
  <si>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</si>
  <si>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</si>
  <si>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</si>
  <si>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</si>
  <si>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</si>
  <si>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</si>
  <si>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</si>
  <si>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</si>
  <si>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</si>
  <si>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</si>
  <si>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</si>
  <si>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</si>
  <si>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</si>
  <si>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</si>
  <si>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</si>
  <si>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</si>
  <si>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</si>
  <si>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</si>
  <si>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</si>
  <si>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</si>
  <si>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</si>
  <si>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</si>
  <si>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</si>
  <si>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</si>
  <si>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</si>
  <si>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</si>
  <si>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</si>
  <si>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</si>
  <si>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</si>
  <si>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</si>
  <si>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</si>
  <si>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</si>
  <si>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</si>
  <si>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</si>
  <si>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</si>
  <si>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</si>
  <si>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</si>
  <si>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</si>
  <si>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</si>
  <si>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</si>
  <si>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</si>
  <si>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</si>
  <si>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</si>
  <si>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</si>
  <si>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</si>
  <si>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</si>
  <si>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</si>
  <si>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</si>
  <si>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</si>
  <si>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</si>
  <si>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</si>
  <si>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</si>
  <si>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</si>
  <si>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</si>
  <si>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</si>
  <si>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</si>
  <si>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</si>
  <si>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</si>
  <si>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</si>
  <si>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</si>
  <si>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</si>
  <si>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</si>
  <si>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</si>
  <si>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</si>
  <si>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</si>
  <si>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</si>
  <si>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</si>
  <si>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</si>
  <si>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</si>
  <si>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</si>
  <si>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</si>
  <si>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</si>
  <si>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</si>
  <si>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</si>
  <si>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</si>
  <si>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</si>
  <si>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</si>
  <si>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</si>
  <si>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</si>
  <si>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</si>
  <si>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</si>
  <si>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</si>
  <si>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</si>
  <si>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</si>
  <si>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</si>
  <si>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</si>
  <si>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</si>
  <si>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</si>
  <si>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</si>
  <si>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</si>
  <si>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</si>
  <si>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</si>
  <si>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</si>
  <si>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</si>
  <si>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</si>
  <si>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</si>
  <si>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</si>
  <si>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</si>
  <si>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</si>
  <si>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</si>
  <si>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</si>
  <si>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</si>
  <si>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</si>
  <si>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</si>
  <si>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</si>
  <si>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</si>
  <si>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</si>
  <si>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</si>
  <si>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</si>
  <si>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</si>
  <si>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</si>
  <si>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</si>
  <si>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</si>
  <si>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</si>
  <si>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</si>
  <si>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</si>
  <si>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</si>
  <si>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</si>
  <si>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</si>
  <si>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</si>
  <si>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</si>
  <si>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</si>
  <si>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</si>
  <si>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</si>
  <si>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</si>
  <si>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</si>
  <si>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</si>
  <si>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</si>
  <si>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</si>
  <si>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</si>
  <si>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</si>
  <si>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</si>
  <si>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</si>
  <si>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</si>
  <si>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</si>
  <si>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</si>
  <si>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</si>
  <si>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</si>
  <si>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</si>
  <si>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</si>
  <si>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</si>
  <si>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</si>
  <si>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</si>
  <si>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</si>
  <si>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</si>
  <si>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</si>
  <si>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</si>
  <si>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</si>
  <si>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</si>
  <si>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</si>
  <si>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</si>
  <si>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</si>
  <si>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</si>
  <si>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</si>
  <si>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</si>
  <si>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</si>
  <si>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</si>
  <si>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</si>
  <si>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</si>
  <si>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</si>
  <si>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</si>
  <si>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</si>
  <si>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</si>
  <si>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</si>
  <si>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</si>
  <si>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</si>
  <si>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</si>
  <si>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</si>
  <si>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</si>
  <si>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</si>
  <si>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</si>
  <si>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</si>
  <si>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</si>
  <si>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</si>
  <si>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</si>
  <si>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</si>
  <si>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</si>
  <si>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</si>
  <si>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</si>
  <si>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</si>
  <si>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</si>
  <si>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</si>
  <si>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</si>
  <si>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</si>
  <si>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</si>
  <si>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</si>
  <si>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</si>
  <si>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</si>
  <si>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</si>
  <si>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</si>
  <si>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</si>
  <si>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</si>
  <si>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</si>
  <si>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</si>
  <si>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</si>
  <si>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</si>
  <si>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</si>
  <si>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</si>
  <si>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</si>
  <si>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</si>
  <si>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</si>
  <si>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</si>
  <si>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</si>
  <si>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</si>
  <si>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</si>
  <si>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</si>
  <si>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</si>
  <si>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</si>
  <si>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</si>
  <si>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</si>
  <si>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</si>
  <si>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</si>
  <si>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</si>
  <si>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</si>
  <si>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</si>
  <si>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</si>
  <si>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</si>
  <si>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</si>
  <si>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</si>
  <si>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</si>
  <si>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</si>
  <si>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</si>
  <si>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</si>
  <si>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</si>
  <si>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</si>
  <si>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</si>
  <si>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</si>
  <si>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</si>
  <si>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</si>
  <si>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</si>
  <si>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</si>
  <si>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</si>
  <si>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</si>
  <si>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</si>
  <si>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</si>
  <si>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</si>
  <si>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</si>
  <si>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</si>
  <si>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</si>
  <si>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</si>
  <si>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</si>
  <si>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</si>
  <si>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</si>
  <si>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</si>
  <si>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</si>
  <si>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</si>
  <si>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</si>
  <si>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</si>
  <si>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</si>
  <si>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</si>
  <si>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</si>
  <si>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</si>
  <si>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</si>
  <si>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</si>
  <si>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</si>
  <si>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</si>
  <si>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</si>
  <si>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</si>
  <si>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</si>
  <si>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</si>
  <si>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</si>
  <si>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</si>
  <si>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</si>
  <si>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</si>
  <si>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</si>
  <si>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</si>
  <si>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</si>
  <si>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</si>
  <si>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</si>
  <si>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</si>
  <si>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</si>
  <si>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</si>
  <si>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</si>
  <si>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</si>
  <si>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</si>
  <si>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</si>
  <si>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</si>
  <si>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</si>
  <si>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</si>
  <si>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</si>
  <si>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</si>
  <si>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</si>
  <si>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</si>
  <si>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</si>
  <si>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</si>
  <si>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</si>
  <si>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</si>
  <si>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</si>
  <si>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</si>
  <si>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</si>
  <si>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</si>
  <si>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</si>
  <si>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</si>
  <si>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</si>
  <si>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</si>
  <si>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</si>
  <si>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</si>
  <si>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</si>
  <si>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</si>
  <si>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</si>
  <si>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</si>
  <si>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</si>
  <si>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</si>
  <si>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</si>
  <si>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</si>
  <si>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</si>
  <si>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</si>
  <si>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</si>
  <si>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</si>
  <si>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</si>
  <si>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</si>
  <si>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</si>
  <si>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</si>
  <si>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</si>
  <si>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</si>
  <si>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</si>
  <si>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</si>
  <si>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</si>
  <si>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</si>
  <si>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</si>
  <si>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</si>
  <si>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</si>
  <si>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</si>
  <si>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</si>
  <si>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</si>
  <si>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</si>
  <si>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</si>
  <si>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</si>
  <si>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</si>
  <si>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</si>
  <si>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</si>
  <si>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</si>
  <si>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</si>
  <si>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</si>
  <si>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</si>
  <si>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</si>
  <si>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</si>
  <si>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</si>
  <si>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</si>
  <si>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</si>
  <si>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</si>
  <si>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</si>
  <si>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</si>
  <si>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</si>
  <si>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</si>
  <si>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</si>
  <si>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</si>
  <si>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</si>
  <si>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</si>
  <si>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</si>
  <si>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</si>
  <si>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</si>
  <si>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</si>
  <si>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</si>
  <si>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</si>
  <si>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</si>
  <si>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</si>
  <si>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</si>
  <si>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</si>
  <si>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</si>
  <si>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</si>
  <si>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</si>
  <si>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</si>
  <si>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</si>
  <si>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</si>
  <si>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</si>
  <si>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</si>
  <si>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</si>
  <si>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</si>
  <si>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</si>
  <si>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</si>
  <si>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</si>
  <si>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</si>
  <si>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</si>
  <si>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</si>
  <si>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</si>
  <si>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</si>
  <si>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</si>
  <si>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</si>
  <si>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</si>
  <si>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</si>
  <si>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</si>
  <si>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</si>
  <si>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</si>
  <si>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</si>
  <si>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</si>
  <si>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</si>
  <si>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</si>
  <si>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</si>
  <si>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</si>
  <si>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</si>
  <si>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</si>
  <si>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</si>
  <si>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</si>
  <si>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</si>
  <si>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</si>
  <si>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</si>
  <si>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</si>
  <si>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</si>
  <si>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</si>
  <si>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</si>
  <si>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</si>
  <si>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</si>
  <si>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</si>
  <si>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</si>
  <si>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</si>
  <si>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</si>
  <si>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</si>
  <si>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</si>
  <si>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</si>
  <si>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</si>
  <si>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</si>
  <si>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</si>
  <si>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</si>
  <si>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</si>
  <si>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</si>
  <si>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</si>
  <si>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</si>
  <si>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</si>
  <si>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</si>
  <si>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</si>
  <si>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</si>
  <si>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</si>
  <si>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</si>
  <si>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</si>
  <si>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</si>
  <si>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</si>
  <si>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</si>
  <si>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</si>
  <si>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</si>
  <si>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</si>
  <si>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</si>
  <si>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</si>
  <si>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</si>
  <si>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</si>
  <si>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</si>
  <si>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</si>
  <si>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</si>
  <si>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</si>
  <si>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</si>
  <si>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</si>
  <si>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</si>
  <si>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</si>
  <si>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</si>
  <si>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</si>
  <si>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</si>
  <si>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</si>
  <si>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</si>
  <si>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</si>
  <si>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</si>
  <si>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</si>
  <si>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</si>
  <si>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</si>
  <si>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</si>
  <si>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</si>
  <si>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</si>
  <si>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</si>
  <si>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</si>
  <si>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</si>
  <si>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</si>
  <si>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</si>
  <si>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</si>
  <si>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</si>
  <si>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</si>
  <si>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</si>
  <si>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</si>
  <si>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</si>
  <si>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</si>
  <si>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</si>
  <si>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</si>
  <si>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</si>
  <si>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</si>
  <si>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</si>
  <si>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</si>
  <si>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</si>
  <si>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</si>
  <si>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</si>
  <si>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</si>
  <si>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</si>
  <si>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</si>
  <si>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</si>
  <si>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</si>
  <si>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</si>
  <si>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</si>
  <si>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</si>
  <si>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</si>
  <si>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</si>
  <si>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</si>
  <si>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</si>
  <si>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</si>
  <si>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</si>
  <si>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</si>
  <si>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</si>
  <si>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</si>
  <si>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</si>
  <si>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</si>
  <si>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</si>
  <si>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</si>
  <si>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</si>
  <si>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</si>
  <si>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</si>
  <si>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</si>
  <si>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</si>
  <si>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</si>
  <si>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</si>
  <si>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</si>
  <si>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</si>
  <si>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</si>
  <si>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</si>
  <si>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</si>
  <si>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</si>
  <si>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</si>
  <si>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</si>
  <si>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</si>
  <si>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</si>
  <si>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</si>
  <si>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</si>
  <si>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</si>
  <si>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</si>
  <si>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</si>
  <si>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</si>
  <si>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</si>
  <si>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</si>
  <si>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</si>
  <si>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</si>
  <si>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</si>
  <si>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</si>
  <si>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</si>
  <si>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</si>
  <si>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</si>
  <si>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</si>
  <si>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</si>
  <si>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</si>
  <si>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</si>
  <si>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</si>
  <si>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</si>
  <si>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</si>
  <si>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</si>
  <si>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</si>
  <si>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</si>
  <si>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</si>
  <si>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</si>
  <si>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</si>
  <si>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</si>
  <si>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</si>
  <si>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</si>
  <si>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</si>
  <si>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</si>
  <si>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</si>
  <si>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</si>
  <si>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</si>
  <si>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</si>
  <si>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</si>
  <si>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</si>
  <si>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</si>
  <si>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</si>
  <si>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</si>
  <si>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</si>
  <si>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</si>
  <si>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</si>
  <si>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</si>
  <si>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</si>
  <si>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</si>
  <si>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</si>
  <si>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</si>
  <si>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</si>
  <si>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</si>
  <si>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</si>
  <si>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</si>
  <si>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</si>
  <si>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</si>
  <si>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</si>
  <si>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</si>
  <si>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</si>
  <si>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</si>
  <si>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</si>
  <si>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</si>
  <si>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</si>
  <si>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</si>
  <si>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</si>
  <si>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</si>
  <si>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</si>
  <si>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</si>
  <si>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</si>
  <si>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</si>
  <si>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</si>
  <si>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</si>
  <si>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</si>
  <si>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</si>
  <si>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</si>
  <si>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</si>
  <si>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</si>
  <si>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</si>
  <si>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</si>
  <si>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</si>
  <si>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</si>
  <si>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</si>
  <si>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</si>
  <si>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</si>
  <si>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</si>
  <si>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</si>
  <si>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</si>
  <si>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</si>
  <si>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</si>
  <si>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</si>
  <si>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</si>
  <si>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</si>
  <si>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</si>
  <si>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</si>
  <si>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</si>
  <si>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</si>
  <si>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</si>
  <si>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</si>
  <si>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</si>
  <si>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</si>
  <si>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</si>
  <si>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</si>
  <si>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</si>
  <si>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</si>
  <si>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</si>
  <si>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</si>
  <si>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</si>
  <si>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</si>
  <si>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</si>
  <si>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</si>
  <si>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</si>
  <si>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</si>
  <si>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</si>
  <si>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</si>
  <si>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</si>
  <si>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</si>
  <si>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</si>
  <si>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</si>
  <si>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</si>
  <si>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</si>
  <si>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</si>
  <si>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</si>
  <si>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</si>
  <si>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</si>
  <si>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</si>
  <si>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</si>
  <si>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</si>
  <si>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</si>
  <si>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</si>
  <si>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</si>
  <si>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</si>
  <si>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</si>
  <si>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</si>
  <si>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</si>
  <si>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</si>
  <si>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</si>
  <si>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</si>
  <si>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</si>
  <si>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</si>
  <si>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</si>
  <si>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</si>
  <si>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</si>
  <si>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</si>
  <si>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</si>
  <si>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</si>
  <si>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</si>
  <si>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</si>
  <si>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</si>
  <si>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</si>
  <si>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</si>
  <si>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</si>
  <si>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</si>
  <si>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</si>
  <si>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</si>
  <si>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</si>
  <si>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</si>
  <si>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</si>
  <si>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</si>
  <si>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</si>
  <si>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</si>
  <si>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</si>
  <si>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</si>
  <si>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</si>
  <si>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</si>
  <si>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</si>
  <si>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</si>
  <si>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</si>
  <si>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</si>
  <si>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</si>
  <si>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</si>
  <si>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</si>
  <si>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</si>
  <si>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</si>
  <si>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</si>
  <si>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</si>
  <si>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</si>
  <si>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</si>
  <si>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</si>
  <si>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</si>
  <si>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</si>
  <si>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</si>
  <si>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</si>
  <si>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</si>
  <si>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</si>
  <si>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</si>
  <si>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</si>
  <si>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</si>
  <si>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</si>
  <si>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</si>
  <si>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</si>
  <si>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</si>
  <si>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</si>
  <si>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</si>
  <si>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</si>
  <si>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</si>
  <si>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</si>
  <si>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</si>
  <si>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</si>
  <si>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</si>
  <si>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</si>
  <si>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</si>
  <si>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</si>
  <si>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</si>
  <si>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</si>
  <si>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</si>
  <si>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</si>
  <si>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</si>
  <si>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</si>
  <si>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</si>
  <si>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</si>
  <si>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</si>
  <si>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</si>
  <si>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</si>
  <si>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</si>
  <si>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</si>
  <si>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</si>
  <si>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</si>
  <si>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</si>
  <si>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</si>
  <si>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</si>
  <si>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</si>
  <si>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</si>
  <si>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</si>
  <si>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</si>
  <si>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</si>
  <si>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</si>
  <si>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</si>
  <si>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</si>
  <si>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</si>
  <si>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</si>
  <si>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</si>
  <si>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</si>
  <si>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</si>
  <si>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</si>
  <si>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</si>
  <si>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</si>
  <si>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</si>
  <si>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</si>
  <si>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</si>
  <si>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</si>
  <si>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</si>
  <si>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</si>
  <si>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</si>
  <si>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</si>
  <si>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</si>
  <si>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</si>
  <si>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</si>
  <si>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</si>
  <si>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</si>
  <si>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</si>
  <si>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</si>
  <si>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</si>
  <si>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</si>
  <si>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</si>
  <si>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</si>
  <si>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</si>
  <si>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</si>
  <si>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</si>
  <si>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</si>
  <si>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</si>
  <si>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</si>
  <si>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</si>
  <si>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</si>
  <si>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</si>
  <si>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</si>
  <si>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</si>
  <si>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</si>
  <si>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</si>
  <si>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</si>
  <si>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</si>
  <si>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</si>
  <si>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</si>
  <si>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</si>
  <si>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</si>
  <si>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</si>
  <si>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</si>
  <si>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</si>
  <si>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</si>
  <si>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</si>
  <si>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</si>
  <si>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</si>
  <si>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</si>
  <si>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</si>
  <si>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</si>
  <si>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</si>
  <si>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</si>
  <si>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</si>
  <si>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</si>
  <si>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</si>
  <si>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</si>
  <si>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</si>
  <si>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</si>
  <si>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</si>
  <si>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</si>
  <si>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</si>
  <si>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</si>
  <si>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</si>
  <si>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</si>
  <si>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</si>
  <si>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</si>
  <si>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</si>
  <si>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</si>
  <si>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</si>
  <si>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</si>
  <si>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</si>
  <si>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</si>
  <si>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</si>
  <si>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</si>
  <si>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</si>
  <si>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</si>
  <si>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</si>
  <si>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</si>
  <si>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</si>
  <si>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</si>
  <si>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</si>
  <si>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</si>
  <si>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</si>
  <si>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</si>
  <si>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</si>
  <si>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</si>
  <si>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</si>
  <si>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</si>
  <si>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</si>
  <si>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</si>
  <si>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</si>
  <si>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</si>
  <si>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</si>
  <si>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</si>
  <si>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</si>
  <si>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</si>
  <si>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</si>
  <si>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</si>
  <si>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</si>
  <si>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</si>
  <si>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</si>
  <si>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</si>
  <si>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</si>
  <si>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</si>
  <si>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</si>
  <si>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</si>
  <si>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</si>
  <si>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</si>
  <si>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</si>
  <si>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</si>
  <si>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</si>
  <si>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</si>
  <si>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</si>
  <si>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</si>
  <si>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</si>
  <si>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</si>
  <si>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</si>
  <si>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</si>
  <si>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</si>
  <si>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</si>
  <si>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</si>
  <si>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</si>
  <si>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</si>
  <si>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</si>
  <si>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</si>
  <si>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</si>
  <si>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</si>
  <si>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</si>
  <si>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</si>
  <si>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</si>
  <si>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</si>
  <si>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</si>
  <si>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</si>
  <si>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</si>
  <si>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</si>
  <si>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</si>
  <si>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</si>
  <si>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</si>
  <si>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</si>
  <si>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</si>
  <si>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</si>
  <si>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</si>
  <si>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</si>
  <si>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</si>
  <si>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</si>
  <si>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</si>
  <si>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</si>
  <si>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</si>
  <si>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</si>
  <si>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</si>
  <si>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</si>
  <si>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</si>
  <si>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</si>
  <si>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</si>
  <si>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</si>
  <si>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</si>
  <si>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</si>
  <si>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</si>
  <si>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</si>
  <si>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</si>
  <si>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</si>
  <si>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</si>
  <si>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</si>
  <si>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</si>
  <si>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</si>
  <si>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</si>
  <si>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</si>
  <si>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</si>
  <si>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</si>
  <si>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</si>
  <si>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</si>
  <si>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</si>
  <si>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</si>
  <si>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</si>
  <si>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</si>
  <si>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</si>
  <si>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</si>
  <si>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</si>
  <si>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</si>
  <si>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</si>
  <si>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</si>
  <si>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</si>
  <si>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</si>
  <si>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</si>
  <si>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</si>
  <si>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</si>
  <si>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</si>
  <si>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</si>
  <si>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</si>
  <si>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</si>
  <si>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</si>
  <si>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</si>
  <si>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</si>
  <si>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</si>
  <si>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</si>
  <si>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</si>
  <si>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</si>
  <si>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</si>
  <si>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</si>
  <si>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</si>
  <si>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</si>
  <si>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</si>
  <si>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</si>
  <si>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</si>
  <si>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</si>
  <si>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</si>
  <si>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</si>
  <si>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</si>
  <si>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</si>
  <si>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</si>
  <si>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</si>
  <si>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</si>
  <si>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</si>
  <si>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</si>
  <si>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</si>
  <si>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</si>
  <si>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</si>
  <si>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</si>
  <si>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</si>
  <si>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</si>
  <si>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</si>
  <si>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</si>
  <si>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</si>
  <si>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</si>
  <si>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</si>
  <si>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</si>
  <si>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</si>
  <si>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</si>
  <si>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</si>
  <si>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</si>
  <si>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</si>
  <si>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</si>
  <si>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</si>
  <si>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</si>
  <si>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</si>
  <si>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</si>
  <si>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</si>
  <si>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</si>
  <si>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</si>
  <si>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</si>
  <si>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</si>
  <si>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</si>
  <si>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</si>
  <si>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</si>
  <si>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</si>
  <si>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</si>
  <si>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</si>
  <si>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</si>
  <si>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</si>
  <si>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</si>
  <si>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</si>
  <si>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</si>
  <si>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</si>
  <si>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</si>
  <si>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</si>
  <si>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</si>
  <si>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</si>
  <si>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</si>
  <si>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</si>
  <si>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</si>
  <si>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</si>
  <si>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</si>
  <si>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</si>
  <si>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</si>
  <si>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</si>
  <si>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</si>
  <si>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</si>
  <si>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</si>
  <si>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</si>
  <si>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</si>
  <si>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</si>
  <si>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</si>
  <si>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</si>
  <si>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</si>
  <si>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</si>
  <si>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</si>
  <si>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</si>
  <si>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</si>
  <si>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</si>
  <si>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</si>
  <si>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</si>
  <si>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</si>
  <si>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</si>
  <si>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</si>
  <si>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</si>
  <si>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</si>
  <si>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</si>
  <si>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</si>
  <si>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</si>
  <si>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</si>
  <si>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</si>
  <si>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</si>
  <si>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</si>
  <si>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</si>
  <si>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</si>
  <si>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</si>
  <si>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</si>
  <si>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</si>
  <si>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</si>
  <si>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</si>
  <si>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</si>
  <si>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</si>
  <si>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</si>
  <si>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</si>
  <si>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</si>
  <si>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</si>
  <si>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</si>
  <si>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</si>
  <si>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</si>
  <si>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</si>
  <si>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</si>
  <si>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</si>
  <si>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</si>
  <si>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</si>
  <si>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</si>
  <si>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</si>
  <si>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</si>
  <si>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</si>
  <si>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</si>
  <si>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</si>
  <si>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</si>
  <si>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</si>
  <si>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</si>
  <si>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</si>
  <si>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</si>
  <si>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</si>
  <si>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</si>
  <si>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</si>
  <si>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</si>
  <si>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</si>
  <si>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</si>
  <si>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</si>
  <si>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</si>
  <si>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</si>
  <si>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</si>
  <si>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</si>
  <si>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</si>
  <si>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</si>
  <si>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</si>
  <si>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</si>
  <si>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</si>
  <si>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</si>
  <si>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</si>
  <si>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</si>
  <si>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</si>
  <si>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</si>
  <si>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</si>
  <si>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</si>
  <si>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</si>
  <si>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</si>
  <si>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</si>
  <si>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</si>
  <si>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</si>
  <si>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</si>
  <si>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</si>
  <si>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</si>
  <si>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</si>
  <si>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</si>
  <si>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</si>
  <si>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</si>
  <si>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</si>
  <si>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</si>
  <si>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</si>
  <si>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</si>
  <si>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</si>
  <si>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</si>
  <si>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</si>
  <si>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</si>
  <si>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</si>
  <si>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</si>
  <si>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</si>
  <si>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</si>
  <si>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</si>
  <si>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</si>
  <si>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</si>
  <si>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</si>
  <si>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</si>
  <si>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</si>
  <si>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</si>
  <si>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</si>
  <si>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</si>
  <si>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</si>
  <si>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</si>
  <si>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</si>
  <si>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</si>
  <si>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</si>
  <si>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</si>
  <si>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</si>
  <si>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</si>
  <si>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</si>
  <si>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</si>
  <si>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</si>
  <si>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</si>
  <si>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</si>
  <si>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</si>
  <si>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</si>
  <si>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</si>
  <si>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</si>
  <si>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</si>
  <si>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</si>
  <si>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</si>
  <si>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</si>
  <si>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</si>
  <si>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</si>
  <si>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</si>
  <si>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</si>
  <si>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</si>
  <si>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</si>
  <si>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</si>
  <si>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</si>
  <si>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</si>
  <si>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</si>
  <si>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</si>
  <si>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</si>
  <si>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</si>
  <si>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</si>
  <si>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</si>
  <si>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</si>
  <si>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</si>
  <si>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</si>
  <si>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</si>
  <si>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</si>
  <si>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</si>
  <si>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</si>
  <si>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</si>
  <si>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</si>
  <si>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</si>
  <si>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</si>
  <si>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</si>
  <si>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</si>
  <si>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</si>
  <si>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</si>
  <si>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</si>
  <si>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</si>
  <si>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</si>
  <si>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</si>
  <si>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</si>
  <si>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</si>
  <si>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</si>
  <si>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</si>
  <si>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</si>
  <si>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</si>
  <si>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</si>
  <si>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</si>
  <si>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</si>
  <si>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</si>
  <si>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</si>
  <si>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</si>
  <si>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</si>
  <si>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</si>
  <si>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</si>
  <si>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</si>
  <si>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</si>
  <si>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</si>
  <si>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</si>
  <si>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</si>
  <si>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</si>
  <si>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</si>
  <si>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</si>
  <si>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</si>
  <si>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</si>
  <si>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</si>
  <si>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</si>
  <si>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</si>
  <si>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</si>
  <si>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</si>
  <si>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</si>
  <si>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</si>
  <si>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</si>
  <si>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</si>
  <si>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</si>
  <si>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</si>
  <si>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</si>
  <si>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</si>
  <si>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</si>
  <si>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</si>
  <si>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</si>
  <si>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</si>
  <si>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</si>
  <si>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</si>
  <si>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</si>
  <si>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</si>
  <si>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</si>
  <si>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</si>
  <si>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</si>
  <si>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</si>
  <si>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</si>
  <si>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</si>
  <si>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</si>
  <si>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</si>
  <si>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</si>
  <si>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</si>
  <si>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</si>
  <si>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</si>
  <si>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</si>
  <si>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</si>
  <si>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</si>
  <si>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</si>
  <si>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</si>
  <si>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</si>
  <si>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</si>
  <si>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</si>
  <si>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</si>
  <si>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</si>
  <si>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</si>
  <si>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</si>
  <si>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</si>
  <si>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</si>
  <si>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</si>
  <si>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</si>
  <si>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</si>
  <si>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</si>
  <si>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</si>
  <si>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</si>
  <si>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</si>
  <si>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</si>
  <si>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</si>
  <si>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</si>
  <si>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</si>
  <si>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</si>
  <si>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</si>
  <si>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</si>
  <si>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</si>
  <si>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</si>
  <si>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</si>
  <si>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</si>
  <si>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</si>
  <si>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</si>
  <si>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</si>
  <si>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</si>
  <si>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</si>
  <si>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</si>
  <si>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</si>
  <si>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</si>
  <si>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</si>
  <si>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</si>
  <si>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</si>
  <si>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</si>
  <si>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</si>
  <si>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</si>
  <si>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</si>
  <si>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</si>
  <si>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</si>
  <si>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</si>
  <si>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</si>
  <si>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</si>
  <si>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</si>
  <si>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</si>
  <si>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</si>
  <si>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</si>
  <si>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</si>
  <si>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</si>
  <si>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</si>
  <si>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</si>
  <si>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</si>
  <si>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</si>
  <si>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</si>
  <si>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</si>
  <si>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</si>
  <si>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</si>
  <si>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</si>
  <si>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</si>
  <si>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</si>
  <si>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</si>
  <si>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</si>
  <si>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</si>
  <si>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</si>
  <si>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</si>
  <si>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</si>
  <si>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</si>
  <si>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</si>
  <si>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</si>
  <si>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</si>
  <si>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</si>
  <si>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</si>
  <si>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</si>
  <si>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</si>
  <si>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</si>
  <si>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</si>
  <si>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</si>
  <si>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</si>
  <si>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</si>
  <si>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</si>
  <si>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</si>
  <si>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</si>
  <si>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</si>
  <si>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</si>
  <si>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</si>
  <si>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</si>
  <si>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</si>
  <si>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</si>
  <si>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</si>
  <si>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</si>
  <si>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</si>
  <si>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</si>
  <si>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</si>
  <si>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</si>
  <si>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</si>
  <si>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</si>
  <si>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</si>
  <si>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</si>
  <si>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</si>
  <si>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</si>
  <si>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</si>
  <si>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</si>
  <si>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</si>
  <si>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</si>
  <si>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</si>
  <si>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</si>
  <si>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</si>
  <si>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</si>
  <si>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</si>
  <si>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</si>
  <si>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</si>
  <si>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</si>
  <si>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</si>
  <si>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</si>
  <si>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</si>
  <si>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</si>
  <si>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</si>
  <si>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</si>
  <si>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</si>
  <si>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</si>
  <si>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</si>
  <si>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</si>
  <si>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</si>
  <si>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</si>
  <si>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</si>
  <si>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</si>
  <si>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</si>
  <si>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</si>
  <si>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</si>
  <si>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</si>
  <si>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</si>
  <si>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</si>
  <si>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</si>
  <si>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</si>
  <si>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</si>
  <si>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</si>
  <si>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</si>
  <si>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</si>
  <si>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</si>
  <si>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</si>
  <si>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</si>
  <si>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</si>
  <si>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</si>
  <si>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</si>
  <si>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</si>
  <si>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</si>
  <si>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</si>
  <si>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</si>
  <si>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</si>
  <si>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</si>
  <si>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</si>
  <si>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</si>
  <si>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</si>
  <si>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</si>
  <si>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</si>
  <si>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</si>
  <si>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</si>
  <si>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</si>
  <si>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</si>
  <si>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</si>
  <si>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</si>
  <si>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</si>
  <si>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</si>
  <si>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</si>
  <si>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</si>
  <si>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</si>
  <si>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</si>
  <si>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</si>
  <si>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</si>
  <si>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</si>
  <si>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</si>
  <si>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</si>
  <si>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</si>
  <si>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</si>
  <si>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</si>
  <si>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</si>
  <si>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</si>
  <si>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</si>
  <si>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</si>
  <si>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</si>
  <si>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</si>
  <si>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</si>
  <si>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</si>
  <si>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</si>
  <si>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</si>
  <si>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</si>
  <si>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</si>
  <si>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</si>
  <si>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</si>
  <si>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</si>
  <si>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</si>
  <si>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</si>
  <si>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</si>
  <si>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</si>
  <si>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</si>
  <si>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</si>
  <si>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</si>
  <si>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</si>
  <si>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</si>
  <si>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</si>
  <si>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</si>
  <si>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</si>
  <si>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</si>
  <si>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</si>
  <si>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</si>
  <si>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</si>
  <si>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</si>
  <si>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</si>
  <si>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</si>
  <si>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</si>
  <si>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</si>
  <si>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</si>
  <si>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</si>
  <si>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</si>
  <si>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</si>
  <si>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</si>
  <si>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</si>
  <si>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</si>
  <si>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</si>
  <si>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</si>
  <si>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</si>
  <si>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</si>
  <si>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</si>
  <si>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</si>
  <si>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</si>
  <si>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</si>
  <si>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</si>
  <si>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</si>
  <si>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</si>
  <si>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</si>
  <si>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</si>
  <si>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</si>
  <si>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</si>
  <si>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</si>
  <si>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</si>
  <si>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</si>
  <si>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</si>
  <si>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</si>
  <si>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</si>
  <si>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</si>
  <si>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</si>
  <si>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</si>
  <si>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</si>
  <si>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</si>
  <si>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</si>
  <si>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</si>
  <si>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</si>
  <si>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</si>
  <si>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</si>
  <si>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</si>
  <si>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</si>
  <si>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</si>
  <si>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</si>
  <si>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</si>
  <si>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</si>
  <si>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</si>
  <si>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</si>
  <si>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</si>
  <si>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</si>
  <si>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</si>
  <si>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</si>
  <si>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</si>
  <si>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</si>
  <si>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</si>
  <si>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</si>
  <si>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</si>
  <si>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</si>
  <si>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</si>
  <si>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</si>
  <si>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</si>
  <si>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</si>
  <si>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</si>
  <si>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</si>
  <si>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</si>
  <si>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</si>
  <si>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</si>
  <si>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</si>
  <si>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</si>
  <si>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</si>
  <si>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</si>
  <si>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</si>
  <si>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</si>
  <si>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</si>
  <si>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</si>
  <si>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</si>
  <si>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</si>
  <si>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</si>
  <si>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</si>
  <si>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</si>
  <si>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</si>
  <si>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</si>
  <si>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</si>
  <si>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</si>
  <si>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</si>
  <si>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</si>
  <si>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</si>
  <si>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</si>
  <si>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</si>
  <si>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</si>
  <si>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</si>
  <si>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</si>
  <si>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</si>
  <si>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</si>
  <si>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</si>
  <si>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</si>
  <si>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</si>
  <si>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</si>
  <si>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</si>
  <si>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</si>
  <si>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</si>
  <si>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</si>
  <si>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</si>
  <si>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</si>
  <si>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</si>
  <si>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</si>
  <si>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</si>
  <si>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</si>
  <si>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</si>
  <si>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</si>
  <si>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</si>
  <si>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</si>
  <si>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</si>
  <si>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</si>
  <si>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</si>
  <si>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</si>
  <si>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</si>
  <si>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</si>
  <si>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</si>
  <si>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</si>
  <si>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</si>
  <si>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</si>
  <si>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</si>
  <si>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</si>
  <si>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</si>
  <si>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</si>
  <si>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</si>
  <si>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</si>
  <si>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</si>
  <si>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</si>
  <si>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</si>
  <si>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</si>
  <si>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</si>
  <si>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</si>
  <si>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</si>
  <si>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</si>
  <si>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</si>
  <si>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</si>
  <si>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</si>
  <si>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</si>
  <si>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</si>
  <si>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</si>
  <si>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</si>
  <si>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</si>
  <si>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</si>
  <si>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</si>
  <si>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</si>
  <si>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</si>
  <si>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</si>
  <si>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</si>
  <si>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</si>
  <si>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</si>
  <si>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</si>
  <si>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</si>
  <si>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</si>
  <si>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</si>
  <si>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</si>
  <si>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</si>
  <si>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</si>
  <si>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</si>
  <si>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</si>
  <si>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</si>
  <si>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</si>
  <si>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</si>
  <si>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</si>
  <si>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</si>
  <si>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</si>
  <si>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</si>
  <si>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</si>
  <si>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</si>
  <si>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</si>
  <si>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</si>
  <si>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</si>
  <si>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</si>
  <si>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</si>
  <si>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</si>
  <si>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</si>
  <si>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</si>
  <si>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</si>
  <si>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</si>
  <si>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</si>
  <si>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</si>
  <si>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</si>
  <si>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</si>
  <si>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</si>
  <si>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</si>
  <si>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</si>
  <si>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</si>
  <si>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</si>
  <si>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</si>
  <si>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</si>
  <si>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</si>
  <si>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</si>
  <si>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</si>
  <si>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</si>
  <si>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</si>
  <si>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</si>
  <si>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</si>
  <si>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</si>
  <si>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</si>
  <si>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</si>
  <si>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</si>
  <si>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</si>
  <si>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</si>
  <si>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</si>
  <si>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</si>
  <si>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</si>
  <si>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</si>
  <si>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</si>
  <si>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</si>
  <si>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</si>
  <si>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</si>
  <si>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</si>
  <si>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</si>
  <si>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</si>
  <si>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</si>
  <si>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</si>
  <si>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</si>
  <si>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</si>
  <si>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</si>
  <si>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</si>
  <si>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</si>
  <si>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</si>
  <si>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</si>
  <si>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</si>
  <si>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</si>
  <si>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</si>
  <si>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</si>
  <si>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</si>
  <si>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</si>
  <si>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</si>
  <si>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</si>
  <si>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</si>
  <si>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</si>
  <si>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</si>
  <si>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</si>
  <si>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</si>
  <si>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</si>
  <si>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</si>
  <si>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</si>
  <si>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</si>
  <si>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</si>
  <si>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</si>
  <si>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</si>
  <si>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</si>
  <si>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</si>
  <si>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</si>
  <si>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</si>
  <si>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</si>
  <si>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</si>
  <si>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</si>
  <si>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</si>
  <si>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</si>
  <si>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</si>
  <si>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</si>
  <si>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</si>
  <si>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</si>
  <si>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</si>
  <si>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</si>
  <si>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</si>
  <si>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</si>
  <si>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</si>
  <si>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</si>
  <si>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</si>
  <si>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</si>
  <si>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</si>
  <si>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</si>
  <si>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</si>
  <si>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</si>
  <si>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</si>
  <si>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</si>
  <si>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</si>
  <si>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</si>
  <si>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</si>
  <si>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</si>
  <si>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</si>
  <si>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</si>
  <si>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</si>
  <si>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</si>
  <si>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</si>
  <si>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</si>
  <si>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</si>
  <si>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</si>
  <si>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</si>
  <si>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</si>
  <si>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</si>
  <si>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</si>
  <si>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</si>
  <si>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</si>
  <si>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</si>
  <si>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</si>
  <si>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</si>
  <si>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</si>
  <si>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</si>
  <si>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</si>
  <si>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</si>
  <si>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</si>
  <si>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</si>
  <si>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</si>
  <si>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</si>
  <si>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</si>
  <si>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</si>
  <si>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</si>
  <si>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</si>
  <si>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</si>
  <si>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</si>
  <si>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</si>
  <si>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</si>
  <si>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</si>
  <si>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</si>
  <si>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</si>
  <si>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</si>
  <si>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</si>
  <si>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</si>
  <si>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</si>
  <si>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</si>
  <si>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</si>
  <si>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</si>
  <si>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</si>
  <si>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</si>
  <si>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</si>
  <si>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</si>
  <si>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</si>
  <si>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</si>
  <si>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</si>
  <si>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</si>
  <si>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</si>
  <si>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</si>
  <si>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</si>
  <si>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</si>
  <si>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</si>
  <si>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</si>
  <si>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</si>
  <si>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</si>
  <si>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</si>
  <si>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</si>
  <si>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</si>
  <si>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</si>
  <si>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</si>
  <si>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</si>
  <si>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</si>
  <si>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</si>
  <si>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</si>
  <si>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</si>
  <si>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</si>
  <si>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</si>
  <si>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</si>
  <si>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</si>
  <si>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</si>
  <si>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</si>
  <si>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</si>
  <si>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</si>
  <si>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</si>
  <si>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</si>
  <si>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</si>
  <si>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</si>
  <si>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</si>
  <si>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</si>
  <si>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</si>
  <si>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</si>
  <si>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</si>
  <si>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</si>
  <si>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</si>
  <si>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</si>
  <si>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</si>
  <si>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</si>
  <si>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</si>
  <si>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</si>
  <si>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</si>
  <si>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</si>
  <si>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</si>
  <si>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</si>
  <si>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</si>
  <si>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</si>
  <si>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</si>
  <si>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</si>
  <si>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</si>
  <si>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</si>
  <si>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</si>
  <si>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</si>
  <si>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</si>
  <si>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</si>
  <si>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</si>
  <si>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</si>
  <si>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</si>
  <si>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</si>
  <si>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</si>
  <si>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</si>
  <si>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</si>
  <si>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</si>
  <si>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</si>
  <si>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</si>
  <si>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</si>
  <si>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</si>
  <si>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</si>
  <si>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</si>
  <si>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</si>
  <si>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</si>
  <si>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</si>
  <si>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</si>
  <si>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</si>
  <si>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</si>
  <si>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</si>
  <si>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</si>
  <si>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</si>
  <si>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</si>
  <si>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</si>
  <si>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</si>
  <si>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</si>
  <si>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</si>
  <si>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</si>
  <si>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</si>
  <si>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</si>
  <si>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</si>
  <si>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</si>
  <si>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</si>
  <si>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</si>
  <si>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</si>
  <si>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</si>
  <si>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</si>
  <si>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</si>
  <si>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</si>
  <si>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</si>
  <si>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</si>
  <si>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</si>
  <si>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</si>
  <si>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</si>
  <si>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</si>
  <si>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</si>
  <si>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</si>
  <si>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</si>
  <si>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</si>
  <si>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</si>
  <si>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</si>
  <si>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</si>
  <si>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</si>
  <si>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</si>
  <si>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</si>
  <si>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</si>
  <si>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</si>
  <si>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</si>
  <si>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</si>
  <si>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</si>
  <si>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</si>
  <si>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</si>
  <si>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</si>
  <si>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</si>
  <si>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</si>
  <si>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</si>
  <si>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</si>
  <si>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</si>
  <si>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</si>
  <si>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</si>
  <si>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</si>
  <si>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</si>
  <si>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</si>
  <si>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</si>
  <si>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</si>
  <si>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</si>
  <si>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</si>
  <si>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</si>
  <si>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</si>
  <si>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</si>
  <si>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</si>
  <si>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</si>
  <si>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</si>
  <si>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</si>
  <si>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</si>
  <si>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</si>
  <si>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</si>
  <si>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</si>
  <si>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</si>
  <si>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</si>
  <si>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</si>
  <si>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</si>
  <si>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</si>
  <si>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</si>
  <si>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</si>
  <si>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</si>
  <si>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</si>
  <si>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</si>
  <si>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</si>
  <si>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</si>
  <si>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</si>
  <si>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</si>
  <si>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</si>
  <si>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</si>
  <si>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</si>
  <si>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</si>
  <si>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</si>
  <si>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</si>
  <si>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</si>
  <si>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</si>
  <si>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</si>
  <si>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</si>
  <si>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</si>
  <si>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</si>
  <si>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</si>
  <si>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</si>
  <si>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</si>
  <si>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</si>
  <si>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</si>
  <si>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</si>
  <si>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</si>
  <si>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</si>
  <si>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</si>
  <si>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</si>
  <si>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</si>
  <si>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</si>
  <si>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</si>
  <si>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</si>
  <si>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</si>
  <si>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</si>
  <si>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</si>
  <si>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</si>
  <si>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</si>
  <si>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</si>
  <si>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</si>
  <si>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</si>
  <si>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</si>
  <si>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</si>
  <si>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</si>
  <si>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</si>
  <si>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</si>
  <si>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</si>
  <si>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</si>
  <si>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</si>
  <si>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</si>
  <si>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</si>
  <si>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</si>
  <si>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</si>
  <si>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</si>
  <si>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</si>
  <si>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</si>
  <si>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</si>
  <si>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</si>
  <si>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</si>
  <si>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</si>
  <si>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</si>
  <si>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</si>
  <si>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</si>
  <si>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</si>
  <si>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</si>
  <si>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</si>
  <si>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</si>
  <si>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</si>
  <si>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</si>
  <si>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</si>
  <si>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</si>
  <si>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</si>
  <si>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</si>
  <si>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</si>
  <si>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</si>
  <si>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</si>
  <si>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</si>
  <si>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</si>
  <si>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</si>
  <si>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</si>
  <si>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</si>
  <si>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</si>
  <si>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</si>
  <si>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</si>
  <si>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</si>
  <si>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</si>
  <si>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</si>
  <si>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</si>
  <si>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</si>
  <si>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</si>
  <si>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</si>
  <si>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</si>
  <si>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</si>
  <si>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</si>
  <si>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</si>
  <si>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</si>
  <si>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</si>
  <si>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</si>
  <si>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</si>
  <si>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</si>
  <si>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</si>
  <si>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</si>
  <si>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</si>
  <si>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</si>
  <si>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</si>
  <si>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</si>
  <si>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</si>
  <si>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</si>
  <si>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</si>
  <si>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</si>
  <si>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</si>
  <si>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</si>
  <si>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</si>
  <si>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</si>
  <si>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</si>
  <si>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</si>
  <si>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</si>
  <si>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</si>
  <si>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</si>
  <si>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</si>
  <si>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</si>
  <si>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</si>
  <si>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</si>
  <si>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</si>
  <si>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</si>
  <si>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</si>
  <si>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</si>
  <si>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</si>
  <si>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</si>
  <si>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</si>
  <si>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</si>
  <si>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</si>
  <si>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</si>
  <si>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</si>
  <si>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</si>
  <si>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</si>
  <si>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</si>
  <si>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</si>
  <si>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</si>
  <si>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</si>
  <si>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</si>
  <si>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</si>
  <si>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</si>
  <si>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</si>
  <si>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</si>
  <si>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</si>
  <si>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</si>
  <si>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</si>
  <si>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</si>
  <si>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</si>
  <si>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</si>
  <si>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</si>
  <si>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</si>
  <si>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</si>
  <si>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</si>
  <si>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</si>
  <si>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</si>
  <si>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</si>
  <si>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</si>
  <si>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</si>
  <si>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</si>
  <si>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</si>
  <si>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</si>
  <si>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</si>
  <si>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</si>
  <si>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</si>
  <si>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</si>
  <si>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</si>
  <si>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</si>
  <si>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</si>
  <si>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</si>
  <si>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</si>
  <si>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</si>
  <si>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</si>
  <si>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</si>
  <si>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</si>
  <si>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</si>
  <si>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</si>
  <si>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</si>
  <si>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</si>
  <si>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</si>
  <si>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</si>
  <si>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</si>
  <si>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</si>
  <si>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</si>
  <si>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</si>
  <si>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</si>
  <si>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</si>
  <si>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</si>
  <si>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</si>
  <si>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</si>
  <si>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</si>
  <si>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</si>
  <si>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</si>
  <si>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</si>
  <si>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</si>
  <si>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</si>
  <si>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</si>
  <si>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</si>
  <si>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</si>
  <si>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</si>
  <si>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</si>
  <si>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</si>
  <si>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</si>
  <si>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</si>
  <si>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</si>
  <si>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</si>
  <si>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</si>
  <si>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</si>
  <si>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</si>
  <si>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</si>
  <si>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</si>
  <si>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</si>
  <si>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</si>
  <si>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</si>
  <si>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</si>
  <si>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</si>
  <si>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</si>
  <si>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</si>
  <si>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</si>
  <si>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</si>
  <si>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</si>
  <si>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</si>
  <si>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</si>
  <si>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</si>
  <si>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</si>
  <si>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</si>
  <si>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</si>
  <si>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</si>
  <si>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</si>
  <si>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</si>
  <si>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</si>
  <si>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</si>
  <si>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</si>
  <si>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</si>
  <si>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</si>
  <si>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</si>
  <si>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</si>
  <si>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</si>
  <si>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</si>
  <si>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</si>
  <si>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</si>
  <si>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</si>
  <si>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</si>
  <si>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</si>
  <si>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</si>
  <si>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</si>
  <si>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</si>
  <si>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</si>
  <si>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</si>
  <si>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</si>
  <si>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</si>
  <si>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</si>
  <si>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</si>
  <si>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</si>
  <si>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</si>
  <si>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</si>
  <si>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</si>
  <si>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</si>
  <si>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</si>
  <si>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</si>
  <si>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</si>
  <si>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</si>
  <si>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</si>
  <si>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</si>
  <si>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</si>
  <si>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</si>
  <si>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</si>
  <si>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</si>
  <si>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</si>
  <si>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</si>
  <si>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</si>
  <si>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</si>
  <si>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</si>
  <si>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</si>
  <si>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</si>
  <si>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</si>
  <si>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</si>
  <si>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</si>
  <si>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</si>
  <si>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</si>
  <si>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</si>
  <si>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</si>
  <si>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</si>
  <si>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</si>
  <si>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</si>
  <si>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</si>
  <si>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</si>
  <si>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</si>
  <si>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</si>
  <si>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</si>
  <si>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</si>
  <si>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</si>
  <si>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</si>
  <si>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</si>
  <si>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</si>
  <si>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</si>
  <si>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</si>
  <si>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</si>
  <si>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</si>
  <si>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</si>
  <si>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</si>
  <si>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</si>
  <si>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</si>
  <si>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</si>
  <si>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</si>
  <si>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</si>
  <si>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</si>
  <si>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</si>
  <si>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</si>
  <si>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</si>
  <si>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</si>
  <si>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</si>
  <si>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</si>
  <si>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</si>
  <si>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</si>
  <si>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</si>
  <si>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</si>
  <si>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</si>
  <si>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</si>
  <si>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</si>
  <si>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</si>
  <si>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</si>
  <si>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</si>
  <si>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</si>
  <si>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</si>
  <si>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</si>
  <si>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</si>
  <si>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</si>
  <si>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</si>
  <si>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</si>
  <si>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</si>
  <si>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</si>
  <si>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</si>
  <si>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</si>
  <si>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</si>
  <si>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</si>
  <si>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</si>
  <si>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</si>
  <si>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</si>
  <si>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</si>
  <si>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</si>
  <si>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</si>
  <si>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</si>
  <si>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</si>
  <si>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</si>
  <si>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</si>
  <si>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</si>
  <si>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</si>
  <si>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</si>
  <si>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</si>
  <si>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</si>
  <si>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</si>
  <si>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</si>
  <si>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</si>
  <si>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</si>
  <si>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</si>
  <si>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</si>
  <si>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</si>
  <si>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</si>
  <si>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</si>
  <si>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</si>
  <si>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</si>
  <si>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</si>
  <si>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</si>
  <si>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</si>
  <si>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</si>
  <si>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</si>
  <si>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</si>
  <si>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</si>
  <si>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</si>
  <si>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</si>
  <si>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</si>
  <si>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</si>
  <si>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</si>
  <si>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</si>
  <si>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</si>
  <si>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</si>
  <si>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</si>
  <si>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</si>
  <si>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</si>
  <si>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</si>
  <si>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</si>
  <si>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</si>
  <si>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</si>
  <si>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</si>
  <si>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</si>
  <si>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</si>
  <si>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</si>
  <si>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</si>
  <si>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</si>
  <si>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</si>
  <si>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</si>
  <si>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</si>
  <si>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</si>
  <si>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</si>
  <si>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</si>
  <si>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</si>
  <si>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</si>
  <si>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</si>
  <si>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</si>
  <si>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</si>
  <si>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</si>
  <si>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</si>
  <si>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</si>
  <si>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</si>
  <si>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</si>
  <si>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</si>
  <si>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</si>
  <si>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</si>
  <si>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</si>
  <si>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</si>
  <si>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</si>
  <si>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</si>
  <si>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</si>
  <si>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</si>
  <si>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</si>
  <si>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</si>
  <si>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</si>
  <si>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</si>
  <si>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</si>
  <si>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</si>
  <si>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</si>
  <si>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</si>
  <si>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</si>
  <si>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</si>
  <si>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</si>
  <si>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</si>
  <si>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</si>
  <si>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</si>
  <si>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</si>
  <si>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</si>
  <si>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</si>
  <si>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</si>
  <si>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</si>
  <si>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</si>
  <si>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</si>
  <si>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</si>
  <si>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</si>
  <si>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</si>
  <si>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</si>
  <si>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</si>
  <si>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</si>
  <si>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</si>
  <si>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</si>
  <si>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</si>
  <si>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</si>
  <si>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</si>
  <si>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</si>
  <si>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</si>
  <si>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</si>
  <si>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</si>
  <si>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</si>
  <si>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</si>
  <si>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</si>
  <si>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</si>
  <si>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</si>
  <si>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</si>
  <si>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</si>
  <si>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</si>
  <si>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</si>
  <si>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</si>
  <si>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</si>
  <si>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</si>
  <si>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</si>
  <si>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</si>
  <si>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</si>
  <si>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</si>
  <si>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</si>
  <si>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</si>
  <si>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</si>
  <si>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</si>
  <si>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</si>
  <si>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</si>
  <si>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</si>
  <si>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</si>
  <si>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</si>
  <si>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</si>
  <si>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</si>
  <si>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</si>
  <si>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</si>
  <si>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</si>
  <si>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</si>
  <si>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</si>
  <si>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</si>
  <si>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</si>
  <si>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</si>
  <si>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</si>
  <si>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</si>
  <si>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</si>
  <si>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</si>
  <si>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</si>
  <si>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</si>
  <si>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</si>
  <si>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</si>
  <si>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</si>
  <si>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</si>
  <si>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</si>
  <si>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</si>
  <si>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</si>
  <si>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</si>
  <si>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</si>
  <si>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</si>
  <si>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</si>
  <si>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</si>
  <si>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</si>
  <si>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</si>
  <si>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</si>
  <si>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</si>
  <si>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</si>
  <si>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</si>
  <si>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</si>
  <si>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</si>
  <si>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</si>
  <si>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</si>
  <si>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</si>
  <si>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</si>
  <si>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</si>
  <si>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</si>
  <si>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</si>
  <si>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</si>
  <si>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</si>
  <si>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</si>
  <si>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</si>
  <si>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</si>
  <si>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</si>
  <si>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</si>
  <si>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</si>
  <si>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</si>
  <si>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</si>
  <si>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</si>
  <si>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</si>
  <si>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</si>
  <si>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</si>
  <si>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</si>
  <si>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</si>
  <si>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</si>
  <si>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</si>
  <si>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</si>
  <si>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</si>
  <si>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</si>
  <si>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</si>
  <si>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</si>
  <si>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</si>
  <si>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</si>
  <si>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</si>
  <si>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</si>
  <si>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</si>
  <si>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</si>
  <si>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</si>
  <si>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</si>
  <si>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</si>
  <si>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</si>
  <si>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</si>
  <si>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</si>
  <si>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</si>
  <si>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</si>
  <si>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</si>
  <si>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</si>
  <si>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</si>
  <si>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</si>
  <si>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</si>
  <si>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</si>
  <si>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</si>
  <si>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</si>
  <si>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</si>
  <si>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</si>
  <si>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</si>
  <si>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</si>
  <si>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</si>
  <si>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</si>
  <si>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</si>
  <si>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</si>
  <si>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</si>
  <si>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</si>
  <si>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</si>
  <si>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</si>
  <si>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</si>
  <si>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</si>
  <si>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</si>
  <si>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</si>
  <si>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</si>
  <si>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</si>
  <si>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</si>
  <si>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</si>
  <si>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</si>
  <si>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</si>
  <si>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</si>
  <si>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</si>
  <si>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</si>
  <si>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</si>
  <si>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</si>
  <si>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</si>
  <si>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</si>
  <si>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</si>
  <si>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</si>
  <si>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</si>
  <si>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</si>
  <si>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</si>
  <si>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</si>
  <si>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</si>
  <si>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</si>
  <si>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</si>
  <si>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</si>
  <si>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</si>
  <si>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</si>
  <si>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</si>
  <si>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</si>
  <si>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</si>
  <si>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</si>
  <si>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</si>
  <si>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</si>
  <si>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</si>
  <si>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</si>
  <si>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</si>
  <si>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</si>
  <si>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</si>
  <si>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</si>
  <si>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</si>
  <si>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</si>
  <si>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</si>
  <si>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</si>
  <si>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</si>
  <si>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</si>
  <si>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</si>
  <si>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</si>
  <si>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</si>
  <si>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</si>
  <si>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</si>
  <si>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</si>
  <si>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</si>
  <si>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</si>
  <si>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</si>
  <si>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</si>
  <si>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</si>
  <si>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</si>
  <si>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</si>
  <si>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</si>
  <si>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</si>
  <si>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</si>
  <si>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</si>
  <si>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</si>
  <si>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</si>
  <si>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</si>
  <si>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</si>
  <si>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</si>
  <si>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</si>
  <si>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</si>
  <si>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</si>
  <si>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</si>
  <si>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</si>
  <si>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</si>
  <si>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</si>
  <si>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</si>
  <si>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</si>
  <si>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</si>
  <si>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</si>
  <si>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</si>
  <si>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</si>
  <si>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</si>
  <si>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</si>
  <si>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</si>
  <si>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</si>
  <si>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</si>
  <si>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</si>
  <si>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</si>
  <si>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</si>
  <si>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</si>
  <si>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</si>
  <si>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</si>
  <si>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</si>
  <si>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</si>
  <si>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</si>
  <si>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</si>
  <si>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</si>
  <si>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</si>
  <si>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</si>
  <si>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</si>
  <si>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</si>
  <si>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</si>
  <si>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</si>
  <si>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</si>
  <si>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</si>
  <si>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</si>
  <si>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</si>
  <si>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</si>
  <si>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</si>
  <si>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</si>
  <si>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</si>
  <si>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</si>
  <si>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</si>
  <si>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</si>
  <si>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</si>
  <si>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</si>
  <si>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</si>
  <si>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</si>
  <si>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</si>
  <si>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</si>
  <si>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</si>
  <si>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</si>
  <si>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</si>
  <si>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</si>
  <si>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</si>
  <si>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</si>
  <si>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</si>
  <si>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</si>
  <si>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</si>
  <si>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</si>
  <si>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</si>
  <si>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</si>
  <si>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</si>
  <si>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</si>
  <si>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</si>
  <si>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</si>
  <si>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</si>
  <si>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</si>
  <si>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</si>
  <si>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</si>
  <si>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</si>
  <si>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</si>
  <si>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</si>
  <si>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</si>
  <si>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</si>
  <si>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</si>
  <si>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</si>
  <si>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</si>
  <si>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</si>
  <si>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</si>
  <si>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</si>
  <si>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</si>
  <si>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</si>
  <si>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</si>
  <si>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</si>
  <si>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</si>
  <si>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</si>
  <si>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</si>
  <si>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</si>
  <si>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</si>
  <si>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</si>
  <si>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</si>
  <si>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</si>
  <si>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</si>
  <si>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</si>
  <si>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</si>
  <si>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</si>
  <si>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</si>
  <si>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</si>
  <si>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</si>
  <si>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</si>
  <si>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</si>
  <si>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</si>
  <si>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</si>
  <si>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</si>
  <si>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</si>
  <si>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</si>
  <si>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</si>
  <si>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</si>
  <si>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</si>
  <si>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</si>
  <si>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</si>
  <si>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</si>
  <si>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</si>
  <si>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</si>
  <si>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</si>
  <si>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</si>
  <si>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</si>
  <si>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</si>
  <si>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</si>
  <si>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</si>
  <si>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</si>
  <si>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</si>
  <si>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</si>
  <si>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</si>
  <si>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</si>
  <si>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</si>
  <si>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</si>
  <si>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</si>
  <si>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</si>
  <si>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</si>
  <si>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</si>
  <si>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</si>
  <si>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</si>
  <si>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</si>
  <si>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</si>
  <si>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</si>
  <si>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</si>
  <si>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</si>
  <si>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</si>
  <si>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</si>
  <si>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</si>
  <si>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</si>
  <si>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</si>
  <si>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</si>
  <si>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</si>
  <si>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</si>
  <si>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</si>
  <si>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</si>
  <si>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</si>
  <si>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</si>
  <si>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</si>
  <si>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</si>
  <si>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</si>
  <si>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</si>
  <si>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</si>
  <si>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</si>
  <si>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</si>
  <si>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</si>
  <si>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</si>
  <si>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</si>
  <si>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</si>
  <si>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</si>
  <si>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</si>
  <si>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</si>
  <si>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</si>
  <si>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</si>
  <si>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</si>
  <si>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</si>
  <si>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</si>
  <si>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</si>
  <si>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</si>
  <si>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</si>
  <si>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</si>
  <si>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</si>
  <si>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</si>
  <si>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</si>
  <si>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</si>
  <si>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</si>
  <si>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</si>
  <si>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</si>
  <si>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</si>
  <si>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</si>
  <si>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</si>
  <si>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</si>
  <si>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</si>
  <si>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</si>
  <si>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</si>
  <si>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</si>
  <si>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</si>
  <si>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</si>
  <si>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</si>
  <si>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</si>
  <si>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</si>
  <si>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</si>
  <si>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</si>
  <si>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</si>
  <si>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</si>
  <si>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</si>
  <si>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</si>
  <si>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</si>
  <si>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</si>
  <si>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</si>
  <si>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</si>
  <si>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</si>
  <si>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</si>
  <si>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</si>
  <si>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</si>
  <si>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</si>
  <si>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</si>
  <si>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</si>
  <si>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</si>
  <si>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</si>
  <si>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</si>
  <si>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</si>
  <si>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</si>
  <si>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</si>
  <si>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</si>
  <si>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</si>
  <si>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</si>
  <si>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</si>
  <si>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</si>
  <si>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</si>
  <si>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</si>
  <si>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</si>
  <si>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</si>
  <si>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</si>
  <si>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</si>
  <si>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</si>
  <si>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</si>
  <si>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</si>
  <si>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</si>
  <si>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</si>
  <si>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</si>
  <si>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</si>
  <si>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</si>
  <si>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</si>
  <si>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</si>
  <si>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</si>
  <si>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</si>
  <si>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</si>
  <si>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</si>
  <si>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</si>
  <si>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</si>
  <si>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</si>
  <si>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</si>
  <si>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</si>
  <si>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</si>
  <si>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</si>
  <si>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</si>
  <si>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</si>
  <si>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</si>
  <si>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</si>
  <si>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</si>
  <si>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</si>
  <si>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</si>
  <si>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</si>
  <si>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</si>
  <si>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</si>
  <si>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</si>
  <si>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</si>
  <si>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</si>
  <si>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</si>
  <si>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</si>
  <si>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</si>
  <si>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</si>
  <si>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</si>
  <si>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</si>
  <si>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</si>
  <si>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</si>
  <si>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</si>
  <si>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</si>
  <si>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</si>
  <si>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</si>
  <si>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</si>
  <si>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</si>
  <si>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</si>
  <si>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</si>
  <si>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</si>
  <si>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</si>
  <si>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</si>
  <si>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</si>
  <si>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</si>
  <si>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</si>
  <si>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</si>
  <si>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</si>
  <si>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</si>
  <si>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</si>
  <si>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</si>
  <si>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</si>
  <si>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</si>
  <si>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</si>
  <si>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</si>
  <si>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</si>
  <si>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</si>
  <si>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</si>
  <si>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</si>
  <si>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</si>
  <si>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</si>
  <si>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</si>
  <si>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</si>
  <si>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</si>
  <si>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</si>
  <si>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</si>
  <si>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</si>
  <si>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</si>
  <si>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</si>
  <si>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</si>
  <si>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</si>
  <si>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</si>
  <si>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</si>
  <si>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</si>
  <si>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</si>
  <si>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</si>
  <si>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</si>
  <si>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</si>
  <si>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</si>
  <si>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</si>
  <si>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</si>
  <si>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</si>
  <si>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</si>
  <si>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</si>
  <si>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</si>
  <si>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</si>
  <si>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</si>
  <si>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</si>
  <si>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</si>
  <si>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</si>
  <si>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</si>
  <si>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</si>
  <si>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</si>
  <si>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</si>
  <si>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</si>
  <si>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</si>
  <si>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</si>
  <si>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</si>
  <si>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</si>
  <si>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</si>
  <si>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</si>
  <si>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</si>
  <si>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</si>
  <si>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</si>
  <si>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</si>
  <si>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</si>
  <si>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</si>
  <si>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</si>
  <si>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</si>
  <si>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</si>
  <si>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</si>
  <si>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</si>
  <si>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</si>
  <si>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</si>
  <si>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</si>
  <si>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</si>
  <si>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</si>
  <si>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</si>
  <si>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</si>
  <si>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</si>
  <si>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</si>
  <si>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</si>
  <si>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</si>
  <si>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</si>
  <si>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</si>
  <si>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</si>
  <si>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</si>
  <si>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</si>
  <si>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</si>
  <si>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</si>
  <si>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</si>
  <si>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</si>
  <si>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</si>
  <si>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</si>
  <si>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</si>
  <si>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</si>
  <si>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</si>
  <si>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</si>
  <si>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</si>
  <si>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</si>
  <si>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</si>
  <si>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</si>
  <si>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</si>
  <si>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</si>
  <si>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</si>
  <si>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</si>
  <si>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</si>
  <si>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</si>
  <si>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</si>
  <si>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</si>
  <si>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</si>
  <si>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</si>
  <si>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</si>
  <si>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</si>
  <si>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</si>
  <si>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</si>
  <si>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</si>
  <si>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</si>
  <si>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</si>
  <si>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</si>
  <si>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</si>
  <si>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</si>
  <si>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</si>
  <si>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</si>
  <si>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</si>
  <si>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</si>
  <si>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</si>
  <si>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</si>
  <si>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</si>
  <si>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</si>
  <si>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</si>
  <si>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</si>
  <si>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</si>
  <si>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</si>
  <si>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</si>
  <si>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</si>
  <si>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</si>
  <si>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</si>
  <si>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</si>
  <si>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</si>
  <si>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</si>
  <si>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</si>
  <si>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</si>
  <si>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</si>
  <si>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</si>
  <si>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</si>
  <si>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</si>
  <si>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</si>
  <si>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</si>
  <si>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</si>
  <si>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</si>
  <si>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</si>
  <si>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</si>
  <si>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</si>
  <si>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</si>
  <si>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</si>
  <si>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</si>
  <si>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</si>
  <si>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</si>
  <si>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</si>
  <si>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</si>
  <si>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</si>
  <si>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</si>
  <si>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</si>
  <si>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</si>
  <si>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</si>
  <si>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</si>
  <si>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</si>
  <si>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</si>
  <si>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</si>
  <si>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</si>
  <si>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</si>
  <si>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</si>
  <si>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</si>
  <si>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</si>
  <si>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</si>
  <si>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</si>
  <si>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</si>
  <si>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</si>
  <si>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</si>
  <si>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</si>
  <si>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</si>
  <si>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</si>
  <si>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</si>
  <si>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</si>
  <si>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</si>
  <si>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</si>
  <si>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</si>
  <si>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</si>
  <si>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</si>
  <si>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</si>
  <si>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</si>
  <si>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</si>
  <si>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</si>
  <si>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</si>
  <si>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</si>
  <si>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</si>
  <si>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</si>
  <si>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</si>
  <si>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</si>
  <si>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</si>
  <si>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</si>
  <si>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</si>
  <si>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</si>
  <si>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</si>
  <si>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</si>
  <si>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</si>
  <si>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</si>
  <si>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</si>
  <si>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</si>
  <si>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</si>
  <si>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</si>
  <si>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</si>
  <si>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</si>
  <si>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</si>
  <si>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</si>
  <si>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</si>
  <si>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</si>
  <si>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</si>
  <si>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</si>
  <si>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</si>
  <si>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</si>
  <si>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</si>
  <si>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</si>
  <si>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</si>
  <si>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</si>
  <si>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</si>
  <si>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</si>
  <si>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</si>
  <si>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</si>
  <si>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</si>
  <si>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</si>
  <si>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</si>
  <si>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</si>
  <si>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</si>
  <si>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</si>
  <si>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</si>
  <si>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</si>
  <si>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</si>
  <si>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</si>
  <si>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</si>
  <si>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</si>
  <si>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</si>
  <si>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</si>
  <si>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</si>
  <si>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</si>
  <si>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</si>
  <si>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</si>
  <si>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</si>
  <si>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</si>
  <si>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</si>
  <si>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</si>
  <si>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</si>
  <si>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</si>
  <si>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</si>
  <si>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</si>
  <si>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</si>
  <si>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</si>
  <si>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</si>
  <si>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</si>
  <si>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</si>
  <si>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</si>
  <si>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</si>
  <si>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</si>
  <si>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</si>
  <si>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</si>
  <si>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</si>
  <si>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</si>
  <si>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</si>
  <si>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</si>
  <si>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</si>
  <si>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</si>
  <si>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</si>
  <si>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</si>
  <si>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</si>
  <si>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</si>
  <si>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</si>
  <si>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</si>
  <si>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</si>
  <si>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</si>
  <si>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</si>
  <si>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</si>
  <si>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</si>
  <si>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</si>
  <si>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</si>
  <si>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</si>
  <si>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</si>
  <si>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</si>
  <si>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</si>
  <si>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</si>
  <si>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</si>
  <si>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</si>
  <si>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</si>
  <si>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</si>
  <si>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</si>
  <si>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</si>
  <si>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</si>
  <si>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</si>
  <si>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</si>
  <si>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</si>
  <si>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</si>
  <si>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</si>
  <si>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</si>
  <si>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</si>
  <si>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</si>
  <si>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</si>
  <si>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</si>
  <si>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</si>
  <si>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</si>
  <si>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</si>
  <si>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</si>
  <si>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</si>
  <si>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</si>
  <si>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</si>
  <si>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</si>
  <si>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</si>
  <si>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</si>
  <si>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</si>
  <si>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</si>
  <si>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</si>
  <si>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</si>
  <si>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</si>
  <si>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</si>
  <si>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</si>
  <si>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</si>
  <si>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</si>
  <si>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</si>
  <si>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</si>
  <si>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</si>
  <si>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</si>
  <si>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</si>
  <si>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</si>
  <si>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</si>
  <si>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</si>
  <si>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</si>
  <si>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</si>
  <si>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</si>
  <si>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</si>
  <si>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</si>
  <si>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</si>
  <si>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</si>
  <si>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</si>
  <si>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</si>
  <si>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</si>
  <si>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</si>
  <si>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</si>
  <si>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</si>
  <si>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</si>
  <si>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</si>
  <si>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</si>
  <si>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</si>
  <si>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</si>
  <si>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</si>
  <si>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</si>
  <si>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</si>
  <si>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</si>
  <si>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</si>
  <si>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</si>
  <si>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</si>
  <si>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</si>
  <si>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</si>
  <si>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</si>
  <si>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</si>
  <si>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</si>
  <si>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</si>
  <si>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</si>
  <si>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</si>
  <si>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</si>
  <si>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</si>
  <si>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</si>
  <si>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</si>
  <si>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</si>
  <si>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</si>
  <si>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</si>
  <si>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</si>
  <si>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</si>
  <si>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</si>
  <si>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</si>
  <si>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</si>
  <si>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</si>
  <si>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</si>
  <si>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</si>
  <si>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</si>
  <si>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</si>
  <si>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</si>
  <si>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</si>
  <si>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</si>
  <si>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</si>
  <si>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</si>
  <si>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</si>
  <si>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</si>
  <si>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</si>
  <si>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</si>
  <si>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</si>
  <si>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</si>
  <si>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</si>
  <si>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</si>
  <si>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</si>
  <si>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</si>
  <si>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</si>
  <si>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</si>
  <si>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</si>
  <si>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</si>
  <si>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</si>
  <si>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</si>
  <si>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</si>
  <si>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</si>
  <si>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</si>
  <si>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</si>
  <si>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</si>
  <si>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</si>
  <si>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</si>
  <si>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</si>
  <si>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</si>
  <si>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</si>
  <si>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</si>
  <si>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</si>
  <si>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</si>
  <si>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</si>
  <si>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</si>
  <si>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</si>
  <si>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</si>
  <si>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</si>
  <si>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</si>
  <si>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</si>
  <si>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</si>
  <si>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</si>
  <si>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</si>
  <si>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</si>
  <si>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</si>
  <si>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</si>
  <si>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</si>
  <si>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</si>
  <si>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</si>
  <si>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</si>
  <si>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</si>
  <si>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</si>
  <si>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</si>
  <si>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</si>
  <si>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</si>
  <si>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</si>
  <si>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</si>
  <si>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</si>
  <si>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</si>
  <si>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</si>
  <si>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</si>
  <si>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</si>
  <si>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</si>
  <si>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</si>
  <si>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</si>
  <si>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</si>
  <si>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</si>
  <si>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</si>
  <si>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</si>
  <si>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</si>
  <si>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</si>
  <si>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</si>
  <si>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</si>
  <si>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</si>
  <si>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</si>
  <si>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</si>
  <si>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</si>
  <si>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</si>
  <si>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</si>
  <si>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</si>
  <si>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</si>
  <si>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</si>
  <si>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</si>
  <si>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</si>
  <si>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</si>
  <si>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</si>
  <si>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</si>
  <si>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</si>
  <si>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</si>
  <si>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</si>
  <si>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</si>
  <si>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</si>
  <si>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</si>
  <si>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</si>
  <si>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</si>
  <si>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</si>
  <si>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</si>
  <si>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</si>
  <si>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</si>
  <si>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</si>
  <si>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</si>
  <si>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</si>
  <si>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</si>
  <si>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</si>
  <si>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</si>
  <si>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</si>
  <si>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</si>
  <si>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</si>
  <si>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</si>
  <si>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</si>
  <si>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</si>
  <si>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</si>
  <si>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</si>
  <si>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</si>
  <si>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</si>
  <si>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</si>
  <si>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</si>
  <si>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</si>
  <si>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</si>
  <si>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</si>
  <si>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</si>
  <si>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</si>
  <si>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</si>
  <si>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</si>
  <si>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</si>
  <si>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</si>
  <si>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</si>
  <si>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</si>
  <si>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</si>
  <si>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</si>
  <si>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</si>
  <si>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</si>
  <si>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</si>
  <si>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</si>
  <si>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</si>
  <si>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</si>
  <si>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</si>
  <si>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</si>
  <si>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</si>
  <si>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</si>
  <si>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</si>
  <si>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</si>
  <si>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</si>
  <si>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</si>
  <si>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</si>
  <si>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</si>
  <si>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</si>
  <si>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</si>
  <si>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</si>
  <si>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</si>
  <si>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</si>
  <si>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</si>
  <si>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</si>
  <si>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</si>
  <si>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</si>
  <si>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</si>
  <si>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</si>
  <si>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</si>
  <si>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</si>
  <si>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</si>
  <si>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</si>
  <si>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</si>
  <si>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</si>
  <si>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</si>
  <si>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</si>
  <si>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</si>
  <si>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</si>
  <si>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</si>
  <si>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</si>
  <si>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</si>
  <si>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</si>
  <si>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</si>
  <si>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</si>
  <si>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</si>
  <si>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</si>
  <si>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</si>
  <si>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</si>
  <si>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</si>
  <si>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</si>
  <si>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</si>
  <si>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</si>
  <si>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</si>
  <si>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</si>
  <si>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</si>
  <si>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</si>
  <si>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</si>
  <si>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</si>
  <si>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</si>
  <si>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</si>
  <si>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</si>
  <si>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</si>
  <si>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</si>
  <si>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</si>
  <si>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</si>
  <si>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</si>
  <si>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</si>
  <si>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</si>
  <si>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</si>
  <si>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</si>
  <si>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</si>
  <si>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</si>
  <si>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</si>
  <si>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</si>
  <si>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</si>
  <si>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</si>
  <si>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</si>
  <si>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</si>
  <si>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</si>
  <si>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</si>
  <si>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</si>
  <si>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</si>
  <si>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</si>
  <si>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</si>
  <si>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</si>
  <si>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</si>
  <si>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</si>
  <si>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</si>
  <si>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</si>
  <si>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</si>
  <si>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</si>
  <si>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</si>
  <si>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</si>
  <si>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</si>
  <si>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</si>
  <si>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</si>
  <si>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</si>
  <si>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</si>
  <si>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</si>
  <si>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</si>
  <si>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</si>
  <si>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</si>
  <si>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</si>
  <si>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</si>
  <si>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</si>
  <si>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</si>
  <si>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</si>
  <si>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</si>
  <si>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</si>
  <si>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</si>
  <si>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</si>
  <si>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</si>
  <si>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</si>
  <si>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</si>
  <si>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</si>
  <si>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</si>
  <si>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</si>
  <si>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</si>
  <si>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</si>
  <si>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</si>
  <si>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</si>
  <si>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</si>
  <si>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</si>
  <si>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</si>
  <si>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</si>
  <si>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</si>
  <si>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</si>
  <si>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</si>
  <si>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</si>
  <si>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</si>
  <si>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</si>
  <si>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</si>
  <si>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</si>
  <si>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</si>
  <si>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</si>
  <si>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</si>
  <si>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</si>
  <si>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</si>
  <si>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</si>
  <si>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</si>
  <si>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</si>
  <si>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</si>
  <si>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</si>
  <si>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</si>
  <si>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</si>
  <si>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</si>
  <si>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</si>
  <si>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</si>
  <si>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</si>
  <si>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</si>
  <si>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</si>
  <si>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</si>
  <si>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</si>
  <si>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</si>
  <si>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</si>
  <si>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</si>
  <si>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</si>
  <si>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</si>
  <si>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</si>
  <si>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</si>
  <si>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</si>
  <si>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</si>
  <si>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</si>
  <si>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</si>
  <si>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</si>
  <si>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</si>
  <si>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</si>
  <si>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</si>
  <si>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</si>
  <si>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</si>
  <si>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</si>
  <si>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</si>
  <si>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</si>
  <si>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</si>
  <si>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</si>
  <si>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</si>
  <si>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</si>
  <si>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</si>
  <si>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</si>
  <si>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</si>
  <si>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</si>
  <si>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</si>
  <si>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</si>
  <si>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</si>
  <si>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</si>
  <si>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</si>
  <si>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</si>
  <si>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</si>
  <si>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</si>
  <si>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</si>
  <si>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</si>
  <si>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</si>
  <si>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</si>
  <si>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</si>
  <si>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</si>
  <si>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</si>
  <si>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</si>
  <si>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</si>
  <si>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</si>
  <si>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</si>
  <si>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</si>
  <si>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</si>
  <si>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</si>
  <si>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</si>
  <si>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</si>
  <si>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</si>
  <si>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</si>
  <si>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</si>
  <si>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</si>
  <si>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</si>
  <si>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</si>
  <si>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</si>
  <si>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</si>
  <si>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</si>
  <si>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</si>
  <si>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</si>
  <si>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</si>
  <si>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</si>
  <si>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</si>
  <si>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</si>
  <si>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</si>
  <si>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</si>
  <si>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</si>
  <si>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</si>
  <si>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</si>
  <si>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</si>
  <si>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</si>
  <si>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</si>
  <si>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</si>
  <si>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</si>
  <si>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</si>
  <si>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</si>
  <si>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</si>
  <si>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</si>
  <si>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</si>
  <si>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</si>
  <si>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</si>
  <si>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</si>
  <si>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</si>
  <si>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</si>
  <si>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</si>
  <si>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</si>
  <si>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</si>
  <si>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</si>
  <si>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</si>
  <si>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</si>
  <si>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</si>
  <si>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</si>
  <si>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</si>
  <si>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</si>
  <si>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</si>
  <si>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</si>
  <si>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</si>
  <si>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</si>
  <si>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</si>
  <si>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</si>
  <si>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</si>
  <si>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</si>
  <si>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</si>
  <si>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</si>
  <si>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</si>
  <si>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</si>
  <si>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</si>
  <si>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</si>
  <si>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</si>
  <si>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</si>
  <si>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</si>
  <si>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</si>
  <si>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</si>
  <si>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</si>
  <si>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</si>
  <si>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</si>
  <si>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</si>
  <si>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</si>
  <si>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</si>
  <si>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</si>
  <si>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</si>
  <si>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</si>
  <si>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</si>
  <si>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</si>
  <si>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</si>
  <si>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</si>
  <si>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</si>
  <si>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</si>
  <si>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</si>
  <si>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</si>
  <si>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</si>
  <si>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</si>
  <si>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</si>
  <si>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</si>
  <si>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</si>
  <si>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</si>
  <si>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</si>
  <si>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</si>
  <si>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</si>
  <si>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</si>
  <si>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</si>
  <si>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</si>
  <si>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</si>
  <si>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</si>
  <si>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</si>
  <si>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</si>
  <si>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</si>
  <si>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</si>
  <si>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</si>
  <si>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</si>
  <si>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</si>
  <si>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</si>
  <si>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</si>
  <si>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</si>
  <si>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</si>
  <si>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</si>
  <si>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</si>
  <si>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</si>
  <si>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</si>
  <si>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</si>
  <si>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</si>
  <si>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</si>
  <si>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</si>
  <si>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</si>
  <si>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</si>
  <si>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</si>
  <si>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</si>
  <si>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</si>
  <si>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</si>
  <si>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</si>
  <si>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</si>
  <si>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</si>
  <si>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</si>
  <si>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</si>
  <si>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</si>
  <si>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</si>
  <si>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</si>
  <si>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</si>
  <si>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</si>
  <si>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</si>
  <si>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</si>
  <si>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</si>
  <si>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</si>
  <si>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</si>
  <si>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</si>
  <si>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</si>
  <si>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</si>
  <si>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</si>
  <si>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</si>
  <si>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</si>
  <si>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</si>
  <si>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</si>
  <si>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</si>
  <si>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</si>
  <si>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</si>
  <si>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</si>
  <si>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</si>
  <si>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</si>
  <si>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</si>
  <si>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</si>
  <si>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</si>
  <si>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</si>
  <si>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</si>
  <si>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</si>
  <si>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</si>
  <si>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</si>
  <si>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</si>
  <si>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</si>
  <si>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</si>
  <si>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</si>
  <si>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</si>
  <si>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</si>
  <si>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</si>
  <si>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</si>
  <si>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</si>
  <si>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</si>
  <si>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</si>
  <si>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</si>
  <si>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</si>
  <si>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</si>
  <si>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</si>
  <si>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</si>
  <si>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</si>
  <si>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</si>
  <si>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</si>
  <si>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</si>
  <si>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</si>
  <si>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</si>
  <si>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</si>
  <si>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</si>
  <si>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</si>
  <si>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</si>
  <si>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</si>
  <si>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</si>
  <si>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</si>
  <si>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</si>
  <si>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</si>
  <si>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</si>
  <si>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</si>
  <si>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</si>
  <si>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</si>
  <si>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</si>
  <si>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</si>
  <si>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</si>
  <si>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</si>
  <si>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</si>
  <si>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</si>
  <si>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</si>
  <si>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</si>
  <si>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</si>
  <si>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</si>
  <si>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</si>
  <si>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</si>
  <si>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</si>
  <si>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</si>
  <si>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</si>
  <si>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</si>
  <si>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</si>
  <si>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</si>
  <si>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</si>
  <si>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</si>
  <si>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</si>
  <si>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</si>
  <si>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</si>
  <si>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</si>
  <si>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</si>
  <si>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</si>
  <si>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</si>
  <si>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</si>
  <si>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</si>
  <si>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</si>
  <si>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</si>
  <si>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</si>
  <si>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</si>
  <si>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</si>
  <si>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</si>
  <si>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</si>
  <si>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</si>
  <si>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</si>
  <si>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</si>
  <si>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</si>
  <si>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</si>
  <si>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</si>
  <si>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</si>
  <si>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</si>
  <si>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</si>
  <si>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</si>
  <si>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</si>
  <si>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</si>
  <si>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</si>
  <si>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</si>
  <si>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</si>
  <si>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</si>
  <si>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</si>
  <si>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</si>
  <si>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</si>
  <si>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</si>
  <si>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</si>
  <si>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</si>
  <si>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</si>
  <si>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</si>
  <si>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</si>
  <si>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</si>
  <si>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</si>
  <si>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</si>
  <si>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</si>
  <si>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</si>
  <si>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</si>
  <si>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</si>
  <si>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</si>
  <si>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</si>
  <si>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</si>
  <si>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</si>
  <si>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</si>
  <si>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</si>
  <si>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</si>
  <si>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</si>
  <si>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</si>
  <si>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</si>
  <si>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</si>
  <si>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</si>
  <si>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</si>
  <si>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</si>
  <si>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</si>
  <si>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</si>
  <si>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</si>
  <si>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</si>
  <si>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</si>
  <si>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</si>
  <si>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</si>
  <si>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</si>
  <si>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</si>
  <si>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</si>
  <si>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</si>
  <si>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</si>
  <si>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</si>
  <si>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</si>
  <si>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</si>
  <si>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</si>
  <si>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</si>
  <si>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</si>
  <si>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</si>
  <si>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</si>
  <si>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</si>
  <si>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</si>
  <si>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</si>
  <si>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</si>
  <si>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</si>
  <si>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</si>
  <si>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</si>
  <si>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</si>
  <si>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</si>
  <si>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</si>
  <si>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</si>
  <si>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</si>
  <si>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</si>
  <si>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</si>
  <si>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</si>
  <si>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</si>
  <si>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</si>
  <si>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</si>
  <si>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</si>
  <si>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</si>
  <si>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</si>
  <si>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</si>
  <si>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</si>
  <si>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</si>
  <si>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</si>
  <si>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</si>
  <si>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</si>
  <si>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</si>
  <si>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</si>
  <si>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</si>
  <si>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</si>
  <si>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</si>
  <si>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</si>
  <si>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</si>
  <si>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</si>
  <si>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</si>
  <si>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</si>
  <si>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</si>
  <si>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</si>
  <si>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</si>
  <si>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</si>
  <si>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</si>
  <si>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</si>
  <si>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</si>
  <si>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</si>
  <si>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</si>
  <si>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</si>
  <si>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</si>
  <si>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</si>
  <si>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</si>
  <si>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</si>
  <si>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</si>
  <si>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</si>
  <si>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</si>
  <si>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</si>
  <si>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</si>
  <si>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</si>
  <si>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</si>
  <si>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</si>
  <si>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</si>
  <si>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</si>
  <si>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</si>
  <si>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</si>
  <si>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</si>
  <si>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</si>
  <si>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</si>
  <si>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</si>
  <si>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</si>
  <si>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</si>
  <si>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</si>
  <si>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</si>
  <si>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</si>
  <si>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</si>
  <si>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</si>
  <si>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</si>
  <si>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</si>
  <si>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</si>
  <si>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</si>
  <si>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</si>
  <si>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</si>
  <si>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</si>
  <si>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</si>
  <si>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</si>
  <si>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</si>
  <si>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</si>
  <si>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</si>
  <si>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</si>
  <si>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</si>
  <si>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</si>
  <si>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</si>
  <si>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</si>
  <si>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</si>
  <si>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</si>
  <si>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</si>
  <si>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</si>
  <si>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</si>
  <si>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</si>
  <si>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</si>
  <si>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</si>
  <si>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</si>
  <si>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</si>
  <si>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</si>
  <si>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</si>
  <si>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</si>
  <si>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</si>
  <si>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</si>
  <si>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</si>
  <si>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</si>
  <si>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</si>
  <si>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</si>
  <si>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</si>
  <si>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</si>
  <si>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</si>
  <si>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</si>
  <si>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</si>
  <si>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</si>
  <si>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</si>
  <si>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</si>
  <si>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</si>
  <si>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</si>
  <si>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</si>
  <si>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</si>
  <si>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</si>
  <si>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</si>
  <si>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</si>
  <si>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</si>
  <si>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</si>
  <si>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</si>
  <si>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</si>
  <si>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</si>
  <si>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</si>
  <si>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</si>
  <si>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</si>
  <si>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</si>
  <si>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</si>
  <si>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</si>
  <si>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</si>
  <si>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</si>
  <si>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</si>
  <si>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</si>
  <si>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</si>
  <si>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</si>
  <si>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</si>
  <si>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</si>
  <si>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</si>
  <si>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</si>
  <si>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</si>
  <si>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</si>
  <si>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</si>
  <si>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</si>
  <si>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</si>
  <si>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</si>
  <si>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</si>
  <si>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</si>
  <si>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</si>
  <si>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</si>
  <si>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</si>
  <si>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</si>
  <si>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</si>
  <si>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</si>
  <si>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</si>
  <si>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</si>
  <si>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</si>
  <si>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</si>
  <si>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</si>
  <si>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</si>
  <si>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</si>
  <si>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</si>
  <si>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</si>
  <si>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</si>
  <si>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</si>
  <si>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</si>
  <si>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</si>
  <si>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</si>
  <si>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</si>
  <si>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</si>
  <si>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</si>
  <si>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</si>
  <si>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</si>
  <si>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</si>
  <si>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</si>
  <si>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</si>
  <si>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</si>
  <si>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</si>
  <si>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</si>
  <si>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</si>
  <si>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</si>
  <si>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</si>
  <si>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</si>
  <si>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</si>
  <si>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</si>
  <si>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</si>
  <si>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</si>
  <si>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</si>
  <si>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</si>
  <si>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</si>
  <si>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</si>
  <si>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</si>
  <si>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</si>
  <si>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</si>
  <si>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</si>
  <si>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</si>
  <si>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</si>
  <si>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</si>
  <si>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</si>
  <si>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</si>
  <si>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</si>
  <si>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</si>
  <si>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</si>
  <si>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</si>
  <si>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</si>
  <si>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</si>
  <si>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</si>
  <si>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</si>
  <si>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</si>
  <si>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</si>
  <si>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</si>
  <si>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</si>
  <si>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</si>
  <si>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</si>
  <si>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</si>
  <si>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</si>
  <si>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</si>
  <si>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</si>
  <si>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</si>
  <si>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</si>
  <si>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</si>
  <si>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</si>
  <si>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</si>
  <si>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</si>
  <si>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</si>
  <si>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</si>
  <si>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</si>
  <si>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</si>
  <si>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</si>
  <si>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</si>
  <si>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</si>
  <si>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</si>
  <si>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</si>
  <si>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</si>
  <si>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</si>
  <si>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</si>
  <si>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</si>
  <si>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</si>
  <si>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</si>
  <si>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</si>
  <si>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</si>
  <si>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</si>
  <si>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</si>
  <si>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</si>
  <si>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</si>
  <si>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</si>
  <si>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</si>
  <si>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</si>
  <si>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</si>
  <si>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</si>
  <si>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</si>
  <si>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</si>
  <si>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</si>
  <si>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</si>
  <si>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</si>
  <si>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</si>
  <si>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</si>
  <si>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</si>
  <si>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</si>
  <si>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</si>
  <si>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</si>
  <si>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</si>
  <si>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</si>
  <si>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</si>
  <si>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</si>
  <si>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</si>
  <si>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</si>
  <si>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</si>
  <si>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</si>
  <si>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</si>
  <si>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</si>
  <si>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</si>
  <si>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</si>
  <si>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</si>
  <si>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</si>
  <si>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</si>
  <si>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</si>
  <si>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</si>
  <si>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</si>
  <si>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</si>
  <si>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</si>
  <si>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</si>
  <si>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</si>
  <si>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</si>
  <si>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</si>
  <si>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</si>
  <si>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</si>
  <si>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</si>
  <si>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</si>
  <si>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</si>
  <si>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</si>
  <si>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</si>
  <si>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</si>
  <si>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</si>
  <si>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</si>
  <si>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</si>
  <si>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</si>
  <si>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</si>
  <si>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</si>
  <si>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</si>
  <si>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</si>
  <si>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</si>
  <si>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</si>
  <si>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</si>
  <si>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</si>
  <si>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</si>
  <si>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</si>
  <si>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</si>
  <si>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</si>
  <si>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</si>
  <si>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</si>
  <si>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</si>
  <si>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</si>
  <si>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</si>
  <si>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</si>
  <si>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</si>
  <si>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</si>
  <si>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</si>
  <si>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</si>
  <si>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</si>
  <si>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</si>
  <si>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</si>
  <si>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</si>
  <si>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</si>
  <si>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</si>
  <si>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</si>
  <si>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</si>
  <si>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</si>
  <si>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</si>
  <si>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</si>
  <si>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</si>
  <si>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</si>
  <si>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</si>
  <si>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</si>
  <si>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</si>
  <si>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</si>
  <si>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</si>
  <si>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</si>
  <si>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</si>
  <si>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</si>
  <si>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</si>
  <si>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</si>
  <si>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</si>
  <si>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</si>
  <si>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</si>
  <si>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</si>
  <si>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</si>
  <si>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</si>
  <si>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</si>
  <si>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</si>
  <si>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</si>
  <si>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</si>
  <si>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</si>
  <si>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</si>
  <si>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</si>
  <si>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</si>
  <si>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</si>
  <si>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</si>
  <si>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</si>
  <si>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</si>
  <si>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</si>
  <si>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</si>
  <si>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</si>
  <si>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</si>
  <si>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</si>
  <si>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</si>
  <si>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</si>
  <si>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</si>
  <si>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</si>
  <si>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</si>
  <si>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</si>
  <si>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</si>
  <si>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</si>
  <si>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</si>
  <si>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</si>
  <si>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</si>
  <si>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</si>
  <si>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</si>
  <si>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</si>
  <si>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</si>
  <si>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</si>
  <si>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</si>
  <si>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</si>
  <si>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</si>
  <si>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</si>
  <si>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</si>
  <si>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</si>
  <si>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</si>
  <si>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</si>
  <si>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</si>
  <si>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</si>
  <si>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</si>
  <si>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</si>
  <si>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</si>
  <si>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</si>
  <si>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</si>
  <si>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</si>
  <si>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</si>
  <si>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</si>
  <si>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</si>
  <si>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</si>
  <si>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</si>
  <si>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</si>
  <si>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</si>
  <si>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</si>
  <si>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</si>
  <si>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</si>
  <si>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</si>
  <si>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</si>
  <si>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</si>
  <si>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</si>
  <si>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</si>
  <si>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</si>
  <si>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</si>
  <si>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</si>
  <si>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</si>
  <si>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</si>
  <si>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</si>
  <si>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</si>
  <si>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</si>
  <si>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</si>
  <si>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</si>
  <si>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</si>
  <si>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</si>
  <si>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</si>
  <si>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</si>
  <si>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</si>
  <si>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</si>
  <si>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</si>
  <si>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</si>
  <si>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</si>
  <si>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</si>
  <si>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</si>
  <si>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</si>
  <si>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</si>
  <si>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</si>
  <si>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</si>
  <si>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</si>
  <si>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</si>
  <si>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</si>
  <si>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</si>
  <si>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</si>
  <si>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</si>
  <si>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</si>
  <si>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</si>
  <si>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</si>
  <si>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</si>
  <si>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</si>
  <si>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</si>
  <si>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</si>
  <si>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</si>
  <si>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</si>
  <si>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</si>
  <si>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</si>
  <si>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</si>
  <si>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</si>
  <si>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</si>
  <si>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</si>
  <si>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</si>
  <si>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</si>
  <si>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</si>
  <si>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</si>
  <si>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</si>
  <si>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</si>
  <si>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</si>
  <si>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</si>
  <si>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</si>
  <si>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</si>
  <si>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</si>
  <si>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</si>
  <si>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</si>
  <si>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</si>
  <si>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</si>
  <si>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</si>
  <si>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</si>
  <si>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</si>
  <si>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</si>
  <si>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</si>
  <si>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</si>
  <si>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</si>
  <si>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</si>
  <si>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</si>
  <si>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</si>
  <si>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</si>
  <si>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</si>
  <si>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</si>
  <si>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</si>
  <si>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</si>
  <si>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</si>
  <si>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</si>
  <si>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</si>
  <si>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</si>
  <si>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</si>
  <si>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</si>
  <si>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</si>
  <si>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</si>
  <si>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</si>
  <si>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</si>
  <si>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</si>
  <si>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</si>
  <si>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</si>
  <si>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</si>
  <si>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</si>
  <si>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</si>
  <si>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</si>
  <si>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</si>
  <si>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</si>
  <si>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</si>
  <si>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</si>
  <si>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</si>
  <si>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</si>
  <si>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</si>
  <si>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</si>
  <si>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</si>
  <si>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</si>
  <si>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</si>
  <si>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</si>
  <si>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</si>
  <si>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</si>
  <si>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</si>
  <si>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</si>
  <si>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</si>
  <si>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</si>
  <si>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</si>
  <si>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</si>
  <si>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</si>
  <si>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</si>
  <si>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</si>
  <si>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</si>
  <si>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</si>
  <si>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</si>
  <si>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</si>
  <si>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</si>
  <si>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</si>
  <si>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</si>
  <si>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</si>
  <si>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</si>
  <si>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</si>
  <si>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</si>
  <si>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</si>
  <si>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</si>
  <si>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</si>
  <si>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</si>
  <si>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</si>
  <si>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</si>
  <si>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</si>
  <si>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</si>
  <si>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</si>
  <si>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</si>
  <si>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</si>
  <si>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</si>
  <si>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</si>
  <si>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</si>
  <si>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</si>
  <si>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</si>
  <si>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</si>
  <si>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</si>
  <si>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</si>
  <si>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</si>
  <si>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</si>
  <si>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</si>
  <si>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</si>
  <si>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</si>
  <si>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</si>
  <si>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</si>
  <si>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</si>
  <si>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</si>
  <si>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</si>
  <si>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</si>
  <si>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</si>
  <si>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</si>
  <si>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</si>
  <si>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</si>
  <si>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</si>
  <si>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</si>
  <si>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</si>
  <si>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</si>
  <si>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</si>
  <si>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</si>
  <si>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</si>
  <si>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</si>
  <si>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</si>
  <si>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</si>
  <si>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</si>
  <si>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</si>
  <si>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</si>
  <si>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</si>
  <si>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</si>
  <si>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</si>
  <si>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</si>
  <si>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</si>
  <si>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</si>
  <si>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</si>
  <si>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</si>
  <si>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</si>
  <si>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</si>
  <si>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</si>
  <si>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</si>
  <si>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</si>
  <si>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</si>
  <si>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</si>
  <si>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</si>
  <si>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</si>
  <si>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</si>
  <si>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</si>
  <si>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</si>
  <si>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</si>
  <si>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</si>
  <si>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</si>
  <si>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</si>
  <si>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</si>
  <si>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</si>
  <si>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</si>
  <si>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</si>
  <si>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</si>
  <si>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</si>
  <si>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</si>
  <si>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</si>
  <si>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</si>
  <si>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</si>
  <si>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</si>
  <si>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</si>
  <si>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</si>
  <si>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</si>
  <si>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</si>
  <si>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</si>
  <si>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</si>
  <si>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</si>
  <si>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</si>
  <si>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</si>
  <si>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</si>
  <si>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</si>
  <si>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</si>
  <si>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</si>
  <si>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</si>
  <si>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</si>
  <si>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</si>
  <si>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</si>
  <si>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</si>
  <si>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</si>
  <si>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</si>
  <si>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</si>
  <si>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</si>
  <si>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</si>
  <si>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</si>
  <si>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</si>
  <si>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</si>
  <si>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</si>
  <si>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</si>
  <si>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</si>
  <si>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</si>
  <si>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</si>
  <si>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</si>
  <si>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</si>
  <si>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</si>
  <si>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</si>
  <si>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</si>
  <si>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</si>
  <si>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</si>
  <si>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</si>
  <si>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</si>
  <si>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</si>
  <si>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</si>
  <si>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</si>
  <si>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</si>
  <si>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</si>
  <si>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</si>
  <si>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</si>
  <si>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</si>
  <si>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</si>
  <si>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</si>
  <si>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</si>
  <si>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</si>
  <si>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</si>
  <si>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</si>
  <si>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</si>
  <si>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</si>
  <si>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</si>
  <si>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</si>
  <si>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</si>
  <si>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</si>
  <si>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</si>
  <si>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</si>
  <si>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</si>
  <si>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</si>
  <si>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</si>
  <si>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</si>
  <si>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</si>
  <si>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</si>
  <si>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</si>
  <si>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</si>
  <si>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</si>
  <si>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</si>
  <si>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</si>
  <si>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</si>
  <si>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</si>
  <si>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</si>
  <si>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</si>
  <si>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</si>
  <si>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</si>
  <si>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</si>
  <si>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</si>
  <si>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</si>
  <si>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</si>
  <si>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</si>
  <si>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</si>
  <si>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</si>
  <si>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</si>
  <si>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</si>
  <si>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</si>
  <si>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</si>
  <si>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</si>
  <si>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</si>
  <si>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</si>
  <si>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</si>
  <si>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</si>
  <si>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</si>
  <si>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</si>
  <si>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</si>
  <si>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</si>
  <si>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</si>
  <si>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</si>
  <si>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</si>
  <si>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</si>
  <si>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</si>
  <si>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</si>
  <si>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</si>
  <si>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</si>
  <si>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</si>
  <si>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</si>
  <si>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</si>
  <si>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</si>
  <si>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</si>
  <si>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</si>
  <si>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</si>
  <si>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</si>
  <si>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</si>
  <si>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</si>
  <si>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</si>
  <si>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</si>
  <si>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</si>
  <si>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</si>
  <si>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</si>
  <si>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</si>
  <si>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</si>
  <si>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</si>
  <si>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</si>
  <si>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</si>
  <si>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</si>
  <si>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</si>
  <si>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</si>
  <si>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</si>
  <si>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</si>
  <si>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</si>
  <si>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</si>
  <si>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</si>
  <si>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</si>
  <si>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</si>
  <si>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</si>
  <si>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</si>
  <si>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</si>
  <si>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</si>
  <si>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</si>
  <si>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</si>
  <si>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</si>
  <si>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</si>
  <si>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</si>
  <si>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</si>
  <si>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</si>
  <si>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</si>
  <si>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</si>
  <si>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</si>
  <si>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</si>
  <si>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</si>
  <si>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</si>
  <si>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</si>
  <si>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</si>
  <si>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</si>
  <si>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</si>
  <si>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</si>
  <si>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</si>
  <si>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</si>
  <si>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</si>
  <si>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</si>
  <si>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</si>
  <si>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</si>
  <si>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</si>
  <si>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</si>
  <si>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</si>
  <si>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</si>
  <si>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</si>
  <si>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</si>
  <si>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</si>
  <si>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</si>
  <si>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</si>
  <si>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</si>
  <si>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</si>
  <si>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</si>
  <si>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</si>
  <si>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</si>
  <si>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</si>
  <si>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</si>
  <si>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</si>
  <si>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</si>
  <si>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</si>
  <si>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</si>
  <si>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</si>
  <si>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</si>
  <si>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</si>
  <si>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</si>
  <si>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</si>
  <si>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</si>
  <si>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</si>
  <si>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</si>
  <si>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</si>
  <si>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</si>
  <si>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</si>
  <si>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</si>
  <si>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</si>
  <si>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</si>
  <si>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</si>
  <si>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</si>
  <si>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</si>
  <si>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</si>
  <si>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</si>
  <si>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</si>
  <si>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</si>
  <si>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</si>
  <si>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</si>
  <si>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</si>
  <si>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</si>
  <si>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</si>
  <si>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</si>
  <si>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</si>
  <si>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</si>
  <si>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</si>
  <si>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</si>
  <si>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</si>
  <si>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</si>
  <si>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</si>
  <si>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</si>
  <si>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</si>
  <si>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</si>
  <si>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</si>
  <si>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</si>
  <si>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</si>
  <si>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</si>
  <si>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</si>
  <si>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</si>
  <si>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</si>
  <si>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</si>
  <si>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</si>
  <si>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</si>
  <si>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</si>
  <si>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</si>
  <si>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</si>
  <si>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</si>
  <si>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</si>
  <si>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</si>
  <si>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</si>
  <si>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</si>
  <si>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</si>
  <si>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</si>
  <si>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</si>
  <si>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</si>
  <si>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</si>
  <si>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</si>
  <si>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</si>
  <si>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</si>
  <si>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</si>
  <si>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</si>
  <si>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</si>
  <si>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</si>
  <si>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</si>
  <si>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</si>
  <si>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</si>
  <si>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</si>
  <si>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</si>
  <si>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</si>
  <si>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</si>
  <si>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</si>
  <si>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</si>
  <si>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</si>
  <si>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</si>
  <si>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</si>
  <si>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</si>
  <si>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</si>
  <si>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</si>
  <si>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</si>
  <si>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</si>
  <si>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</si>
  <si>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</si>
  <si>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</si>
  <si>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</si>
  <si>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</si>
  <si>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</si>
  <si>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</si>
  <si>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</si>
  <si>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</si>
  <si>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</si>
  <si>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</si>
  <si>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</si>
  <si>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</si>
  <si>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</si>
  <si>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</si>
  <si>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</si>
  <si>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</si>
  <si>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</si>
  <si>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</si>
  <si>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</si>
  <si>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</si>
  <si>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</si>
  <si>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</si>
  <si>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</si>
  <si>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</si>
  <si>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</si>
  <si>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</si>
  <si>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</si>
  <si>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</si>
  <si>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</si>
  <si>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</si>
  <si>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</si>
  <si>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</si>
  <si>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</si>
  <si>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</si>
  <si>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</si>
  <si>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</si>
  <si>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</si>
  <si>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</si>
  <si>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</si>
  <si>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</si>
  <si>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</si>
  <si>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</si>
  <si>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</si>
  <si>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</si>
  <si>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</si>
  <si>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</si>
  <si>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</si>
  <si>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</si>
  <si>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</si>
  <si>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</si>
  <si>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</si>
  <si>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</si>
  <si>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</si>
  <si>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</si>
  <si>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</si>
  <si>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</si>
  <si>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</si>
  <si>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</si>
  <si>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</si>
  <si>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</si>
  <si>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</si>
  <si>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</si>
  <si>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</si>
  <si>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</si>
  <si>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</si>
  <si>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</si>
  <si>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</si>
  <si>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</si>
  <si>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</si>
  <si>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</si>
  <si>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</si>
  <si>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</si>
  <si>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</si>
  <si>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</si>
  <si>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</si>
  <si>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</si>
  <si>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</si>
  <si>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</si>
  <si>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</si>
  <si>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</si>
  <si>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</si>
  <si>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</si>
  <si>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</si>
  <si>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</si>
  <si>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</si>
  <si>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</si>
  <si>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</si>
  <si>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</si>
  <si>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</si>
  <si>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</si>
  <si>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</si>
  <si>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</si>
  <si>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</si>
  <si>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</si>
  <si>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</si>
  <si>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</si>
  <si>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</si>
  <si>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</si>
  <si>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</si>
  <si>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</si>
  <si>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</si>
  <si>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</si>
  <si>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</si>
  <si>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</si>
  <si>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</si>
  <si>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</si>
  <si>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</si>
  <si>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</si>
  <si>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</si>
  <si>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</si>
  <si>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</si>
  <si>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</si>
  <si>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</si>
  <si>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</si>
  <si>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</si>
  <si>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</si>
  <si>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</si>
  <si>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</si>
  <si>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</si>
  <si>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</si>
  <si>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</si>
  <si>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</si>
  <si>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</si>
  <si>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</si>
  <si>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</si>
  <si>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</si>
  <si>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</si>
  <si>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</si>
  <si>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</si>
  <si>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</si>
  <si>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</si>
  <si>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</si>
  <si>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</si>
  <si>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</si>
  <si>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</si>
  <si>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</si>
  <si>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</si>
  <si>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</si>
  <si>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</si>
  <si>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</si>
  <si>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</si>
  <si>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</si>
  <si>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</si>
  <si>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</si>
  <si>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</si>
  <si>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</si>
  <si>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</si>
  <si>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</si>
  <si>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</si>
  <si>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</si>
  <si>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</si>
  <si>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</si>
  <si>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</si>
  <si>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</si>
  <si>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</si>
  <si>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</si>
  <si>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</si>
  <si>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</si>
  <si>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</si>
  <si>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</si>
  <si>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</si>
  <si>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</si>
  <si>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</si>
  <si>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</si>
  <si>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</si>
  <si>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</si>
  <si>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</si>
  <si>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</si>
  <si>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</si>
  <si>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</si>
  <si>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</si>
  <si>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</si>
  <si>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</si>
  <si>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</si>
  <si>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</si>
  <si>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</si>
  <si>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</si>
  <si>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</si>
  <si>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</si>
  <si>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</si>
  <si>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</si>
  <si>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</si>
  <si>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</si>
  <si>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</si>
  <si>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</si>
  <si>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</si>
  <si>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</si>
  <si>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</si>
  <si>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</si>
  <si>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</si>
  <si>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</si>
  <si>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</si>
  <si>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</si>
  <si>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</si>
  <si>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</si>
  <si>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</si>
  <si>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</si>
  <si>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</si>
  <si>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</si>
  <si>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</si>
  <si>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</si>
  <si>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</si>
  <si>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</si>
  <si>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</si>
  <si>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</si>
  <si>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</si>
  <si>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</si>
  <si>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</si>
  <si>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</si>
  <si>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</si>
  <si>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</si>
  <si>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</si>
  <si>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</si>
  <si>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</si>
  <si>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</si>
  <si>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</si>
  <si>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</si>
  <si>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</si>
  <si>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</si>
  <si>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</si>
  <si>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</si>
  <si>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</si>
  <si>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</si>
  <si>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</si>
  <si>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</si>
  <si>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</si>
  <si>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</si>
  <si>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</si>
  <si>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</si>
  <si>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</si>
  <si>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</si>
  <si>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</si>
  <si>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</si>
  <si>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</si>
  <si>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</si>
  <si>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</si>
  <si>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</si>
  <si>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</si>
  <si>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</si>
  <si>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</si>
  <si>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</si>
  <si>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</si>
  <si>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</si>
  <si>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</si>
  <si>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</si>
  <si>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</si>
  <si>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</si>
  <si>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</si>
  <si>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</si>
  <si>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</si>
  <si>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</si>
  <si>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</si>
  <si>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</si>
  <si>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</si>
  <si>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</si>
  <si>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</si>
  <si>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</si>
  <si>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</si>
  <si>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</si>
  <si>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</si>
  <si>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</si>
  <si>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</si>
  <si>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</si>
  <si>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</si>
  <si>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</si>
  <si>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</si>
  <si>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</si>
  <si>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</si>
  <si>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</si>
  <si>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</si>
  <si>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</si>
  <si>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</si>
  <si>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</si>
  <si>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</si>
  <si>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</si>
  <si>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</si>
  <si>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</si>
  <si>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</si>
  <si>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</si>
  <si>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</si>
  <si>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</si>
  <si>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</si>
  <si>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</si>
  <si>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</si>
  <si>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</si>
  <si>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</si>
  <si>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</si>
  <si>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</si>
  <si>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</si>
  <si>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</si>
  <si>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</si>
  <si>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</si>
  <si>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</si>
  <si>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</si>
  <si>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</si>
  <si>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</si>
  <si>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</si>
  <si>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</si>
  <si>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</si>
  <si>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</si>
  <si>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</si>
  <si>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</si>
  <si>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</si>
  <si>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</si>
  <si>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</si>
  <si>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</si>
  <si>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</si>
  <si>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</si>
  <si>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</si>
  <si>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</si>
  <si>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</si>
  <si>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</si>
  <si>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</si>
  <si>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</si>
  <si>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</si>
  <si>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</si>
  <si>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</si>
  <si>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</si>
  <si>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</si>
  <si>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</si>
  <si>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</si>
  <si>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</si>
  <si>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</si>
  <si>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</si>
  <si>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</si>
  <si>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</si>
  <si>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</si>
  <si>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</si>
  <si>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</si>
  <si>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</si>
  <si>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</si>
  <si>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</si>
  <si>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</si>
  <si>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</si>
  <si>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</si>
  <si>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</si>
  <si>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</si>
  <si>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</si>
  <si>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</si>
  <si>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</si>
  <si>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</si>
  <si>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</si>
  <si>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</si>
  <si>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</si>
  <si>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</si>
  <si>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</si>
  <si>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</si>
  <si>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</si>
  <si>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</si>
  <si>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</si>
  <si>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</si>
  <si>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</si>
  <si>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</si>
  <si>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</si>
  <si>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</si>
  <si>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</si>
  <si>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</si>
  <si>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</si>
  <si>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</si>
  <si>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</si>
  <si>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</si>
  <si>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</si>
  <si>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</si>
  <si>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</si>
  <si>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</si>
  <si>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</si>
  <si>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</si>
  <si>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</si>
  <si>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</si>
  <si>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</si>
  <si>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</si>
  <si>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</si>
  <si>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</si>
  <si>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</si>
  <si>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</si>
  <si>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</si>
  <si>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</si>
  <si>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</si>
  <si>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</si>
  <si>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</si>
  <si>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</si>
  <si>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</si>
  <si>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</si>
  <si>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</si>
  <si>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</si>
  <si>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</si>
  <si>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</si>
  <si>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</si>
  <si>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</si>
  <si>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</si>
  <si>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</si>
  <si>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</si>
  <si>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</si>
  <si>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</si>
  <si>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</si>
  <si>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</si>
  <si>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</si>
  <si>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</si>
  <si>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</si>
  <si>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</si>
  <si>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</si>
  <si>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</si>
  <si>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</si>
  <si>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</si>
  <si>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</si>
  <si>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</si>
  <si>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</si>
  <si>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</si>
  <si>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</si>
  <si>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</si>
  <si>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</si>
  <si>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</si>
  <si>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</si>
  <si>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</si>
  <si>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</si>
  <si>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</si>
  <si>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</si>
  <si>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</si>
  <si>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</si>
  <si>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</si>
  <si>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</si>
  <si>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</si>
  <si>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</si>
  <si>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</si>
  <si>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</si>
  <si>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</si>
  <si>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</si>
  <si>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</si>
  <si>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</si>
  <si>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</si>
  <si>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</si>
  <si>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</si>
  <si>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</si>
  <si>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</si>
  <si>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</si>
  <si>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</si>
  <si>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</si>
  <si>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</si>
  <si>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</si>
  <si>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</si>
  <si>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</si>
  <si>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</si>
  <si>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</si>
  <si>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</si>
  <si>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</si>
  <si>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</si>
  <si>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</si>
  <si>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</si>
  <si>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</si>
  <si>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</si>
  <si>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</si>
  <si>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</si>
  <si>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</si>
  <si>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</si>
  <si>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</si>
  <si>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</si>
  <si>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</si>
  <si>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</si>
  <si>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</si>
  <si>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</si>
  <si>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</si>
  <si>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</si>
  <si>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</si>
  <si>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</si>
  <si>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</si>
  <si>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</si>
  <si>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</si>
  <si>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</si>
  <si>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</si>
  <si>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</si>
  <si>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</si>
  <si>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</si>
  <si>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</si>
  <si>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</si>
  <si>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</si>
  <si>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</si>
  <si>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</si>
  <si>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</si>
  <si>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</si>
  <si>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</si>
  <si>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</si>
  <si>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</si>
  <si>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</si>
  <si>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</si>
  <si>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</si>
  <si>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</si>
  <si>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</si>
  <si>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</si>
  <si>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</si>
  <si>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</si>
  <si>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</si>
  <si>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</si>
  <si>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</si>
  <si>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</si>
  <si>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</si>
  <si>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</si>
  <si>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</si>
  <si>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</si>
  <si>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</si>
  <si>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</si>
  <si>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</si>
  <si>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</si>
  <si>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</si>
  <si>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</si>
  <si>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</si>
  <si>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</si>
  <si>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</si>
  <si>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</si>
  <si>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</si>
  <si>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</si>
  <si>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</si>
  <si>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</si>
  <si>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</si>
  <si>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</si>
  <si>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</si>
  <si>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</si>
  <si>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</si>
  <si>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</si>
  <si>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</si>
  <si>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</si>
  <si>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</si>
  <si>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</si>
  <si>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</si>
  <si>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</si>
  <si>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</si>
  <si>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</si>
  <si>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</si>
  <si>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</si>
  <si>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</si>
  <si>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</si>
  <si>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</si>
  <si>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</si>
  <si>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</si>
  <si>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</si>
  <si>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</si>
  <si>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</si>
  <si>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</si>
  <si>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</si>
  <si>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</si>
  <si>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</si>
  <si>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</si>
  <si>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</si>
  <si>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</si>
  <si>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</si>
  <si>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</si>
  <si>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</si>
  <si>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</si>
  <si>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</si>
  <si>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</si>
  <si>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</si>
  <si>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</si>
  <si>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</si>
  <si>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</si>
  <si>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</si>
  <si>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</si>
  <si>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</si>
  <si>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</si>
  <si>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</si>
  <si>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</si>
  <si>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</si>
  <si>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</si>
  <si>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</si>
  <si>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</si>
  <si>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</si>
  <si>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</si>
  <si>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</si>
  <si>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</si>
  <si>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</si>
  <si>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</si>
  <si>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</si>
  <si>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</si>
  <si>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</si>
  <si>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</si>
  <si>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</si>
  <si>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</si>
  <si>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</si>
  <si>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</si>
  <si>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</si>
  <si>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</si>
  <si>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</si>
  <si>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</si>
  <si>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</si>
  <si>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</si>
  <si>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</si>
  <si>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</si>
  <si>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</si>
  <si>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</si>
  <si>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</si>
  <si>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</si>
  <si>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</si>
  <si>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</si>
  <si>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</si>
  <si>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</si>
  <si>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</si>
  <si>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</si>
  <si>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</si>
  <si>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</si>
  <si>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</si>
  <si>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</si>
  <si>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</si>
  <si>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</si>
  <si>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</si>
  <si>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</si>
  <si>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</si>
  <si>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</si>
  <si>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</si>
  <si>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</si>
  <si>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</si>
  <si>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</si>
  <si>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</si>
  <si>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</si>
  <si>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</si>
  <si>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</si>
  <si>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</si>
  <si>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</si>
  <si>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</si>
  <si>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</si>
  <si>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</si>
  <si>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</si>
  <si>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</si>
  <si>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</si>
  <si>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</si>
  <si>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</si>
  <si>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</si>
  <si>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</si>
  <si>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</si>
  <si>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</si>
  <si>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</si>
  <si>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</si>
  <si>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</si>
  <si>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</si>
  <si>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</si>
  <si>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</si>
  <si>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</si>
  <si>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</si>
  <si>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</si>
  <si>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</si>
  <si>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</si>
  <si>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</si>
  <si>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</si>
  <si>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</si>
  <si>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</si>
  <si>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</si>
  <si>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</si>
  <si>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</si>
  <si>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</si>
  <si>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</si>
  <si>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</si>
  <si>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</si>
  <si>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</si>
  <si>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</si>
  <si>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</si>
  <si>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</si>
  <si>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</si>
  <si>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</si>
  <si>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</si>
  <si>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</si>
  <si>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</si>
  <si>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</si>
  <si>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</si>
  <si>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</si>
  <si>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</si>
  <si>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</si>
  <si>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</si>
  <si>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</si>
  <si>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</si>
  <si>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</si>
  <si>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</si>
  <si>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</si>
  <si>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</si>
  <si>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</si>
  <si>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</si>
  <si>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</si>
  <si>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</si>
  <si>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</si>
  <si>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</si>
  <si>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</si>
  <si>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</si>
  <si>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</si>
  <si>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</si>
  <si>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</si>
  <si>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</si>
  <si>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</si>
  <si>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</si>
  <si>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</si>
  <si>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</si>
  <si>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</si>
  <si>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</si>
  <si>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</si>
  <si>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</si>
  <si>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</si>
  <si>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</si>
  <si>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</si>
  <si>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</si>
  <si>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</si>
  <si>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</si>
  <si>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</si>
  <si>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</si>
  <si>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</si>
  <si>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</si>
  <si>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</si>
  <si>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</si>
  <si>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</si>
  <si>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</si>
  <si>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</si>
  <si>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</si>
  <si>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</si>
  <si>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</si>
  <si>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</si>
  <si>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</si>
  <si>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</si>
  <si>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</si>
  <si>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</si>
  <si>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</si>
  <si>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</si>
  <si>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</si>
  <si>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</si>
  <si>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</si>
  <si>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</si>
  <si>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</si>
  <si>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</si>
  <si>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</si>
  <si>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</si>
  <si>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</si>
  <si>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</si>
  <si>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</si>
  <si>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</si>
  <si>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</si>
  <si>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</si>
  <si>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</si>
  <si>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</si>
  <si>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</si>
  <si>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</si>
  <si>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</si>
  <si>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</si>
  <si>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</si>
  <si>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</si>
  <si>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</si>
  <si>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</si>
  <si>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</si>
  <si>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</si>
  <si>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</si>
  <si>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</si>
  <si>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</si>
  <si>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</si>
  <si>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</si>
  <si>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</si>
  <si>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</si>
  <si>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</si>
  <si>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</si>
  <si>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</si>
  <si>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</si>
  <si>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</si>
  <si>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</si>
  <si>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</si>
  <si>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</si>
  <si>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</si>
  <si>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</si>
  <si>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</si>
  <si>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</si>
  <si>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</si>
  <si>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</si>
  <si>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</si>
  <si>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</si>
  <si>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</si>
  <si>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</si>
  <si>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</si>
  <si>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</si>
  <si>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</si>
  <si>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</si>
  <si>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</si>
  <si>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</si>
  <si>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</si>
  <si>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</si>
  <si>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</si>
  <si>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</si>
  <si>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</si>
  <si>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</si>
  <si>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</si>
  <si>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</si>
  <si>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</si>
  <si>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</si>
  <si>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</si>
  <si>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</si>
  <si>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</si>
  <si>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</si>
  <si>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</si>
  <si>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</si>
  <si>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</si>
  <si>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</si>
  <si>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</si>
  <si>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</si>
  <si>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</si>
  <si>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</si>
  <si>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</si>
  <si>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</si>
  <si>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</si>
  <si>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</si>
  <si>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</si>
  <si>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</si>
  <si>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</si>
  <si>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</si>
  <si>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</si>
  <si>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</si>
  <si>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</si>
  <si>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</si>
  <si>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</si>
  <si>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</si>
  <si>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</si>
  <si>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</si>
  <si>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</si>
  <si>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</si>
  <si>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</si>
  <si>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</si>
  <si>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</si>
  <si>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</si>
  <si>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</si>
  <si>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</si>
  <si>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</si>
  <si>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</si>
  <si>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</si>
  <si>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</si>
  <si>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</si>
  <si>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</si>
  <si>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</si>
  <si>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</si>
  <si>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</si>
  <si>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</si>
  <si>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</si>
  <si>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</si>
  <si>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</si>
  <si>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</si>
  <si>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</si>
  <si>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</si>
  <si>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</si>
  <si>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</si>
  <si>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</si>
  <si>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</si>
  <si>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</si>
  <si>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</si>
  <si>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</si>
  <si>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</si>
  <si>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</si>
  <si>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</si>
  <si>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</si>
  <si>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</si>
  <si>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</si>
  <si>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</si>
  <si>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</si>
  <si>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</si>
  <si>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</si>
  <si>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</si>
  <si>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</si>
  <si>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</si>
  <si>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</si>
  <si>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</si>
  <si>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</si>
  <si>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</si>
  <si>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</si>
  <si>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</si>
  <si>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</si>
  <si>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</si>
  <si>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</si>
  <si>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</si>
  <si>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</si>
  <si>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</si>
  <si>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</si>
  <si>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</si>
  <si>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</si>
  <si>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</si>
  <si>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</si>
  <si>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</si>
  <si>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</si>
  <si>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</si>
  <si>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</si>
  <si>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</si>
  <si>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</si>
  <si>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</si>
  <si>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</si>
  <si>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</si>
  <si>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</si>
  <si>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</si>
  <si>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</si>
  <si>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</si>
  <si>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</si>
  <si>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</si>
  <si>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</si>
  <si>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</si>
  <si>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</si>
  <si>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</si>
  <si>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</si>
  <si>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</si>
  <si>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</si>
  <si>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</si>
  <si>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</si>
  <si>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</si>
  <si>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</si>
  <si>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</si>
  <si>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</si>
  <si>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</si>
  <si>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</si>
  <si>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</si>
  <si>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</si>
  <si>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</si>
  <si>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</si>
  <si>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</si>
  <si>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</si>
  <si>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</si>
  <si>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</si>
  <si>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</si>
  <si>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</si>
  <si>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</si>
  <si>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</si>
  <si>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</si>
  <si>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</si>
  <si>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</si>
  <si>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</si>
  <si>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</si>
  <si>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</si>
  <si>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</si>
  <si>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</si>
  <si>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</si>
  <si>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</si>
  <si>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</si>
  <si>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</si>
  <si>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</si>
  <si>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</si>
  <si>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</si>
  <si>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</si>
  <si>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</si>
  <si>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</si>
  <si>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</si>
  <si>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</si>
  <si>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</si>
  <si>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</si>
  <si>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</si>
  <si>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</si>
  <si>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</si>
  <si>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</si>
  <si>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</si>
  <si>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</si>
  <si>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</si>
  <si>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</si>
  <si>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</si>
  <si>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</si>
  <si>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</si>
  <si>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</si>
  <si>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</si>
  <si>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</si>
  <si>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</si>
  <si>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</si>
  <si>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</si>
  <si>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</si>
  <si>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</si>
  <si>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</si>
  <si>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</si>
  <si>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</si>
  <si>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</si>
  <si>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</si>
  <si>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</si>
  <si>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</si>
  <si>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</si>
  <si>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</si>
  <si>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</si>
  <si>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</si>
  <si>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</si>
  <si>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</si>
  <si>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</si>
  <si>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</si>
  <si>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</si>
  <si>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</si>
  <si>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</si>
  <si>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</si>
  <si>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</si>
  <si>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</si>
  <si>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</si>
  <si>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</si>
  <si>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</si>
  <si>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</si>
  <si>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</si>
  <si>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</si>
  <si>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</si>
  <si>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</si>
  <si>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</si>
  <si>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</si>
  <si>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</si>
  <si>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</si>
  <si>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</si>
  <si>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</si>
  <si>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</si>
  <si>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</si>
  <si>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</si>
  <si>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</si>
  <si>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</si>
  <si>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</si>
  <si>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</si>
  <si>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</si>
  <si>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</si>
  <si>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</si>
  <si>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</si>
  <si>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</si>
  <si>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</si>
  <si>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</si>
  <si>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</si>
  <si>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</si>
  <si>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</si>
  <si>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</si>
  <si>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</si>
  <si>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</si>
  <si>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</si>
  <si>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</si>
  <si>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</si>
  <si>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</si>
  <si>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</si>
  <si>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</si>
  <si>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</si>
  <si>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</si>
  <si>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</si>
  <si>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</si>
  <si>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</si>
  <si>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</si>
  <si>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</si>
  <si>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</si>
  <si>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</si>
  <si>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</si>
  <si>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</si>
  <si>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</si>
  <si>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</si>
  <si>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</si>
  <si>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</si>
  <si>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</si>
  <si>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</si>
  <si>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</si>
  <si>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</si>
  <si>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</si>
  <si>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</si>
  <si>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</si>
  <si>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</si>
  <si>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</si>
  <si>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</si>
  <si>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</si>
  <si>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</si>
  <si>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</si>
  <si>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</si>
  <si>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</si>
  <si>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</si>
  <si>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</si>
  <si>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</si>
  <si>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</si>
  <si>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</si>
  <si>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</si>
  <si>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</si>
  <si>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</si>
  <si>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</si>
  <si>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</si>
  <si>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</si>
  <si>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</si>
  <si>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</si>
  <si>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</si>
  <si>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</si>
  <si>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</si>
  <si>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</si>
  <si>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</si>
  <si>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</si>
  <si>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</si>
  <si>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</si>
  <si>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</si>
  <si>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</si>
  <si>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</si>
  <si>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</si>
  <si>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</si>
  <si>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</si>
  <si>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</si>
  <si>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</si>
  <si>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</si>
  <si>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</si>
  <si>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</si>
  <si>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</si>
  <si>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</si>
  <si>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</si>
  <si>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</si>
  <si>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</si>
  <si>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</si>
  <si>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</si>
  <si>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</si>
  <si>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</si>
  <si>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</si>
  <si>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</si>
  <si>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</si>
  <si>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</si>
  <si>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</si>
  <si>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</si>
  <si>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</si>
  <si>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</si>
  <si>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</si>
  <si>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</si>
  <si>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</si>
  <si>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</si>
  <si>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</si>
  <si>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</si>
  <si>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</si>
  <si>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</si>
  <si>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</si>
  <si>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</si>
  <si>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</si>
  <si>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</si>
  <si>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</si>
  <si>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</si>
  <si>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</si>
  <si>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</si>
  <si>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</si>
  <si>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</si>
  <si>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</si>
  <si>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</si>
  <si>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</si>
  <si>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</si>
  <si>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</si>
  <si>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</si>
  <si>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</si>
  <si>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</si>
  <si>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</si>
  <si>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</si>
  <si>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</si>
  <si>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</si>
  <si>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</si>
  <si>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</si>
  <si>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</si>
  <si>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</si>
  <si>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</si>
  <si>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</si>
  <si>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</si>
  <si>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</si>
  <si>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</si>
  <si>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</si>
  <si>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</si>
  <si>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</si>
  <si>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</si>
  <si>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</si>
  <si>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</si>
  <si>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</si>
  <si>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</si>
  <si>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</si>
  <si>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</si>
  <si>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</si>
  <si>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</si>
  <si>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</si>
  <si>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</si>
  <si>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</si>
  <si>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</si>
  <si>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</si>
  <si>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</si>
  <si>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</si>
  <si>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</si>
  <si>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</si>
  <si>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</si>
  <si>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</si>
  <si>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</si>
  <si>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</si>
  <si>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</si>
  <si>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</si>
  <si>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</si>
  <si>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</si>
  <si>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</si>
  <si>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</si>
  <si>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</si>
  <si>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</si>
  <si>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</si>
  <si>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</si>
  <si>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</si>
  <si>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</si>
  <si>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</si>
  <si>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</si>
  <si>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</si>
  <si>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</si>
  <si>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</si>
  <si>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</si>
  <si>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</si>
  <si>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</si>
  <si>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</si>
  <si>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</si>
  <si>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</si>
  <si>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</si>
  <si>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</si>
  <si>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</si>
  <si>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</si>
  <si>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</si>
  <si>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</si>
  <si>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</si>
  <si>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</si>
  <si>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</si>
  <si>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</si>
  <si>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</si>
  <si>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</si>
  <si>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</si>
  <si>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</si>
  <si>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</si>
  <si>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</si>
  <si>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</si>
  <si>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</si>
  <si>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</si>
  <si>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</si>
  <si>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</si>
  <si>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</si>
  <si>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</si>
  <si>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</si>
  <si>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</si>
  <si>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</si>
  <si>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</si>
  <si>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</si>
  <si>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</si>
  <si>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</si>
  <si>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</si>
  <si>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</si>
  <si>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</si>
  <si>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</si>
  <si>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</si>
  <si>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</si>
  <si>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</si>
  <si>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</si>
  <si>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</si>
  <si>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</si>
  <si>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</si>
  <si>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</si>
  <si>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</si>
  <si>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</si>
  <si>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</si>
  <si>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</si>
  <si>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</si>
  <si>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</si>
  <si>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</si>
  <si>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</si>
  <si>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</si>
  <si>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</si>
  <si>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</si>
  <si>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</si>
  <si>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</si>
  <si>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</si>
  <si>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</si>
  <si>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</si>
  <si>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</si>
  <si>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</si>
  <si>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</si>
  <si>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</si>
  <si>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</si>
  <si>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</si>
  <si>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</si>
  <si>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</si>
  <si>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</si>
  <si>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</si>
  <si>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</si>
  <si>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</si>
  <si>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</si>
  <si>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</si>
  <si>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</si>
  <si>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</si>
  <si>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</si>
  <si>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</si>
  <si>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</si>
  <si>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</si>
  <si>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</si>
  <si>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</si>
  <si>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</si>
  <si>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</si>
  <si>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</si>
  <si>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</si>
  <si>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</si>
  <si>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</si>
  <si>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</si>
  <si>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</si>
  <si>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</si>
  <si>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</si>
  <si>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</si>
  <si>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</si>
  <si>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</si>
  <si>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</si>
  <si>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</si>
  <si>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</si>
  <si>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</si>
  <si>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</si>
  <si>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</si>
  <si>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</si>
  <si>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</si>
  <si>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</si>
  <si>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</si>
  <si>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</si>
  <si>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</si>
  <si>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</si>
  <si>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</si>
  <si>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</si>
  <si>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</si>
  <si>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</si>
  <si>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</si>
  <si>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</si>
  <si>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</si>
  <si>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</si>
  <si>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</si>
  <si>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</si>
  <si>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</si>
  <si>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</si>
  <si>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</si>
  <si>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</si>
  <si>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</si>
  <si>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</si>
  <si>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</si>
  <si>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</si>
  <si>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</si>
  <si>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</si>
  <si>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</si>
  <si>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</si>
  <si>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</si>
  <si>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</si>
  <si>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</si>
  <si>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</si>
  <si>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</si>
  <si>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</si>
  <si>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</si>
  <si>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</si>
  <si>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</si>
  <si>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</si>
  <si>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</si>
  <si>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</si>
  <si>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</si>
  <si>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</si>
  <si>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</si>
  <si>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</si>
  <si>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</si>
  <si>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</si>
  <si>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</si>
  <si>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</si>
  <si>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</si>
  <si>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</si>
  <si>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</si>
  <si>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</si>
  <si>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</si>
  <si>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</si>
  <si>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</si>
  <si>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</si>
  <si>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</si>
  <si>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</si>
  <si>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</si>
  <si>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</si>
  <si>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</si>
  <si>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</si>
  <si>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</si>
  <si>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</si>
  <si>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</si>
  <si>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</si>
  <si>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</si>
  <si>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</si>
  <si>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</si>
  <si>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</si>
  <si>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</si>
  <si>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</si>
  <si>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</si>
  <si>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</si>
  <si>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</si>
  <si>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</si>
  <si>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</si>
  <si>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</si>
  <si>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</si>
  <si>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</si>
  <si>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</si>
  <si>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</si>
  <si>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</si>
  <si>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</si>
  <si>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</si>
  <si>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</si>
  <si>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</si>
  <si>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</si>
  <si>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</si>
  <si>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</si>
  <si>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</si>
  <si>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</si>
  <si>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</si>
  <si>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</si>
  <si>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</si>
  <si>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</si>
  <si>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</si>
  <si>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</si>
  <si>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</si>
  <si>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</si>
  <si>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</si>
  <si>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</si>
  <si>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</si>
  <si>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</si>
  <si>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</si>
  <si>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</si>
  <si>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</si>
  <si>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</si>
  <si>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</si>
  <si>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</si>
  <si>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</si>
  <si>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</si>
  <si>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</si>
  <si>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</si>
  <si>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</si>
  <si>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</si>
  <si>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</si>
  <si>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</si>
  <si>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</si>
  <si>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</si>
  <si>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</si>
  <si>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</si>
  <si>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</si>
  <si>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</si>
  <si>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</si>
  <si>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</si>
  <si>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</si>
  <si>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</si>
  <si>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</si>
  <si>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</si>
  <si>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</si>
  <si>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</si>
  <si>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</si>
  <si>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</si>
  <si>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</si>
  <si>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</si>
  <si>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</si>
  <si>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</si>
  <si>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</si>
  <si>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</si>
  <si>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</si>
  <si>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</si>
  <si>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</si>
  <si>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</si>
  <si>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</si>
  <si>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</si>
  <si>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</si>
  <si>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</si>
  <si>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</si>
  <si>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</si>
  <si>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</si>
  <si>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</si>
  <si>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</si>
  <si>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</si>
  <si>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</si>
  <si>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</si>
  <si>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</si>
  <si>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</si>
  <si>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</si>
  <si>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</si>
  <si>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</si>
  <si>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</si>
  <si>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</si>
  <si>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</si>
  <si>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</si>
  <si>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</si>
  <si>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</si>
  <si>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</si>
  <si>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</si>
  <si>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</si>
  <si>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</si>
  <si>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</si>
  <si>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</si>
  <si>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</si>
  <si>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</si>
  <si>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</si>
  <si>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</si>
  <si>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</si>
  <si>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</si>
  <si>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</si>
  <si>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</si>
  <si>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</si>
  <si>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</si>
  <si>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</si>
  <si>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</si>
  <si>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</si>
  <si>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</si>
  <si>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</si>
  <si>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</si>
  <si>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</si>
  <si>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</si>
  <si>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</si>
  <si>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</si>
  <si>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</si>
  <si>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</si>
  <si>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</si>
  <si>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</si>
  <si>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</si>
  <si>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</si>
  <si>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</si>
  <si>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</si>
  <si>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</si>
  <si>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</si>
  <si>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</si>
  <si>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</si>
  <si>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</si>
  <si>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</si>
  <si>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</si>
  <si>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</si>
  <si>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</si>
  <si>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</si>
  <si>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</si>
  <si>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</si>
  <si>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</si>
  <si>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</si>
  <si>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</si>
  <si>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</si>
  <si>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</si>
  <si>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</si>
  <si>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</si>
  <si>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</si>
  <si>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</si>
  <si>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</si>
  <si>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</si>
  <si>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</si>
  <si>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</si>
  <si>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</si>
  <si>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</si>
  <si>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</si>
  <si>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</si>
  <si>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</si>
  <si>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</si>
  <si>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</si>
  <si>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</si>
  <si>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</si>
  <si>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</si>
  <si>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</si>
  <si>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</si>
  <si>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</si>
  <si>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</si>
  <si>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</si>
  <si>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</si>
  <si>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</si>
  <si>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</si>
  <si>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</si>
  <si>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</si>
  <si>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</si>
  <si>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</si>
  <si>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</si>
  <si>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</si>
  <si>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</si>
  <si>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</si>
  <si>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</si>
  <si>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</si>
  <si>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</si>
  <si>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</si>
  <si>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</si>
  <si>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</si>
  <si>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</si>
  <si>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</si>
  <si>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</si>
  <si>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</si>
  <si>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</si>
  <si>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</si>
  <si>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</si>
  <si>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</si>
  <si>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</si>
  <si>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</si>
  <si>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</si>
  <si>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</si>
  <si>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</si>
  <si>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</si>
  <si>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</si>
  <si>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</si>
  <si>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</si>
  <si>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</si>
  <si>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</si>
  <si>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</si>
  <si>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</si>
  <si>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</si>
  <si>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</si>
  <si>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</si>
  <si>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</si>
  <si>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</si>
  <si>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</si>
  <si>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</si>
  <si>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</si>
  <si>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</si>
  <si>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</si>
  <si>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</si>
  <si>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</si>
  <si>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</si>
  <si>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</si>
  <si>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</si>
  <si>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</si>
  <si>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</si>
  <si>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</si>
  <si>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</si>
  <si>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</si>
  <si>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</si>
  <si>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</si>
  <si>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</si>
  <si>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</si>
  <si>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</si>
  <si>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</si>
  <si>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</si>
  <si>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</si>
  <si>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</si>
  <si>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</si>
  <si>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</si>
  <si>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</si>
  <si>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</si>
  <si>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</si>
  <si>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</si>
  <si>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</si>
  <si>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</si>
  <si>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</si>
  <si>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</si>
  <si>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</si>
  <si>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</si>
  <si>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</si>
  <si>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</si>
  <si>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</si>
  <si>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</si>
  <si>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</si>
  <si>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</si>
  <si>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</si>
  <si>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</si>
  <si>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</si>
  <si>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</si>
  <si>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</si>
  <si>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</si>
  <si>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</si>
  <si>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</si>
  <si>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</si>
  <si>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</si>
  <si>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</si>
  <si>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</si>
  <si>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</si>
  <si>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</si>
  <si>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</si>
  <si>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</si>
  <si>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</si>
  <si>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</si>
  <si>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</si>
  <si>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</si>
  <si>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</si>
  <si>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</si>
  <si>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</si>
  <si>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</si>
  <si>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</si>
  <si>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</si>
  <si>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</si>
  <si>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</si>
  <si>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</si>
  <si>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</si>
  <si>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</si>
  <si>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</si>
  <si>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</si>
  <si>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</si>
  <si>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</si>
  <si>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</si>
  <si>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</si>
  <si>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</si>
  <si>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</si>
  <si>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</si>
  <si>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</si>
  <si>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</si>
  <si>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</si>
  <si>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</si>
  <si>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</si>
  <si>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</si>
  <si>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</si>
  <si>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</si>
  <si>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</si>
  <si>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</si>
  <si>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</si>
  <si>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</si>
  <si>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</si>
  <si>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</si>
  <si>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</si>
  <si>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</si>
  <si>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</si>
  <si>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</si>
  <si>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</si>
  <si>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</si>
  <si>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</si>
  <si>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</si>
  <si>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</si>
  <si>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</si>
  <si>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</si>
  <si>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</si>
  <si>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</si>
  <si>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</si>
  <si>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</si>
  <si>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</si>
  <si>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</si>
  <si>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</si>
  <si>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</si>
  <si>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</si>
  <si>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</si>
  <si>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</si>
  <si>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</si>
  <si>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</si>
  <si>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</si>
  <si>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</si>
  <si>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</si>
  <si>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</si>
  <si>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</si>
  <si>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</si>
  <si>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</si>
  <si>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</si>
  <si>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</si>
  <si>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</si>
  <si>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</si>
  <si>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</si>
  <si>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</si>
  <si>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</si>
  <si>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</si>
  <si>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</si>
  <si>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</si>
  <si>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</si>
  <si>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</si>
  <si>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</si>
  <si>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</si>
  <si>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</si>
  <si>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</si>
  <si>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</si>
  <si>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</si>
  <si>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</si>
  <si>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</si>
  <si>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</si>
  <si>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</si>
  <si>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</si>
  <si>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</si>
  <si>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</si>
  <si>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</si>
  <si>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</si>
  <si>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</si>
  <si>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</si>
  <si>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</si>
  <si>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</si>
  <si>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</si>
  <si>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</si>
  <si>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</si>
  <si>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</si>
  <si>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</si>
  <si>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</si>
  <si>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</si>
  <si>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</si>
  <si>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</si>
  <si>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</si>
  <si>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</si>
  <si>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</si>
  <si>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</si>
  <si>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</si>
  <si>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</si>
  <si>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</si>
  <si>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</si>
  <si>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</si>
  <si>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</si>
  <si>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</si>
  <si>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</si>
  <si>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</si>
  <si>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</si>
  <si>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</si>
  <si>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</si>
  <si>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</si>
  <si>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</si>
  <si>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</si>
  <si>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</si>
  <si>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</si>
  <si>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</si>
  <si>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</si>
  <si>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</si>
  <si>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</si>
  <si>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</si>
  <si>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</si>
  <si>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</si>
  <si>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</si>
  <si>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</si>
  <si>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</si>
  <si>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</si>
  <si>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</si>
  <si>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</si>
  <si>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</si>
  <si>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</si>
  <si>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</si>
  <si>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</si>
  <si>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</si>
  <si>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</si>
  <si>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</si>
  <si>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</si>
  <si>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</si>
  <si>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</si>
  <si>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</si>
  <si>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</si>
  <si>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</si>
  <si>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</si>
  <si>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</si>
  <si>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</si>
  <si>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</si>
  <si>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</si>
  <si>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</si>
  <si>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</si>
  <si>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</si>
  <si>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</si>
  <si>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</si>
  <si>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</si>
  <si>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</si>
  <si>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</si>
  <si>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</si>
  <si>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</si>
  <si>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</si>
  <si>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</si>
  <si>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</si>
  <si>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</si>
  <si>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</si>
  <si>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</si>
  <si>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</si>
  <si>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</si>
  <si>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</si>
  <si>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</si>
  <si>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</si>
  <si>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</si>
  <si>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</si>
  <si>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</si>
  <si>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</si>
  <si>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</si>
  <si>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</si>
  <si>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</si>
  <si>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</si>
  <si>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</si>
  <si>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</si>
  <si>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</si>
  <si>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</si>
  <si>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</si>
  <si>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</si>
  <si>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</si>
  <si>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</si>
  <si>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</si>
  <si>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</si>
  <si>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</si>
  <si>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</si>
  <si>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</si>
  <si>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</si>
  <si>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</si>
  <si>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</si>
  <si>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</si>
  <si>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</si>
  <si>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</si>
  <si>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</si>
  <si>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</si>
  <si>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</si>
  <si>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</si>
  <si>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</si>
  <si>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</si>
  <si>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</si>
  <si>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</si>
  <si>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</si>
  <si>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</si>
  <si>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</si>
  <si>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</si>
  <si>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</si>
  <si>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</si>
  <si>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</si>
  <si>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</si>
  <si>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</si>
  <si>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</si>
  <si>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</si>
  <si>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</si>
  <si>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</si>
  <si>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</si>
  <si>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</si>
  <si>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</si>
  <si>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</si>
  <si>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</si>
  <si>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</si>
  <si>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</si>
  <si>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</si>
  <si>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</si>
  <si>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</si>
  <si>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</si>
  <si>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</si>
  <si>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</si>
  <si>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</si>
  <si>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</si>
  <si>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</si>
  <si>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</si>
  <si>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</si>
  <si>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</si>
  <si>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</si>
  <si>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</si>
  <si>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</si>
  <si>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</si>
  <si>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</si>
  <si>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</si>
  <si>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</si>
  <si>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</si>
  <si>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</si>
  <si>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</si>
  <si>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</si>
  <si>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</si>
  <si>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</si>
  <si>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</si>
  <si>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</si>
  <si>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</si>
  <si>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</si>
  <si>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</si>
  <si>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</si>
  <si>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</si>
  <si>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</si>
  <si>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</si>
  <si>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</si>
  <si>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</si>
  <si>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</si>
  <si>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</si>
  <si>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</si>
  <si>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</si>
  <si>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</si>
  <si>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</si>
  <si>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</si>
  <si>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</si>
  <si>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</si>
  <si>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</si>
  <si>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</si>
  <si>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</si>
  <si>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</si>
  <si>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</si>
  <si>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</si>
  <si>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</si>
  <si>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</si>
  <si>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</si>
  <si>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</si>
  <si>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</si>
  <si>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</si>
  <si>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</si>
  <si>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</si>
  <si>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</si>
  <si>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</si>
  <si>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</si>
  <si>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</si>
  <si>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</si>
  <si>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</si>
  <si>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</si>
  <si>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</si>
  <si>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</si>
  <si>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</si>
  <si>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</si>
  <si>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</si>
  <si>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</si>
  <si>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</si>
  <si>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</si>
  <si>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</si>
  <si>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</si>
  <si>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</si>
  <si>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</si>
  <si>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</si>
  <si>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</si>
  <si>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</si>
  <si>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</si>
  <si>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</si>
  <si>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</si>
  <si>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</si>
  <si>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</si>
  <si>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</si>
  <si>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</si>
  <si>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</si>
  <si>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</si>
  <si>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</si>
  <si>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</si>
  <si>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</si>
  <si>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</si>
  <si>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</si>
  <si>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</si>
  <si>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</si>
  <si>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</si>
  <si>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</si>
  <si>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</si>
  <si>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</si>
  <si>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</si>
  <si>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</si>
  <si>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</si>
  <si>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</si>
  <si>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</si>
  <si>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</si>
  <si>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</si>
  <si>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</si>
  <si>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</si>
  <si>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</si>
  <si>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</si>
  <si>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</si>
  <si>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</si>
  <si>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</si>
  <si>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</si>
  <si>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</si>
  <si>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</si>
  <si>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</si>
  <si>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</si>
  <si>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</si>
  <si>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</si>
  <si>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</si>
  <si>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</si>
  <si>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</si>
  <si>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</si>
  <si>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</si>
  <si>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</si>
  <si>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</si>
  <si>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</si>
  <si>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</si>
  <si>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</si>
  <si>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</si>
  <si>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</si>
  <si>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</si>
  <si>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</si>
  <si>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</si>
  <si>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</si>
  <si>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</si>
  <si>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</si>
  <si>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</si>
  <si>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</si>
  <si>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</si>
  <si>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</si>
  <si>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</si>
  <si>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</si>
  <si>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</si>
  <si>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</si>
  <si>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</si>
  <si>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</si>
  <si>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</si>
  <si>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</si>
  <si>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</si>
  <si>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</si>
  <si>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</si>
  <si>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</si>
  <si>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</si>
  <si>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</si>
  <si>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</si>
  <si>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</si>
  <si>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</si>
  <si>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</si>
  <si>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</si>
  <si>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</si>
  <si>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</si>
  <si>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</si>
  <si>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</si>
  <si>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</si>
  <si>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</si>
  <si>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</si>
  <si>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</si>
  <si>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</si>
  <si>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</si>
  <si>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</si>
  <si>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</si>
  <si>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</si>
  <si>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</si>
  <si>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</si>
  <si>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</si>
  <si>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</si>
  <si>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</si>
  <si>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</si>
  <si>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</si>
  <si>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</si>
  <si>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</si>
  <si>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</si>
  <si>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</si>
  <si>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</si>
  <si>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</si>
  <si>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</si>
  <si>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</si>
  <si>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</si>
  <si>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</si>
  <si>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</si>
  <si>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</si>
  <si>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</si>
  <si>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</si>
  <si>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</si>
  <si>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</si>
  <si>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</si>
  <si>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</si>
  <si>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</si>
  <si>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</si>
  <si>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</si>
  <si>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</si>
  <si>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</si>
  <si>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</si>
  <si>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</si>
  <si>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</si>
  <si>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</si>
  <si>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</si>
  <si>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</si>
  <si>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</si>
  <si>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</si>
  <si>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</si>
  <si>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</si>
  <si>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</si>
  <si>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</si>
  <si>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</si>
  <si>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</si>
  <si>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</si>
  <si>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</si>
  <si>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</si>
  <si>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</si>
  <si>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</si>
  <si>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</si>
  <si>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</si>
  <si>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</si>
  <si>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</si>
  <si>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</si>
  <si>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</si>
  <si>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</si>
  <si>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</si>
  <si>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</si>
  <si>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</si>
  <si>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</si>
  <si>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</si>
  <si>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</si>
  <si>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</si>
  <si>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</si>
  <si>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</si>
  <si>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</si>
  <si>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</si>
  <si>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</si>
  <si>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</si>
  <si>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</si>
  <si>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</si>
  <si>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</si>
  <si>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</si>
  <si>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</si>
  <si>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</si>
  <si>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</si>
  <si>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</si>
  <si>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</si>
  <si>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</si>
  <si>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</si>
  <si>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</si>
  <si>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</si>
  <si>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</si>
  <si>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</si>
  <si>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</si>
  <si>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</si>
  <si>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</si>
  <si>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</si>
  <si>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</si>
  <si>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</si>
  <si>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</si>
  <si>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</si>
  <si>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</si>
  <si>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</si>
  <si>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</si>
  <si>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</si>
  <si>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</si>
  <si>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</si>
  <si>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</si>
  <si>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</si>
  <si>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</si>
  <si>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</si>
  <si>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</si>
  <si>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</si>
  <si>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</si>
  <si>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</si>
  <si>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</si>
  <si>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</si>
  <si>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</si>
  <si>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</si>
  <si>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</si>
  <si>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</si>
  <si>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</si>
  <si>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</si>
  <si>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</si>
  <si>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</si>
  <si>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</si>
  <si>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</si>
  <si>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</si>
  <si>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</si>
  <si>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</si>
  <si>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</si>
  <si>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</si>
  <si>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</si>
  <si>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</si>
  <si>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</si>
  <si>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</si>
  <si>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</si>
  <si>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</si>
  <si>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</si>
  <si>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</si>
  <si>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</si>
  <si>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</si>
  <si>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</si>
  <si>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</si>
  <si>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</si>
  <si>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</si>
  <si>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</si>
  <si>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</si>
  <si>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</si>
  <si>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</si>
  <si>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</si>
  <si>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</si>
  <si>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</si>
  <si>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</si>
  <si>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</si>
  <si>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</si>
  <si>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</si>
  <si>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</si>
  <si>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</si>
  <si>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</si>
  <si>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</si>
  <si>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</si>
  <si>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</si>
  <si>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</si>
  <si>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</si>
  <si>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</si>
  <si>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</si>
  <si>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</si>
  <si>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</si>
  <si>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</si>
  <si>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</si>
  <si>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</si>
  <si>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</si>
  <si>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</si>
  <si>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</si>
  <si>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</si>
  <si>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</si>
  <si>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</si>
  <si>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</si>
  <si>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</si>
  <si>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</si>
  <si>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</si>
  <si>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</si>
  <si>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</si>
  <si>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</si>
  <si>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</si>
  <si>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</si>
  <si>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</si>
  <si>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</si>
  <si>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</si>
  <si>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</si>
  <si>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</si>
  <si>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</si>
  <si>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</si>
  <si>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</si>
  <si>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</si>
  <si>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</si>
  <si>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</si>
  <si>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</si>
  <si>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</si>
  <si>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</si>
  <si>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</si>
  <si>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</si>
  <si>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</si>
  <si>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</si>
  <si>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</si>
  <si>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</si>
  <si>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</si>
  <si>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</si>
  <si>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</si>
  <si>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</si>
  <si>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</si>
  <si>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</si>
  <si>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</si>
  <si>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</si>
  <si>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</si>
  <si>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</si>
  <si>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</si>
  <si>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</si>
  <si>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</si>
  <si>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</si>
  <si>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</si>
  <si>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</si>
  <si>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</si>
  <si>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</si>
  <si>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</si>
  <si>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</si>
  <si>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</si>
  <si>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</si>
  <si>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</si>
  <si>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</si>
  <si>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</si>
  <si>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</si>
  <si>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</si>
  <si>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</si>
  <si>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</si>
  <si>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</si>
  <si>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</si>
  <si>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</si>
  <si>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</si>
  <si>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</si>
  <si>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</si>
  <si>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</si>
  <si>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</si>
  <si>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</si>
  <si>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</si>
  <si>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</si>
  <si>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</si>
  <si>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</si>
  <si>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</si>
  <si>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</si>
  <si>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</si>
  <si>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</si>
  <si>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</si>
  <si>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</si>
  <si>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</si>
  <si>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</si>
  <si>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</si>
  <si>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</si>
  <si>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</si>
  <si>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</si>
  <si>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</si>
  <si>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</si>
  <si>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</si>
  <si>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</si>
  <si>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</si>
  <si>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</si>
  <si>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</si>
  <si>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</si>
  <si>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</si>
  <si>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</si>
  <si>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</si>
  <si>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</si>
  <si>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</si>
  <si>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</si>
  <si>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</si>
  <si>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</si>
  <si>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</si>
  <si>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</si>
  <si>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</si>
  <si>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</si>
  <si>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</si>
  <si>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</si>
  <si>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</si>
  <si>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</si>
  <si>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</si>
  <si>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</si>
  <si>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</si>
  <si>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</si>
  <si>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</si>
  <si>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</si>
  <si>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</si>
  <si>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</si>
  <si>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</si>
  <si>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</si>
  <si>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</si>
  <si>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</si>
  <si>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</si>
  <si>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</si>
  <si>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</si>
  <si>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</si>
  <si>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</si>
  <si>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</si>
  <si>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</si>
  <si>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</si>
  <si>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</si>
  <si>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</si>
  <si>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</si>
  <si>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</si>
  <si>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</si>
  <si>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</si>
  <si>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</si>
  <si>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</si>
  <si>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</si>
  <si>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</si>
  <si>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</si>
  <si>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</si>
  <si>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</si>
  <si>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</si>
  <si>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</si>
  <si>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</si>
  <si>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</si>
  <si>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</si>
  <si>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</si>
  <si>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</si>
  <si>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</si>
  <si>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</si>
  <si>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</si>
  <si>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</si>
  <si>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</si>
  <si>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</si>
  <si>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</si>
  <si>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</si>
  <si>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</si>
  <si>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</si>
  <si>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</si>
  <si>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</si>
  <si>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</si>
  <si>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</si>
  <si>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</si>
  <si>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</si>
  <si>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</si>
  <si>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</si>
  <si>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</si>
  <si>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</si>
  <si>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</si>
  <si>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</si>
  <si>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</si>
  <si>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</si>
  <si>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</si>
  <si>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</si>
  <si>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</si>
  <si>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</si>
  <si>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</si>
  <si>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</si>
  <si>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</si>
  <si>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</si>
  <si>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</si>
  <si>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</si>
  <si>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</si>
  <si>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</si>
  <si>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</si>
  <si>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</si>
  <si>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</si>
  <si>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</si>
  <si>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</si>
  <si>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</si>
  <si>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</si>
  <si>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</si>
  <si>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</si>
  <si>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</si>
  <si>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</si>
  <si>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</si>
  <si>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</si>
  <si>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</si>
  <si>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</si>
  <si>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</si>
  <si>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</si>
  <si>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</si>
  <si>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</si>
  <si>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</si>
  <si>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</si>
  <si>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</si>
  <si>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</si>
  <si>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</si>
  <si>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</si>
  <si>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</si>
  <si>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</si>
  <si>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</si>
  <si>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</si>
  <si>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</si>
  <si>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</si>
  <si>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</si>
  <si>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</si>
  <si>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</si>
  <si>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</si>
  <si>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</si>
  <si>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</si>
  <si>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</si>
  <si>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</si>
  <si>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</si>
  <si>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</si>
  <si>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</si>
  <si>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</si>
  <si>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</si>
  <si>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</si>
  <si>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</si>
  <si>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</si>
  <si>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</si>
  <si>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</si>
  <si>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</si>
  <si>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</si>
  <si>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</si>
  <si>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</si>
  <si>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</si>
  <si>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</si>
  <si>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</si>
  <si>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</si>
  <si>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</si>
  <si>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</si>
  <si>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</si>
  <si>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</si>
  <si>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</si>
  <si>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</si>
  <si>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</si>
  <si>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</si>
  <si>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</si>
  <si>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</si>
  <si>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</si>
  <si>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</si>
  <si>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</si>
  <si>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</si>
  <si>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</si>
  <si>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</si>
  <si>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</si>
  <si>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</si>
  <si>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</si>
  <si>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</si>
  <si>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</si>
  <si>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</si>
  <si>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</si>
  <si>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</si>
  <si>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</si>
  <si>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</si>
  <si>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</si>
  <si>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</si>
  <si>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</si>
  <si>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</si>
  <si>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</si>
  <si>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</si>
  <si>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</si>
  <si>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</si>
  <si>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</si>
  <si>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</si>
  <si>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</si>
  <si>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</si>
  <si>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</si>
  <si>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</si>
  <si>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</si>
  <si>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</si>
  <si>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</si>
  <si>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</si>
  <si>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</si>
  <si>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</si>
  <si>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</si>
  <si>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</si>
  <si>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</si>
  <si>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</si>
  <si>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</si>
  <si>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</si>
  <si>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</si>
  <si>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</si>
  <si>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</si>
  <si>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</si>
  <si>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</si>
  <si>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</si>
  <si>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</si>
  <si>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</si>
  <si>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</si>
  <si>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</si>
  <si>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</si>
  <si>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</si>
  <si>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</si>
  <si>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</si>
  <si>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</si>
  <si>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</si>
  <si>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</si>
  <si>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</si>
  <si>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</si>
  <si>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</si>
  <si>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</si>
  <si>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</si>
  <si>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</si>
  <si>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</si>
  <si>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</si>
  <si>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</si>
  <si>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</si>
  <si>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</si>
  <si>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</si>
  <si>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</si>
  <si>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</si>
  <si>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</si>
  <si>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</si>
  <si>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</si>
  <si>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</si>
  <si>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</si>
  <si>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</si>
  <si>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</si>
  <si>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</si>
  <si>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</si>
  <si>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</si>
  <si>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</si>
  <si>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</si>
  <si>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</si>
  <si>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</si>
  <si>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</si>
  <si>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</si>
  <si>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</si>
  <si>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</si>
  <si>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</si>
  <si>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</si>
  <si>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</si>
  <si>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</si>
  <si>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</si>
  <si>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</si>
  <si>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</si>
  <si>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</si>
  <si>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</si>
  <si>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</si>
  <si>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</si>
  <si>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</si>
  <si>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</si>
  <si>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</si>
  <si>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</si>
  <si>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</si>
  <si>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</si>
  <si>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</si>
  <si>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</si>
  <si>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</si>
  <si>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</si>
  <si>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</si>
  <si>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</si>
  <si>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</si>
  <si>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</si>
  <si>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</si>
  <si>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</si>
  <si>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</si>
  <si>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</si>
  <si>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</si>
  <si>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</si>
  <si>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</si>
  <si>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</si>
  <si>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</si>
  <si>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</si>
  <si>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</si>
  <si>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</si>
  <si>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</si>
  <si>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</si>
  <si>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</si>
  <si>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</si>
  <si>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</si>
  <si>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</si>
  <si>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</si>
  <si>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</si>
  <si>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</si>
  <si>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</si>
  <si>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</si>
  <si>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</si>
  <si>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</si>
  <si>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</si>
  <si>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</si>
  <si>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</si>
  <si>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</si>
  <si>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</si>
  <si>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</si>
  <si>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</si>
  <si>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</si>
  <si>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</si>
  <si>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</si>
  <si>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</si>
  <si>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</si>
  <si>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</si>
  <si>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</si>
  <si>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</si>
  <si>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</si>
  <si>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</si>
  <si>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</si>
  <si>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</si>
  <si>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</si>
  <si>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</si>
  <si>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</si>
  <si>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</si>
  <si>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</si>
  <si>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</si>
  <si>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</si>
  <si>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</si>
  <si>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</si>
  <si>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</si>
  <si>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</si>
  <si>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</si>
  <si>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</si>
  <si>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</si>
  <si>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</si>
  <si>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</si>
  <si>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</si>
  <si>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</si>
  <si>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</si>
  <si>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</si>
  <si>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</si>
  <si>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</si>
  <si>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</si>
  <si>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</si>
  <si>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</si>
  <si>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</si>
  <si>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</si>
  <si>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</si>
  <si>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</si>
  <si>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</si>
  <si>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</si>
  <si>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</si>
  <si>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</si>
  <si>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</si>
  <si>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</si>
  <si>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</si>
  <si>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</si>
  <si>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</si>
  <si>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</si>
  <si>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</si>
  <si>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</si>
  <si>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</si>
  <si>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</si>
  <si>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</si>
  <si>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</si>
  <si>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</si>
  <si>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</si>
  <si>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</si>
  <si>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</si>
  <si>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</si>
  <si>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</si>
  <si>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</si>
  <si>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</si>
  <si>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</si>
  <si>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</si>
  <si>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</si>
  <si>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</si>
  <si>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</si>
  <si>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</si>
  <si>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</si>
  <si>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</si>
  <si>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</si>
  <si>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</si>
  <si>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</si>
  <si>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</si>
  <si>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</si>
  <si>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</si>
  <si>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</si>
  <si>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</si>
  <si>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</si>
  <si>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</si>
  <si>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</si>
  <si>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</si>
  <si>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</si>
  <si>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</si>
  <si>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</si>
  <si>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</si>
  <si>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</si>
  <si>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</si>
  <si>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</si>
  <si>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</si>
  <si>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</si>
  <si>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</si>
  <si>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</si>
  <si>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</si>
  <si>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</si>
  <si>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</si>
  <si>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</si>
  <si>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</si>
  <si>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</si>
  <si>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</si>
  <si>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</si>
  <si>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</si>
  <si>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</si>
  <si>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</si>
  <si>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</si>
  <si>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</si>
  <si>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</si>
  <si>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</si>
  <si>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</si>
  <si>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</si>
  <si>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</si>
  <si>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</si>
  <si>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</si>
  <si>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</si>
  <si>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</si>
  <si>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</si>
  <si>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</si>
  <si>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</si>
  <si>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</si>
  <si>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</si>
  <si>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</si>
  <si>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</si>
  <si>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</si>
  <si>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</si>
  <si>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</si>
  <si>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</si>
  <si>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</si>
  <si>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</si>
  <si>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</si>
  <si>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</si>
  <si>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</si>
  <si>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</si>
  <si>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</si>
  <si>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</si>
  <si>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</si>
  <si>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</si>
  <si>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</si>
  <si>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</si>
  <si>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</si>
  <si>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</si>
  <si>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</si>
  <si>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</si>
  <si>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</si>
  <si>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</si>
  <si>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</si>
  <si>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</si>
  <si>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</si>
  <si>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</si>
  <si>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</si>
  <si>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</si>
  <si>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</si>
  <si>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</si>
  <si>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</si>
  <si>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</si>
  <si>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</si>
  <si>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</si>
  <si>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</si>
  <si>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</si>
  <si>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</si>
  <si>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</si>
  <si>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</si>
  <si>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</si>
  <si>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</si>
  <si>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</si>
  <si>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</si>
  <si>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</si>
  <si>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</si>
  <si>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</si>
  <si>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</si>
  <si>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</si>
  <si>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</si>
  <si>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</si>
  <si>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</si>
  <si>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</si>
  <si>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</si>
  <si>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</si>
  <si>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</si>
  <si>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</si>
  <si>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</si>
  <si>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</si>
  <si>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</si>
  <si>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</si>
  <si>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</si>
  <si>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</si>
  <si>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</si>
  <si>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</si>
  <si>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</si>
  <si>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</si>
  <si>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</si>
  <si>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</si>
  <si>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</si>
  <si>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</si>
  <si>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</si>
  <si>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</si>
  <si>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</si>
  <si>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</si>
  <si>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</si>
  <si>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</si>
  <si>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</si>
  <si>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</si>
  <si>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</si>
  <si>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</si>
  <si>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</si>
  <si>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</si>
  <si>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</si>
  <si>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</si>
  <si>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</si>
  <si>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</si>
  <si>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</si>
  <si>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</si>
  <si>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</si>
  <si>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</si>
  <si>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</si>
  <si>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</si>
  <si>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</si>
  <si>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</si>
  <si>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</si>
  <si>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</si>
  <si>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</si>
  <si>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</si>
  <si>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</si>
  <si>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</si>
  <si>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</si>
  <si>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</si>
  <si>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</si>
  <si>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</si>
  <si>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</si>
  <si>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</si>
  <si>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</si>
  <si>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</si>
  <si>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</si>
  <si>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</si>
  <si>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</si>
  <si>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</si>
  <si>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</si>
  <si>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</si>
  <si>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</si>
  <si>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</si>
  <si>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</si>
  <si>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</si>
  <si>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</si>
  <si>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</si>
  <si>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</si>
  <si>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</si>
  <si>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</si>
  <si>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</si>
  <si>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</si>
  <si>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</si>
  <si>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</si>
  <si>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</si>
  <si>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</si>
  <si>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</si>
  <si>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</si>
  <si>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</si>
  <si>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</si>
  <si>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</si>
  <si>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</si>
  <si>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</si>
  <si>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</si>
  <si>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</si>
  <si>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</si>
  <si>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</si>
  <si>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</si>
  <si>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</si>
  <si>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</si>
  <si>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</si>
  <si>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</si>
  <si>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</si>
  <si>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</si>
  <si>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</si>
  <si>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</si>
  <si>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</si>
  <si>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</si>
  <si>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</si>
  <si>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</si>
  <si>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</si>
  <si>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</si>
  <si>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</si>
  <si>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</si>
  <si>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</si>
  <si>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</si>
  <si>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</si>
  <si>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</si>
  <si>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</si>
  <si>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</si>
  <si>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</si>
  <si>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</si>
  <si>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</si>
  <si>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</si>
  <si>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</si>
  <si>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</si>
  <si>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</si>
  <si>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</si>
  <si>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</si>
  <si>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</si>
  <si>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</si>
  <si>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</si>
  <si>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</si>
  <si>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</si>
  <si>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</si>
  <si>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</si>
  <si>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</si>
  <si>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</si>
  <si>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</si>
  <si>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</si>
  <si>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</si>
  <si>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</si>
  <si>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</si>
  <si>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</si>
  <si>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</si>
  <si>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</si>
  <si>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</si>
  <si>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</si>
  <si>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</si>
  <si>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</si>
  <si>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</si>
  <si>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</si>
  <si>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</si>
  <si>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</si>
  <si>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</si>
  <si>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</si>
  <si>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</si>
  <si>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</si>
  <si>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</si>
  <si>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</si>
  <si>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</si>
  <si>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</si>
  <si>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</si>
  <si>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</si>
  <si>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</si>
  <si>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</si>
  <si>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</si>
  <si>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</si>
  <si>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</si>
  <si>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</si>
  <si>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</si>
  <si>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</si>
  <si>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</si>
  <si>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</si>
  <si>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</si>
  <si>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</si>
  <si>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</si>
  <si>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</si>
  <si>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</si>
  <si>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</si>
  <si>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</si>
  <si>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</si>
  <si>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</si>
  <si>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</si>
  <si>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</si>
  <si>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</si>
  <si>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</si>
  <si>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</si>
  <si>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</si>
  <si>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</si>
  <si>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</si>
  <si>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</si>
  <si>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</si>
  <si>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</si>
  <si>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</si>
  <si>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</si>
  <si>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</si>
  <si>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</si>
  <si>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</si>
  <si>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</si>
  <si>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</si>
  <si>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</si>
  <si>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</si>
  <si>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</si>
  <si>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</si>
  <si>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</si>
  <si>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</si>
  <si>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</si>
  <si>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</si>
  <si>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</si>
  <si>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</si>
  <si>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</si>
  <si>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</si>
  <si>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</si>
  <si>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</si>
  <si>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</si>
  <si>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</si>
  <si>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</si>
  <si>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</si>
  <si>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</si>
  <si>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</si>
  <si>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</si>
  <si>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</si>
  <si>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</si>
  <si>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</si>
  <si>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</si>
  <si>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</si>
  <si>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</si>
  <si>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</si>
  <si>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</si>
  <si>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</si>
  <si>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</si>
  <si>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</si>
  <si>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</si>
  <si>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</si>
  <si>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</si>
  <si>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</si>
  <si>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</si>
  <si>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</si>
  <si>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</si>
  <si>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</si>
  <si>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</si>
  <si>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</si>
  <si>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</si>
  <si>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</si>
  <si>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</si>
  <si>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</si>
  <si>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</si>
  <si>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</si>
  <si>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</si>
  <si>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</si>
  <si>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</si>
  <si>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</si>
  <si>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</si>
  <si>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</si>
  <si>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</si>
  <si>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</si>
  <si>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</si>
  <si>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</si>
  <si>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</si>
  <si>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</si>
  <si>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</si>
  <si>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</si>
  <si>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</si>
  <si>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</si>
  <si>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</si>
  <si>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</si>
  <si>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</si>
  <si>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</si>
  <si>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</si>
  <si>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</si>
  <si>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</si>
  <si>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</si>
  <si>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</si>
  <si>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</si>
  <si>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</si>
  <si>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</si>
  <si>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</si>
  <si>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</si>
  <si>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</si>
  <si>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</si>
  <si>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</si>
  <si>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</si>
  <si>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</si>
  <si>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</si>
  <si>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</si>
  <si>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</si>
  <si>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</si>
  <si>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</si>
  <si>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</si>
  <si>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</si>
  <si>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</si>
  <si>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</si>
  <si>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</si>
  <si>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</si>
  <si>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</si>
  <si>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</si>
  <si>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</si>
  <si>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</si>
  <si>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</si>
  <si>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</si>
  <si>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</si>
  <si>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</si>
  <si>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</si>
  <si>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</si>
  <si>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</si>
  <si>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</si>
  <si>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</si>
  <si>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</si>
  <si>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</si>
  <si>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</si>
  <si>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</si>
  <si>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</si>
  <si>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</si>
  <si>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</si>
  <si>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</si>
  <si>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</si>
  <si>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</si>
  <si>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</si>
  <si>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</si>
  <si>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</si>
  <si>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</si>
  <si>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</si>
  <si>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</si>
  <si>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</si>
  <si>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</si>
  <si>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</si>
  <si>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</si>
  <si>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</si>
  <si>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</si>
  <si>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</si>
  <si>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</si>
  <si>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</si>
  <si>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</si>
  <si>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</si>
  <si>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</si>
  <si>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</si>
  <si>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</si>
  <si>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</si>
  <si>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</si>
  <si>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</si>
  <si>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</si>
  <si>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</si>
  <si>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</si>
  <si>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</si>
  <si>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</si>
  <si>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</si>
  <si>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</si>
  <si>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</si>
  <si>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</si>
  <si>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</si>
  <si>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</si>
  <si>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</si>
  <si>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</si>
  <si>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</si>
  <si>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</si>
  <si>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</si>
  <si>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</si>
  <si>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</si>
  <si>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</si>
  <si>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</si>
  <si>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</si>
  <si>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</si>
  <si>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</si>
  <si>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</si>
  <si>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</si>
  <si>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</si>
  <si>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</si>
  <si>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</si>
  <si>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</si>
  <si>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</si>
  <si>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</si>
  <si>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</si>
  <si>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</si>
  <si>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</si>
  <si>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</si>
  <si>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</si>
  <si>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</si>
  <si>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</si>
  <si>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</si>
  <si>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</si>
  <si>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</si>
  <si>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</si>
  <si>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</si>
  <si>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</si>
  <si>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</si>
  <si>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</si>
  <si>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</si>
  <si>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</si>
  <si>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</si>
  <si>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</si>
  <si>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</si>
  <si>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</si>
  <si>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</si>
  <si>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</si>
  <si>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</si>
  <si>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</si>
  <si>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</si>
  <si>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</si>
  <si>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</si>
  <si>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</si>
  <si>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</si>
  <si>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</si>
  <si>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</si>
  <si>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</si>
  <si>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</si>
  <si>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</si>
  <si>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</si>
  <si>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</si>
  <si>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</si>
  <si>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</si>
  <si>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</si>
  <si>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</si>
  <si>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</si>
  <si>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</si>
  <si>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</si>
  <si>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</si>
  <si>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</si>
  <si>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</si>
  <si>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</si>
  <si>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</si>
  <si>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</si>
  <si>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</si>
  <si>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</si>
  <si>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</si>
  <si>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</si>
  <si>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</si>
  <si>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</si>
  <si>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</si>
  <si>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</si>
  <si>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</si>
  <si>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</si>
  <si>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</si>
  <si>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</si>
  <si>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</si>
  <si>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</si>
  <si>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</si>
  <si>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</si>
  <si>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</si>
  <si>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</si>
  <si>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</si>
  <si>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</si>
  <si>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</si>
  <si>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</si>
  <si>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</si>
  <si>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</si>
  <si>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</si>
  <si>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</si>
  <si>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</si>
  <si>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</si>
  <si>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</si>
  <si>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</si>
  <si>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</si>
  <si>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</si>
  <si>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</si>
  <si>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</si>
  <si>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</si>
  <si>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</si>
  <si>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</si>
  <si>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</si>
  <si>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</si>
  <si>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</si>
  <si>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</si>
  <si>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</si>
  <si>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</si>
  <si>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</si>
  <si>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</si>
  <si>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</si>
  <si>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</si>
  <si>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</si>
  <si>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</si>
  <si>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</si>
  <si>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</si>
  <si>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</si>
  <si>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</si>
  <si>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</si>
  <si>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</si>
  <si>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</si>
  <si>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</si>
  <si>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</si>
  <si>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</si>
  <si>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</si>
  <si>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</si>
  <si>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</si>
  <si>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</si>
  <si>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</si>
  <si>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</si>
  <si>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</si>
  <si>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</si>
  <si>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</si>
  <si>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</si>
  <si>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</si>
  <si>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</si>
  <si>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</si>
  <si>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</si>
  <si>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</si>
  <si>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</si>
  <si>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</si>
  <si>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</si>
  <si>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</si>
  <si>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</si>
  <si>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</si>
  <si>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</si>
  <si>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</si>
  <si>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</si>
  <si>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</si>
  <si>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</si>
  <si>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</si>
  <si>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</si>
  <si>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</si>
  <si>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</si>
  <si>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</si>
  <si>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</si>
  <si>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</si>
  <si>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</si>
  <si>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</si>
  <si>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</si>
  <si>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</si>
  <si>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</si>
  <si>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</si>
  <si>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</si>
  <si>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</si>
  <si>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</si>
  <si>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</si>
  <si>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</si>
  <si>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</si>
  <si>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</si>
  <si>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</si>
  <si>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</si>
  <si>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</si>
  <si>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</si>
  <si>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</si>
  <si>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</si>
  <si>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</si>
  <si>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</si>
  <si>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</si>
  <si>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</si>
  <si>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</si>
  <si>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</si>
  <si>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</si>
  <si>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</si>
  <si>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</si>
  <si>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</si>
  <si>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</si>
  <si>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</si>
  <si>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</si>
  <si>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</si>
  <si>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</si>
  <si>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</si>
  <si>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</si>
  <si>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</si>
  <si>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</si>
  <si>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</si>
  <si>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</si>
  <si>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</si>
  <si>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</si>
  <si>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</si>
  <si>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</si>
  <si>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</si>
  <si>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</si>
  <si>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</si>
  <si>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</si>
  <si>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</si>
  <si>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</si>
  <si>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</si>
  <si>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</si>
  <si>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</si>
  <si>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</si>
  <si>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</si>
  <si>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</si>
  <si>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</si>
  <si>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</si>
  <si>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</si>
  <si>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</si>
  <si>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</si>
  <si>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</si>
  <si>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</si>
  <si>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</si>
  <si>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</si>
  <si>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</si>
  <si>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</si>
  <si>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</si>
  <si>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</si>
  <si>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</si>
  <si>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</si>
  <si>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</si>
  <si>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</si>
  <si>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</si>
  <si>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</si>
  <si>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</si>
  <si>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</si>
  <si>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</si>
  <si>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</si>
  <si>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</si>
  <si>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</si>
  <si>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</si>
  <si>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</si>
  <si>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</si>
  <si>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</si>
  <si>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</si>
  <si>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</si>
  <si>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</si>
  <si>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</si>
  <si>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</si>
  <si>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</si>
  <si>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</si>
  <si>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</si>
  <si>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</si>
  <si>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</si>
  <si>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</si>
  <si>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</si>
  <si>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</si>
  <si>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</si>
  <si>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</si>
  <si>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</si>
  <si>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</si>
  <si>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</si>
  <si>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</si>
  <si>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</si>
  <si>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</si>
  <si>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</si>
  <si>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</si>
  <si>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</si>
  <si>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</si>
  <si>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</si>
  <si>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</si>
  <si>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</si>
  <si>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</si>
  <si>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</si>
  <si>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</si>
  <si>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</si>
  <si>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</si>
  <si>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</si>
  <si>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</si>
  <si>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</si>
  <si>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</si>
  <si>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</si>
  <si>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</si>
  <si>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</si>
  <si>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</si>
  <si>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</si>
  <si>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</si>
  <si>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</si>
  <si>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</si>
  <si>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</si>
  <si>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</si>
  <si>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</si>
  <si>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</si>
  <si>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</si>
  <si>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</si>
  <si>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</si>
  <si>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</si>
  <si>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</si>
  <si>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</si>
  <si>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</si>
  <si>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</si>
  <si>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</si>
  <si>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</si>
  <si>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</si>
  <si>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</si>
  <si>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</si>
  <si>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</si>
  <si>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</si>
  <si>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</si>
  <si>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</si>
  <si>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</si>
  <si>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</si>
  <si>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</si>
  <si>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</si>
  <si>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</si>
  <si>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</si>
  <si>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</si>
  <si>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</si>
  <si>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</si>
  <si>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</si>
  <si>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</si>
  <si>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</si>
  <si>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</si>
  <si>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</si>
  <si>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</si>
  <si>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</si>
  <si>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</si>
  <si>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</si>
  <si>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</si>
  <si>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</si>
  <si>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</si>
  <si>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</si>
  <si>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</si>
  <si>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</si>
  <si>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</si>
  <si>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</si>
  <si>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</si>
  <si>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</si>
  <si>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</si>
  <si>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</si>
  <si>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</si>
  <si>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</si>
  <si>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</si>
  <si>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</si>
  <si>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</si>
  <si>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</si>
  <si>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</si>
  <si>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</si>
  <si>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</si>
  <si>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</si>
  <si>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</si>
  <si>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</si>
  <si>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</si>
  <si>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</si>
  <si>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</si>
  <si>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</si>
  <si>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</si>
  <si>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</si>
  <si>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</si>
  <si>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</si>
  <si>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</si>
  <si>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</si>
  <si>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</si>
  <si>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</si>
  <si>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</si>
  <si>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</si>
  <si>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</si>
  <si>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</si>
  <si>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</si>
  <si>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</si>
  <si>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</si>
  <si>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</si>
  <si>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</si>
  <si>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</si>
  <si>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</si>
  <si>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</si>
  <si>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</si>
  <si>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</si>
  <si>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</si>
  <si>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</si>
  <si>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</si>
  <si>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</si>
  <si>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</si>
  <si>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</si>
  <si>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</si>
  <si>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</si>
  <si>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</si>
  <si>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</si>
  <si>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</si>
  <si>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</si>
  <si>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</si>
  <si>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</si>
  <si>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</si>
  <si>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</si>
  <si>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</si>
  <si>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</si>
  <si>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</si>
  <si>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</si>
  <si>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</si>
  <si>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</si>
  <si>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</si>
  <si>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</si>
  <si>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</si>
  <si>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</si>
  <si>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</si>
  <si>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</si>
  <si>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</si>
  <si>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</si>
  <si>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</si>
  <si>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</si>
  <si>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</si>
  <si>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</si>
  <si>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</si>
  <si>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</si>
  <si>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</si>
  <si>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</si>
  <si>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</si>
  <si>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</si>
  <si>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</si>
  <si>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</si>
  <si>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</si>
  <si>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</si>
  <si>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</si>
  <si>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</si>
  <si>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</si>
  <si>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</si>
  <si>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</si>
  <si>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</si>
  <si>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</si>
  <si>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</si>
  <si>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</si>
  <si>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</si>
  <si>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</si>
  <si>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</si>
  <si>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</si>
  <si>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</si>
  <si>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</si>
  <si>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</si>
  <si>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</si>
  <si>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</si>
  <si>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</si>
  <si>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</si>
  <si>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</si>
  <si>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</si>
  <si>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</si>
  <si>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</si>
  <si>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</si>
  <si>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</si>
  <si>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</si>
  <si>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</si>
  <si>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</si>
  <si>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</si>
  <si>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</si>
  <si>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</si>
  <si>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</si>
  <si>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</si>
  <si>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</si>
  <si>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</si>
  <si>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</si>
  <si>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</si>
  <si>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</si>
  <si>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</si>
  <si>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</si>
  <si>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</si>
  <si>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</si>
  <si>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</si>
  <si>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</si>
  <si>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</si>
  <si>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</si>
  <si>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</si>
  <si>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</si>
  <si>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</si>
  <si>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</si>
  <si>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</si>
  <si>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</si>
  <si>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</si>
  <si>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</si>
  <si>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</si>
  <si>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</si>
  <si>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</si>
  <si>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</si>
  <si>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</si>
  <si>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</si>
  <si>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</si>
  <si>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</si>
  <si>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</si>
  <si>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</si>
  <si>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</si>
  <si>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</si>
  <si>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</si>
  <si>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</si>
  <si>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</si>
  <si>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</si>
  <si>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</si>
  <si>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</si>
  <si>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</si>
  <si>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</si>
  <si>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</si>
  <si>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</si>
  <si>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</si>
  <si>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</si>
  <si>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</si>
  <si>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</si>
  <si>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</si>
  <si>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</si>
  <si>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</si>
  <si>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</si>
  <si>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</si>
  <si>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</si>
  <si>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</si>
  <si>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</si>
  <si>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</si>
  <si>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</si>
  <si>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</si>
  <si>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</si>
  <si>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</si>
  <si>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</si>
  <si>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</si>
  <si>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</si>
  <si>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</si>
  <si>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</si>
  <si>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</si>
  <si>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</si>
  <si>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</si>
  <si>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</si>
  <si>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</si>
  <si>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</si>
  <si>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</si>
  <si>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</si>
  <si>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</si>
  <si>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</si>
  <si>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</si>
  <si>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</si>
  <si>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</si>
  <si>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</si>
  <si>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</si>
  <si>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</si>
  <si>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</si>
  <si>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</si>
  <si>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</si>
  <si>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</si>
  <si>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</si>
  <si>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</si>
  <si>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</si>
  <si>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</si>
  <si>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</si>
  <si>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</si>
  <si>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</si>
  <si>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</si>
  <si>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</si>
  <si>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</si>
  <si>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</si>
  <si>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</si>
  <si>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</si>
  <si>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</si>
  <si>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</si>
  <si>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</si>
  <si>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</si>
  <si>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</si>
  <si>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</si>
  <si>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</si>
  <si>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</si>
  <si>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</si>
  <si>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</si>
  <si>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</si>
  <si>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</si>
  <si>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</si>
  <si>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</si>
  <si>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</si>
  <si>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</si>
  <si>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</si>
  <si>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</si>
  <si>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</si>
  <si>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</si>
  <si>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</si>
  <si>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</si>
  <si>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</si>
  <si>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</si>
  <si>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</si>
  <si>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</si>
  <si>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</si>
  <si>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</si>
  <si>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</si>
  <si>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</si>
  <si>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</si>
  <si>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</si>
  <si>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</si>
  <si>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</si>
  <si>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</si>
  <si>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</si>
  <si>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</si>
  <si>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</si>
  <si>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</si>
  <si>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</si>
  <si>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</si>
  <si>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</si>
  <si>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</si>
  <si>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</si>
  <si>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</si>
  <si>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</si>
  <si>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</si>
  <si>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</si>
  <si>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</si>
  <si>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</si>
  <si>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</si>
  <si>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</si>
  <si>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</si>
  <si>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</si>
  <si>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</si>
  <si>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</si>
  <si>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</si>
  <si>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</si>
  <si>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</si>
  <si>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</si>
  <si>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</si>
  <si>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</si>
  <si>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</si>
  <si>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</si>
  <si>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</si>
  <si>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</si>
  <si>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</si>
  <si>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</si>
  <si>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</si>
  <si>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</si>
  <si>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</si>
  <si>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</si>
  <si>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</si>
  <si>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</si>
  <si>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</si>
  <si>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</si>
  <si>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</si>
  <si>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</si>
  <si>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</si>
  <si>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</si>
  <si>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</si>
  <si>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</si>
  <si>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</si>
  <si>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</si>
  <si>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</si>
  <si>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</si>
  <si>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</si>
  <si>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</si>
  <si>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</si>
  <si>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</si>
  <si>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</si>
  <si>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</si>
  <si>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</si>
  <si>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</si>
  <si>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</si>
  <si>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</si>
  <si>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</si>
  <si>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</si>
  <si>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</si>
  <si>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</si>
  <si>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</si>
  <si>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</si>
  <si>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</si>
  <si>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</si>
  <si>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</si>
  <si>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</si>
  <si>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</si>
  <si>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</si>
  <si>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</si>
  <si>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</si>
  <si>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</si>
  <si>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</si>
  <si>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</si>
  <si>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</si>
  <si>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</si>
  <si>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</si>
  <si>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</si>
  <si>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</si>
  <si>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</si>
  <si>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</si>
  <si>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</si>
  <si>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</si>
  <si>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</si>
  <si>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</si>
  <si>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</si>
  <si>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</si>
  <si>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</si>
  <si>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</si>
  <si>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</si>
  <si>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</si>
  <si>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</si>
  <si>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</si>
  <si>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</si>
  <si>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</si>
  <si>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</si>
  <si>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</si>
  <si>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</si>
  <si>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</si>
  <si>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</si>
  <si>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</si>
  <si>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</si>
  <si>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</si>
  <si>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</si>
  <si>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</si>
  <si>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</si>
  <si>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</si>
  <si>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</si>
  <si>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</si>
  <si>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</si>
  <si>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</si>
  <si>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</si>
  <si>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</si>
  <si>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</si>
  <si>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</si>
  <si>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</si>
  <si>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</si>
  <si>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</si>
  <si>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</si>
  <si>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</si>
  <si>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</si>
  <si>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</si>
  <si>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</si>
  <si>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</si>
  <si>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</si>
  <si>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</si>
  <si>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</si>
  <si>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</si>
  <si>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</si>
  <si>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</si>
  <si>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</si>
  <si>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</si>
  <si>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</si>
  <si>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</si>
  <si>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</si>
  <si>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</si>
  <si>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</si>
  <si>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</si>
  <si>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</si>
  <si>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</si>
  <si>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</si>
  <si>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</si>
  <si>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</si>
  <si>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</si>
  <si>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</si>
  <si>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</si>
  <si>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</si>
  <si>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</si>
  <si>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</si>
  <si>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</si>
  <si>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</si>
  <si>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</si>
  <si>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</si>
  <si>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</si>
  <si>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</si>
  <si>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</si>
  <si>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</si>
  <si>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</si>
  <si>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</si>
  <si>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</si>
  <si>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</si>
  <si>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</si>
  <si>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</si>
  <si>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</si>
  <si>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</si>
  <si>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</si>
  <si>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</si>
  <si>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</si>
  <si>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</si>
  <si>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</si>
  <si>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</si>
  <si>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</si>
  <si>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</si>
  <si>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</si>
  <si>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</si>
  <si>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</si>
  <si>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</si>
  <si>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</si>
  <si>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</si>
  <si>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</si>
  <si>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</si>
  <si>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</si>
  <si>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</si>
  <si>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</si>
  <si>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</si>
  <si>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</si>
  <si>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</si>
  <si>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</si>
  <si>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</si>
  <si>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</si>
  <si>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</si>
  <si>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</si>
  <si>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</si>
  <si>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</si>
  <si>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</si>
  <si>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</si>
  <si>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</si>
  <si>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</si>
  <si>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</si>
  <si>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</si>
  <si>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</si>
  <si>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</si>
  <si>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</si>
  <si>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</si>
  <si>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</si>
  <si>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</si>
  <si>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</si>
  <si>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</si>
  <si>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</si>
  <si>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</si>
  <si>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</si>
  <si>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</si>
  <si>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</si>
  <si>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</si>
  <si>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</si>
  <si>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</si>
  <si>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</si>
  <si>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</si>
  <si>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</si>
  <si>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</si>
  <si>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</si>
  <si>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</si>
  <si>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</si>
  <si>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</si>
  <si>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</si>
  <si>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</si>
  <si>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</si>
  <si>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</si>
  <si>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</si>
  <si>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</si>
  <si>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</si>
  <si>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</si>
  <si>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</si>
  <si>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</si>
  <si>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</si>
  <si>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</si>
  <si>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</si>
  <si>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</si>
  <si>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</si>
  <si>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</si>
  <si>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</si>
  <si>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</si>
  <si>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</si>
  <si>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</si>
  <si>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</si>
  <si>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</si>
  <si>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</si>
  <si>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</si>
  <si>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</si>
  <si>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</si>
  <si>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</si>
  <si>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</si>
  <si>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</si>
  <si>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</si>
  <si>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</si>
  <si>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</si>
  <si>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</si>
  <si>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</si>
  <si>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</si>
  <si>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</si>
  <si>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</si>
  <si>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</si>
  <si>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</si>
  <si>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</si>
  <si>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</si>
  <si>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</si>
  <si>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</si>
  <si>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</si>
  <si>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</si>
  <si>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</si>
  <si>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</si>
  <si>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</si>
  <si>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</si>
  <si>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</si>
  <si>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</si>
  <si>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</si>
  <si>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</si>
  <si>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</si>
  <si>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</si>
  <si>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</si>
  <si>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</si>
  <si>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</si>
  <si>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</si>
  <si>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</si>
  <si>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</si>
  <si>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</si>
  <si>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</si>
  <si>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</si>
  <si>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</si>
  <si>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</si>
  <si>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</si>
  <si>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</si>
  <si>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</si>
  <si>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</si>
  <si>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</si>
  <si>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</si>
  <si>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</si>
  <si>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</si>
  <si>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</si>
  <si>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</si>
  <si>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</si>
  <si>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</si>
  <si>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</si>
  <si>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</si>
  <si>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</si>
  <si>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</si>
  <si>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</si>
  <si>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</si>
  <si>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</si>
  <si>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</si>
  <si>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</si>
  <si>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</si>
  <si>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</si>
  <si>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</si>
  <si>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</si>
  <si>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</si>
  <si>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</si>
  <si>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</si>
  <si>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</si>
  <si>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</si>
  <si>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</si>
  <si>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</si>
  <si>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</si>
  <si>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</si>
  <si>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</si>
  <si>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</si>
  <si>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</si>
  <si>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</si>
  <si>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</si>
  <si>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</si>
  <si>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</si>
  <si>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</si>
  <si>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</si>
  <si>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</si>
  <si>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</si>
  <si>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</si>
  <si>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</si>
  <si>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</si>
  <si>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</si>
  <si>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</si>
  <si>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</si>
  <si>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</si>
  <si>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</si>
  <si>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</si>
  <si>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</si>
  <si>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</si>
  <si>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</si>
  <si>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</si>
  <si>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</si>
  <si>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</si>
  <si>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</si>
  <si>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</si>
  <si>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</si>
  <si>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</si>
  <si>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</si>
  <si>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</si>
  <si>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</si>
  <si>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</si>
  <si>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</si>
  <si>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</si>
  <si>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</si>
  <si>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</si>
  <si>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</si>
  <si>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</si>
  <si>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</si>
  <si>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</si>
  <si>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</si>
  <si>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</si>
  <si>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</si>
  <si>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</si>
  <si>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</si>
  <si>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</si>
  <si>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</si>
  <si>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</si>
  <si>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</si>
  <si>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</si>
  <si>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</si>
  <si>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</si>
  <si>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</si>
  <si>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</si>
  <si>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</si>
  <si>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</si>
  <si>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</si>
  <si>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</si>
  <si>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</si>
  <si>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</si>
  <si>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</si>
  <si>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</si>
  <si>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</si>
  <si>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</si>
  <si>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</si>
  <si>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</si>
  <si>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</si>
  <si>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</si>
  <si>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</si>
  <si>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</si>
  <si>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</si>
  <si>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</si>
  <si>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</si>
  <si>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</si>
  <si>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</si>
  <si>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</si>
  <si>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</si>
  <si>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</si>
  <si>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</si>
  <si>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</si>
  <si>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</si>
  <si>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</si>
  <si>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</si>
  <si>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</si>
  <si>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</si>
  <si>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</si>
  <si>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</si>
  <si>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</si>
  <si>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</si>
  <si>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</si>
  <si>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</si>
  <si>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</si>
  <si>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</si>
  <si>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</si>
  <si>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</si>
  <si>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</si>
  <si>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</si>
  <si>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</si>
  <si>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</si>
  <si>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</si>
  <si>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</si>
  <si>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</si>
  <si>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</si>
  <si>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</si>
  <si>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</si>
  <si>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</si>
  <si>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</si>
  <si>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</si>
  <si>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</si>
  <si>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</si>
  <si>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</si>
  <si>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</si>
  <si>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</si>
  <si>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</si>
  <si>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</si>
  <si>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</si>
  <si>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</si>
  <si>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</si>
  <si>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</si>
  <si>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</si>
  <si>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</si>
  <si>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</si>
  <si>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</si>
  <si>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</si>
  <si>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</si>
  <si>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</si>
  <si>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</si>
  <si>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</si>
  <si>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</si>
  <si>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</si>
  <si>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</si>
  <si>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</si>
  <si>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</si>
  <si>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</si>
  <si>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</si>
  <si>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</si>
  <si>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</si>
  <si>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</si>
  <si>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</si>
  <si>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</si>
  <si>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</si>
  <si>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</si>
  <si>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</si>
  <si>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</si>
  <si>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</si>
  <si>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</si>
  <si>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</si>
  <si>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</si>
  <si>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</si>
  <si>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</si>
  <si>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</si>
  <si>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</si>
  <si>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</si>
  <si>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</si>
  <si>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</si>
  <si>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</si>
  <si>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</si>
  <si>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</si>
  <si>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</si>
  <si>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</si>
  <si>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</si>
  <si>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</si>
  <si>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</si>
  <si>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</si>
  <si>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</si>
  <si>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</si>
  <si>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</si>
  <si>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</si>
  <si>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</si>
  <si>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</si>
  <si>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</si>
  <si>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</si>
  <si>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</si>
  <si>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</si>
  <si>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</si>
  <si>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</si>
  <si>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</si>
  <si>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</si>
  <si>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</si>
  <si>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</si>
  <si>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</si>
  <si>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</si>
  <si>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</si>
  <si>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</si>
  <si>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</si>
  <si>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</si>
  <si>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</si>
  <si>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</si>
  <si>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</si>
  <si>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</si>
  <si>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</si>
  <si>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</si>
  <si>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</si>
  <si>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</si>
  <si>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</si>
  <si>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</si>
  <si>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</si>
  <si>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</si>
  <si>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</si>
  <si>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</si>
  <si>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</si>
  <si>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</si>
  <si>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</si>
  <si>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</si>
  <si>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</si>
  <si>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</si>
  <si>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</si>
  <si>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</si>
  <si>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</si>
  <si>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</si>
  <si>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</si>
  <si>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</si>
  <si>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</si>
  <si>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</si>
  <si>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</si>
  <si>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</si>
  <si>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</si>
  <si>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</si>
  <si>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</si>
  <si>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</si>
  <si>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</si>
  <si>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</si>
  <si>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</si>
  <si>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</si>
  <si>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</si>
  <si>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</si>
  <si>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</si>
  <si>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</si>
  <si>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</si>
  <si>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</si>
  <si>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</si>
  <si>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</si>
  <si>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</si>
  <si>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</si>
  <si>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</si>
  <si>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</si>
  <si>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</si>
  <si>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</si>
  <si>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</si>
  <si>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</si>
  <si>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</si>
  <si>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</si>
  <si>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</si>
  <si>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</si>
  <si>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</si>
  <si>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</si>
  <si>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</si>
  <si>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</si>
  <si>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</si>
  <si>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</si>
  <si>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</si>
  <si>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</si>
  <si>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</si>
  <si>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</si>
  <si>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</si>
  <si>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</si>
  <si>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</si>
  <si>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</si>
  <si>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</si>
  <si>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</si>
  <si>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</si>
  <si>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</si>
  <si>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</si>
  <si>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</si>
  <si>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</si>
  <si>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</si>
  <si>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</si>
  <si>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</si>
  <si>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</si>
  <si>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</si>
  <si>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</si>
  <si>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</si>
  <si>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</si>
  <si>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</si>
  <si>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</si>
  <si>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</si>
  <si>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</si>
  <si>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</si>
  <si>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</si>
  <si>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</si>
  <si>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</si>
  <si>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</si>
  <si>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</si>
  <si>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</si>
  <si>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</si>
  <si>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</si>
  <si>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</si>
  <si>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</si>
  <si>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</si>
  <si>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</si>
  <si>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</si>
  <si>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</si>
  <si>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</si>
  <si>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</si>
  <si>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</si>
  <si>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</si>
  <si>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</si>
  <si>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</si>
  <si>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</si>
  <si>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</si>
  <si>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</si>
  <si>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</si>
  <si>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</si>
  <si>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</si>
  <si>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</si>
  <si>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</si>
  <si>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</si>
  <si>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</si>
  <si>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</si>
  <si>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</si>
  <si>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</si>
  <si>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</si>
  <si>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</si>
  <si>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</si>
  <si>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</si>
  <si>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</si>
  <si>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</si>
  <si>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</si>
  <si>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</si>
  <si>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</si>
  <si>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</si>
  <si>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</si>
  <si>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</si>
  <si>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</si>
  <si>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</si>
  <si>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</si>
  <si>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</si>
  <si>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</si>
  <si>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</si>
  <si>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</si>
  <si>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</si>
  <si>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</si>
  <si>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</si>
  <si>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</si>
  <si>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</si>
  <si>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</si>
  <si>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</si>
  <si>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</si>
  <si>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</si>
  <si>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</si>
  <si>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</si>
  <si>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</si>
  <si>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</si>
  <si>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</si>
  <si>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</si>
  <si>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</si>
  <si>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</si>
  <si>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</si>
  <si>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</si>
  <si>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</si>
  <si>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</si>
  <si>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</si>
  <si>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</si>
  <si>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</si>
  <si>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</si>
  <si>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</si>
  <si>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</si>
  <si>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</si>
  <si>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</si>
  <si>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</si>
  <si>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</si>
  <si>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</si>
  <si>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</si>
  <si>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</si>
  <si>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</si>
  <si>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</si>
  <si>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</si>
  <si>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</si>
  <si>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</si>
  <si>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</si>
  <si>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</si>
  <si>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</si>
  <si>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</si>
  <si>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</si>
  <si>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</si>
  <si>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</si>
  <si>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</si>
  <si>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</si>
  <si>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</si>
  <si>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</si>
  <si>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</si>
  <si>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</si>
  <si>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</si>
  <si>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</si>
  <si>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</si>
  <si>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</si>
  <si>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</si>
  <si>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</si>
  <si>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</si>
  <si>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</si>
  <si>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</si>
  <si>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</si>
  <si>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</si>
  <si>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</si>
  <si>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</si>
  <si>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</si>
  <si>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</si>
  <si>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</si>
  <si>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</si>
  <si>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</si>
  <si>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</si>
  <si>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</si>
  <si>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</si>
  <si>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</si>
  <si>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</si>
  <si>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</si>
  <si>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</si>
  <si>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</si>
  <si>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</si>
  <si>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</si>
  <si>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</si>
  <si>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</si>
  <si>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</si>
  <si>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</si>
  <si>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</si>
  <si>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</si>
  <si>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</si>
  <si>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</si>
  <si>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</si>
  <si>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</si>
  <si>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</si>
  <si>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</si>
  <si>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</si>
  <si>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</si>
  <si>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</si>
  <si>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</si>
  <si>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</si>
  <si>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</si>
  <si>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</si>
  <si>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</si>
  <si>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</si>
  <si>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</si>
  <si>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</si>
  <si>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</si>
  <si>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</si>
  <si>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</si>
  <si>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</si>
  <si>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</si>
  <si>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</si>
  <si>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</si>
  <si>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</si>
  <si>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</si>
  <si>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</si>
  <si>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</si>
  <si>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</si>
  <si>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</si>
  <si>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</si>
  <si>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</si>
  <si>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</si>
  <si>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</si>
  <si>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</si>
  <si>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</si>
  <si>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</si>
  <si>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</si>
  <si>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</si>
  <si>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</si>
  <si>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</si>
  <si>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</si>
  <si>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</si>
  <si>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</si>
  <si>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</si>
  <si>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</si>
  <si>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</si>
  <si>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</si>
  <si>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</si>
  <si>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</si>
  <si>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</si>
  <si>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</si>
  <si>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</si>
  <si>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</si>
  <si>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</si>
  <si>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</si>
  <si>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</si>
  <si>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</si>
  <si>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</si>
  <si>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</si>
  <si>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</si>
  <si>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</si>
  <si>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</si>
  <si>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</si>
  <si>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</si>
  <si>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</si>
  <si>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</si>
  <si>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</si>
  <si>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</si>
  <si>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</si>
  <si>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</si>
  <si>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</si>
  <si>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</si>
  <si>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</si>
  <si>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</si>
  <si>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</si>
  <si>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</si>
  <si>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</si>
  <si>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</si>
  <si>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</si>
  <si>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</si>
  <si>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</si>
  <si>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</si>
  <si>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</si>
  <si>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</si>
  <si>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</si>
  <si>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</si>
  <si>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</si>
  <si>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</si>
  <si>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</si>
  <si>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</si>
  <si>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</si>
  <si>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</si>
  <si>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</si>
  <si>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</si>
  <si>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</si>
  <si>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</si>
  <si>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</si>
  <si>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</si>
  <si>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</si>
  <si>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</si>
  <si>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</si>
  <si>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</si>
  <si>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</si>
  <si>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</si>
  <si>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</si>
  <si>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</si>
  <si>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</si>
  <si>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</si>
  <si>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</si>
  <si>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</si>
  <si>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</si>
  <si>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</si>
  <si>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</si>
  <si>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</si>
  <si>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</si>
  <si>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</si>
  <si>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</si>
  <si>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</si>
  <si>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</si>
  <si>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</si>
  <si>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</si>
  <si>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</si>
  <si>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</si>
  <si>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</si>
  <si>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</si>
  <si>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</si>
  <si>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</si>
  <si>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</si>
  <si>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</si>
  <si>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</si>
  <si>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</si>
  <si>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</si>
  <si>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</si>
  <si>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</si>
  <si>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</si>
  <si>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</si>
  <si>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</si>
  <si>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</si>
  <si>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</si>
  <si>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</si>
  <si>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</si>
  <si>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</si>
  <si>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</si>
  <si>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</si>
  <si>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</si>
  <si>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</si>
  <si>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</si>
  <si>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</si>
  <si>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</si>
  <si>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</si>
  <si>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</si>
  <si>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</si>
  <si>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</si>
  <si>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</si>
  <si>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</si>
  <si>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</si>
  <si>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</si>
  <si>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</si>
  <si>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</si>
  <si>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</si>
  <si>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</si>
  <si>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</si>
  <si>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</si>
  <si>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</si>
  <si>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</si>
  <si>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</si>
  <si>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</si>
  <si>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</si>
  <si>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</si>
  <si>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</si>
  <si>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</si>
  <si>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</si>
  <si>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</si>
  <si>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</si>
  <si>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</si>
  <si>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</si>
  <si>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</si>
  <si>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</si>
  <si>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</si>
  <si>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</si>
  <si>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</si>
  <si>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</si>
  <si>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</si>
  <si>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</si>
  <si>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</si>
  <si>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</si>
  <si>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</si>
  <si>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</si>
  <si>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</si>
  <si>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</si>
  <si>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</si>
  <si>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</si>
  <si>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</si>
  <si>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</si>
  <si>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</si>
  <si>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</si>
  <si>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</si>
  <si>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</si>
  <si>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</si>
  <si>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</si>
  <si>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</si>
  <si>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</si>
  <si>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</si>
  <si>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</si>
  <si>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</si>
  <si>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</si>
  <si>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</si>
  <si>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</si>
  <si>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</si>
  <si>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</si>
  <si>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</si>
  <si>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</si>
  <si>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</si>
  <si>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</si>
  <si>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</si>
  <si>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</si>
  <si>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</si>
  <si>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</si>
  <si>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</si>
  <si>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</si>
  <si>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</si>
  <si>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</si>
  <si>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</si>
  <si>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</si>
  <si>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</si>
  <si>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</si>
  <si>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</si>
  <si>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</si>
  <si>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</si>
  <si>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</si>
  <si>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</si>
  <si>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</si>
  <si>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</si>
  <si>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</si>
  <si>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</si>
  <si>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</si>
  <si>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</si>
  <si>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</si>
  <si>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</si>
  <si>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</si>
  <si>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</si>
  <si>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</si>
  <si>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</si>
  <si>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</si>
  <si>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</si>
  <si>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</si>
  <si>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</si>
  <si>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</si>
  <si>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</si>
  <si>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</si>
  <si>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</si>
  <si>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</si>
  <si>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</si>
  <si>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</si>
  <si>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</si>
  <si>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</si>
  <si>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</si>
  <si>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</si>
  <si>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</si>
  <si>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</si>
  <si>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</si>
  <si>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</si>
  <si>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</si>
  <si>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</si>
  <si>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</si>
  <si>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</si>
  <si>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</si>
  <si>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</si>
  <si>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</si>
  <si>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</si>
  <si>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</si>
  <si>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</si>
  <si>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</si>
  <si>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</si>
  <si>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</si>
  <si>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</si>
  <si>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</si>
  <si>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</si>
  <si>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</si>
  <si>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</si>
  <si>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</si>
  <si>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</si>
  <si>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</si>
  <si>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</si>
  <si>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</si>
  <si>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</si>
  <si>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</si>
  <si>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</si>
  <si>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</si>
  <si>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</si>
  <si>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</si>
  <si>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</si>
  <si>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</si>
  <si>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</si>
  <si>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</si>
  <si>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</si>
  <si>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</si>
  <si>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</si>
  <si>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</si>
  <si>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</si>
  <si>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</si>
  <si>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</si>
  <si>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</si>
  <si>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</si>
  <si>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</si>
  <si>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</si>
  <si>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</si>
  <si>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</si>
  <si>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</si>
  <si>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</si>
  <si>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</si>
  <si>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</si>
  <si>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</si>
  <si>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</si>
  <si>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</si>
  <si>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</si>
  <si>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</si>
  <si>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</si>
  <si>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</si>
  <si>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</si>
  <si>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</si>
  <si>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</si>
  <si>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</si>
  <si>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</si>
  <si>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</si>
  <si>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</si>
  <si>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</si>
  <si>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</si>
  <si>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</si>
  <si>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</si>
  <si>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</si>
  <si>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</si>
  <si>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</si>
  <si>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</si>
  <si>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</si>
  <si>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</si>
  <si>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</si>
  <si>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</si>
  <si>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</si>
  <si>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</si>
  <si>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</si>
  <si>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</si>
  <si>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</si>
  <si>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</si>
  <si>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</si>
  <si>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</si>
  <si>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</si>
  <si>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</si>
  <si>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</si>
  <si>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</si>
  <si>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</si>
  <si>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</si>
  <si>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</si>
  <si>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</si>
  <si>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</si>
  <si>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</si>
  <si>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</si>
  <si>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</si>
  <si>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</si>
  <si>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</si>
  <si>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</si>
  <si>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</si>
  <si>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</si>
  <si>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</si>
  <si>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</si>
  <si>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</si>
  <si>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</si>
  <si>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</si>
  <si>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</si>
  <si>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</si>
  <si>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</si>
  <si>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</si>
  <si>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</si>
  <si>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</si>
  <si>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</si>
  <si>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</si>
  <si>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</si>
  <si>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</si>
  <si>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</si>
  <si>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</si>
  <si>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</si>
  <si>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</si>
  <si>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</si>
  <si>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</si>
  <si>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</si>
  <si>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</si>
  <si>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</si>
  <si>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</si>
  <si>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</si>
  <si>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</si>
  <si>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</si>
  <si>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</si>
  <si>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</si>
  <si>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</si>
  <si>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</si>
  <si>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</si>
  <si>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</si>
  <si>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</si>
  <si>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</si>
  <si>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</si>
  <si>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</si>
  <si>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</si>
  <si>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</si>
  <si>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</si>
  <si>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</si>
  <si>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</si>
  <si>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</si>
  <si>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</si>
  <si>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</si>
  <si>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</si>
  <si>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</si>
  <si>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</si>
  <si>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</si>
  <si>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</si>
  <si>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</si>
  <si>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</si>
  <si>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</si>
  <si>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</si>
  <si>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</si>
  <si>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</si>
  <si>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</si>
  <si>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</si>
  <si>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</si>
  <si>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</si>
  <si>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</si>
  <si>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</si>
  <si>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</si>
  <si>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</si>
  <si>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</si>
  <si>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</si>
  <si>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</si>
  <si>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</si>
  <si>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</si>
  <si>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</si>
  <si>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</si>
  <si>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</si>
  <si>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</si>
  <si>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</si>
  <si>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</si>
  <si>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</si>
  <si>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</si>
  <si>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</si>
  <si>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</si>
  <si>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</si>
  <si>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</si>
  <si>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</si>
  <si>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</si>
  <si>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</si>
  <si>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</si>
  <si>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</si>
  <si>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</si>
  <si>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</si>
  <si>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</si>
  <si>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</si>
  <si>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</si>
  <si>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</si>
  <si>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</si>
  <si>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</si>
  <si>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</si>
  <si>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</si>
  <si>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</si>
  <si>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</si>
  <si>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</si>
  <si>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</si>
  <si>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</si>
  <si>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</si>
  <si>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</si>
  <si>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</si>
  <si>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</si>
  <si>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</si>
  <si>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</si>
  <si>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</si>
  <si>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</si>
  <si>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</si>
  <si>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</si>
  <si>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</si>
  <si>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</si>
  <si>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</si>
  <si>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</si>
  <si>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</si>
  <si>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</si>
  <si>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</si>
  <si>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</si>
  <si>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</si>
  <si>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</si>
  <si>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</si>
  <si>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</si>
  <si>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</si>
  <si>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</si>
  <si>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</si>
  <si>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</si>
  <si>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</si>
  <si>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</si>
  <si>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</si>
  <si>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</si>
  <si>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</si>
  <si>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</si>
  <si>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</si>
  <si>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</si>
  <si>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</si>
  <si>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</si>
  <si>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</si>
  <si>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</si>
  <si>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</si>
  <si>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</si>
  <si>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</si>
  <si>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</si>
  <si>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</si>
  <si>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</si>
  <si>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</si>
  <si>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</si>
  <si>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</si>
  <si>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</si>
  <si>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</si>
  <si>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</si>
  <si>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</si>
  <si>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</si>
  <si>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</si>
  <si>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</si>
  <si>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</si>
  <si>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</si>
  <si>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</si>
  <si>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</si>
  <si>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</si>
  <si>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</si>
  <si>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</si>
  <si>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</si>
  <si>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</si>
  <si>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</si>
  <si>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</si>
  <si>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</si>
  <si>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</si>
  <si>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</si>
  <si>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</si>
  <si>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</si>
  <si>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</si>
  <si>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</si>
  <si>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</si>
  <si>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</si>
  <si>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</si>
  <si>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</si>
  <si>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</si>
  <si>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</si>
  <si>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</si>
  <si>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</si>
  <si>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</si>
  <si>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</si>
  <si>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</si>
  <si>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</si>
  <si>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</si>
  <si>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</si>
  <si>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</si>
  <si>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</si>
  <si>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</si>
  <si>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</si>
  <si>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</si>
  <si>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</si>
  <si>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</si>
  <si>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</si>
  <si>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</si>
  <si>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</si>
  <si>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</si>
  <si>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</si>
  <si>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</si>
  <si>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</si>
  <si>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</si>
  <si>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</si>
  <si>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</si>
  <si>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</si>
  <si>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</si>
  <si>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</si>
  <si>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</si>
  <si>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</si>
  <si>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</si>
  <si>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</si>
  <si>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</si>
  <si>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</si>
  <si>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</si>
  <si>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</si>
  <si>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</si>
  <si>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</si>
  <si>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</si>
  <si>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</si>
  <si>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</si>
  <si>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</si>
  <si>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</si>
  <si>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</si>
  <si>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</si>
  <si>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</si>
  <si>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</si>
  <si>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</si>
  <si>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</si>
  <si>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</si>
  <si>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</si>
  <si>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</si>
  <si>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</si>
  <si>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</si>
  <si>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</si>
  <si>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</si>
  <si>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</si>
  <si>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</si>
  <si>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</si>
  <si>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</si>
  <si>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</si>
  <si>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</si>
  <si>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</si>
  <si>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</si>
  <si>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</si>
  <si>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</si>
  <si>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</si>
  <si>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</si>
  <si>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</si>
  <si>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</si>
  <si>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</si>
  <si>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</si>
  <si>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</si>
  <si>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</si>
  <si>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</si>
  <si>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</si>
  <si>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</si>
  <si>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</si>
  <si>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</si>
  <si>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</si>
  <si>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</si>
  <si>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</si>
  <si>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</si>
  <si>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</si>
  <si>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</si>
  <si>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</si>
  <si>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</si>
  <si>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</si>
  <si>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</si>
  <si>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</si>
  <si>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</si>
  <si>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</si>
  <si>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</si>
  <si>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</si>
  <si>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</si>
  <si>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</si>
  <si>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</si>
  <si>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</si>
  <si>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</si>
  <si>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</si>
  <si>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</si>
  <si>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</si>
  <si>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</si>
  <si>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</si>
  <si>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</si>
  <si>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</si>
  <si>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</si>
  <si>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</si>
  <si>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</si>
  <si>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</si>
  <si>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</si>
  <si>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</si>
  <si>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</si>
  <si>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</si>
  <si>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</si>
  <si>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</si>
  <si>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</si>
  <si>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</si>
  <si>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</si>
  <si>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</si>
  <si>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</si>
  <si>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</si>
  <si>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</si>
  <si>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</si>
  <si>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</si>
  <si>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</si>
  <si>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</si>
  <si>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</si>
  <si>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</si>
  <si>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</si>
  <si>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</si>
  <si>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</si>
  <si>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</si>
  <si>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</si>
  <si>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</si>
  <si>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</si>
  <si>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</si>
  <si>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</si>
  <si>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</si>
  <si>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</si>
  <si>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</si>
  <si>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</si>
  <si>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</si>
  <si>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</si>
  <si>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</si>
  <si>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</si>
  <si>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</si>
  <si>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</si>
  <si>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</si>
  <si>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</si>
  <si>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</si>
  <si>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</si>
  <si>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</si>
  <si>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</si>
  <si>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</si>
  <si>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</si>
  <si>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</si>
  <si>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</si>
  <si>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</si>
  <si>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</si>
  <si>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</si>
  <si>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</si>
  <si>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</si>
  <si>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</si>
  <si>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</si>
  <si>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</si>
  <si>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</si>
  <si>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</si>
  <si>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</si>
  <si>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</si>
  <si>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</si>
  <si>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</si>
  <si>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</si>
  <si>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</si>
  <si>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</si>
  <si>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</si>
  <si>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</si>
  <si>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</si>
  <si>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</si>
  <si>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</si>
  <si>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</si>
  <si>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</si>
  <si>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</si>
  <si>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</si>
  <si>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</si>
  <si>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</si>
  <si>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</si>
  <si>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</si>
  <si>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</si>
  <si>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</si>
  <si>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</si>
  <si>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</si>
  <si>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</si>
  <si>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</si>
  <si>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</si>
  <si>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</si>
  <si>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</si>
  <si>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</si>
  <si>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</si>
  <si>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</si>
  <si>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</si>
  <si>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</si>
  <si>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</si>
  <si>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</si>
  <si>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</si>
  <si>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</si>
  <si>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</si>
  <si>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</si>
  <si>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</si>
  <si>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</si>
  <si>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</si>
  <si>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</si>
  <si>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</si>
  <si>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</si>
  <si>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</si>
  <si>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</si>
  <si>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</si>
  <si>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</si>
  <si>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</si>
  <si>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</si>
  <si>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</si>
  <si>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</si>
  <si>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</si>
  <si>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</si>
  <si>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</si>
  <si>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</si>
  <si>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</si>
  <si>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</si>
  <si>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</si>
  <si>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</si>
  <si>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</si>
  <si>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</si>
  <si>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</si>
  <si>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</si>
  <si>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</si>
  <si>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</si>
  <si>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</si>
  <si>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</si>
  <si>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</si>
  <si>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</si>
  <si>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</si>
  <si>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</si>
  <si>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</si>
  <si>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</si>
  <si>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</si>
  <si>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</si>
  <si>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</si>
  <si>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</si>
  <si>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</si>
  <si>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</si>
  <si>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</si>
  <si>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</si>
  <si>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</si>
  <si>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</si>
  <si>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</si>
  <si>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</si>
  <si>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</si>
  <si>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</si>
  <si>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</si>
  <si>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</si>
  <si>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</si>
  <si>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</si>
  <si>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</si>
  <si>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</si>
  <si>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</si>
  <si>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</si>
  <si>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</si>
  <si>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</si>
  <si>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</si>
  <si>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</si>
  <si>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</si>
  <si>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</si>
  <si>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</si>
  <si>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</si>
  <si>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</si>
  <si>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</si>
  <si>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</si>
  <si>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</si>
  <si>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</si>
  <si>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</si>
  <si>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</si>
  <si>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</si>
  <si>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</si>
  <si>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</si>
  <si>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</si>
  <si>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</si>
  <si>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</si>
  <si>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</si>
  <si>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</si>
  <si>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</si>
  <si>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</si>
  <si>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</si>
  <si>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</si>
  <si>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</si>
  <si>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</si>
  <si>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</si>
  <si>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</si>
  <si>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</si>
  <si>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</si>
  <si>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</si>
  <si>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</si>
  <si>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</si>
  <si>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</si>
  <si>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</si>
  <si>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</si>
  <si>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</si>
  <si>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</si>
  <si>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</si>
  <si>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</si>
  <si>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</si>
  <si>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</si>
  <si>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</si>
  <si>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</si>
  <si>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</si>
  <si>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</si>
  <si>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</si>
  <si>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</si>
  <si>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</si>
  <si>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</si>
  <si>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</si>
  <si>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</si>
  <si>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</si>
  <si>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</si>
  <si>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</si>
  <si>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</si>
  <si>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</si>
  <si>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</si>
  <si>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</si>
  <si>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</si>
  <si>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</si>
  <si>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</si>
  <si>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</si>
  <si>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</si>
  <si>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</si>
  <si>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</si>
  <si>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</si>
  <si>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</si>
  <si>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</si>
  <si>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</si>
  <si>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</si>
  <si>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</si>
  <si>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</si>
  <si>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</si>
  <si>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</si>
  <si>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</si>
  <si>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</si>
  <si>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</si>
  <si>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</si>
  <si>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</si>
  <si>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</si>
  <si>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</si>
  <si>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</si>
  <si>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</si>
  <si>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</si>
  <si>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</si>
  <si>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</si>
  <si>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</si>
  <si>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</si>
  <si>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</si>
  <si>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</si>
  <si>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</si>
  <si>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</si>
  <si>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</si>
  <si>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</si>
  <si>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</si>
  <si>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</si>
  <si>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</si>
  <si>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</si>
  <si>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</si>
  <si>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</si>
  <si>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</si>
  <si>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</si>
  <si>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</si>
  <si>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</si>
  <si>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</si>
  <si>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</si>
  <si>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</si>
  <si>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</si>
  <si>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</si>
  <si>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</si>
  <si>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</si>
  <si>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</si>
  <si>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</si>
  <si>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</si>
  <si>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</si>
  <si>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</si>
  <si>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</si>
  <si>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</si>
  <si>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</si>
  <si>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</si>
  <si>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</si>
  <si>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</si>
  <si>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</si>
  <si>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</si>
  <si>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</si>
  <si>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</si>
  <si>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</si>
  <si>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</si>
  <si>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</si>
  <si>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</si>
  <si>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</si>
  <si>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</si>
  <si>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</si>
  <si>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</si>
  <si>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</si>
  <si>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</si>
  <si>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</si>
  <si>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</si>
  <si>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</si>
  <si>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</si>
  <si>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</si>
  <si>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</si>
  <si>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</si>
  <si>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</si>
  <si>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</si>
  <si>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</si>
  <si>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</si>
  <si>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</si>
  <si>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</si>
  <si>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</si>
  <si>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</si>
  <si>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</si>
  <si>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</si>
  <si>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</si>
  <si>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</si>
  <si>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</si>
  <si>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</si>
  <si>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</si>
  <si>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</si>
  <si>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</si>
  <si>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</si>
  <si>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</si>
  <si>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</si>
  <si>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</si>
  <si>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</si>
  <si>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</si>
  <si>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</si>
  <si>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</si>
  <si>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</si>
  <si>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</si>
  <si>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</si>
  <si>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</si>
  <si>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</si>
  <si>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</si>
  <si>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</si>
  <si>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</si>
  <si>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</si>
  <si>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</si>
  <si>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</si>
  <si>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</si>
  <si>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</si>
  <si>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</si>
  <si>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</si>
  <si>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</si>
  <si>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</si>
  <si>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</si>
  <si>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</si>
  <si>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</si>
  <si>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</si>
  <si>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</si>
  <si>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</si>
  <si>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</si>
  <si>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</si>
  <si>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</si>
  <si>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</si>
  <si>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</si>
  <si>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</si>
  <si>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</si>
  <si>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</si>
  <si>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</si>
  <si>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</si>
  <si>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</si>
  <si>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</si>
  <si>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</si>
  <si>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</si>
  <si>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</si>
  <si>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</si>
  <si>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</si>
  <si>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</si>
  <si>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</si>
  <si>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</si>
  <si>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</si>
  <si>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</si>
  <si>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</si>
  <si>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</si>
  <si>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</si>
  <si>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</si>
  <si>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</si>
  <si>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</si>
  <si>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</si>
  <si>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</si>
  <si>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</si>
  <si>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</si>
  <si>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</si>
  <si>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</si>
  <si>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</si>
  <si>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</si>
  <si>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</si>
  <si>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</si>
  <si>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</si>
  <si>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</si>
  <si>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</si>
  <si>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</si>
  <si>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</si>
  <si>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</si>
  <si>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</si>
  <si>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</si>
  <si>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</si>
  <si>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</si>
  <si>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</si>
  <si>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</si>
  <si>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</si>
  <si>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</si>
  <si>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</si>
  <si>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</si>
  <si>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</si>
  <si>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</si>
  <si>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</si>
  <si>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</si>
  <si>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</si>
  <si>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</si>
  <si>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</si>
  <si>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</si>
  <si>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</si>
  <si>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</si>
  <si>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</si>
  <si>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</si>
  <si>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</si>
  <si>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</si>
  <si>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</si>
  <si>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</si>
  <si>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</si>
  <si>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</si>
  <si>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</si>
  <si>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</si>
  <si>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</si>
  <si>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</si>
  <si>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</si>
  <si>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</si>
  <si>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</si>
  <si>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</si>
  <si>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</si>
  <si>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</si>
  <si>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</si>
  <si>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</si>
  <si>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</si>
  <si>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</si>
  <si>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</si>
  <si>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</si>
  <si>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</si>
  <si>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</si>
  <si>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</si>
  <si>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</si>
  <si>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</si>
  <si>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</si>
  <si>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</si>
  <si>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</si>
  <si>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</si>
  <si>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</si>
  <si>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</si>
  <si>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</si>
  <si>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</si>
  <si>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</si>
  <si>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</si>
  <si>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</si>
  <si>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</si>
  <si>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</si>
  <si>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</si>
  <si>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</si>
  <si>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</si>
  <si>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</si>
  <si>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</si>
  <si>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</si>
  <si>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</si>
  <si>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</si>
  <si>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</si>
  <si>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</si>
  <si>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</si>
  <si>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</si>
  <si>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</si>
  <si>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</si>
  <si>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</si>
  <si>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</si>
  <si>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</si>
  <si>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</si>
  <si>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</si>
  <si>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</si>
  <si>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</si>
  <si>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</si>
  <si>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</si>
  <si>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</si>
  <si>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</si>
  <si>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</si>
  <si>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</si>
  <si>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</si>
  <si>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</si>
  <si>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</si>
  <si>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</si>
  <si>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</si>
  <si>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</si>
  <si>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</si>
  <si>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</si>
  <si>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</si>
  <si>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</si>
  <si>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</si>
  <si>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</si>
  <si>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</si>
  <si>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</si>
  <si>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</si>
  <si>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</si>
  <si>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</si>
  <si>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</si>
  <si>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</si>
  <si>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</si>
  <si>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</si>
  <si>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</si>
  <si>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</si>
  <si>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</si>
  <si>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</si>
  <si>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</si>
  <si>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</si>
  <si>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</si>
  <si>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</si>
  <si>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</si>
  <si>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</si>
  <si>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</si>
  <si>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</si>
  <si>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</si>
  <si>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</si>
  <si>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</si>
  <si>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</si>
  <si>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</si>
  <si>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</si>
  <si>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</si>
  <si>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</si>
  <si>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</si>
  <si>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</si>
  <si>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</si>
  <si>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</si>
  <si>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</si>
  <si>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</si>
  <si>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</si>
  <si>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</si>
  <si>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</si>
  <si>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</si>
  <si>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</si>
  <si>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</si>
  <si>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</si>
  <si>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</si>
  <si>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</si>
  <si>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</si>
  <si>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</si>
  <si>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</si>
  <si>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</si>
  <si>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</si>
  <si>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</si>
  <si>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</si>
  <si>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</si>
  <si>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</si>
  <si>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</si>
  <si>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</si>
  <si>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</si>
  <si>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</si>
  <si>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</si>
  <si>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</si>
  <si>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</si>
  <si>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</si>
  <si>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</si>
  <si>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</si>
  <si>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</si>
  <si>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</si>
  <si>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</si>
  <si>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</si>
  <si>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</si>
  <si>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</si>
  <si>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</si>
  <si>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</si>
  <si>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</si>
  <si>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</si>
  <si>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</si>
  <si>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</si>
  <si>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</si>
  <si>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</si>
  <si>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</si>
  <si>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</si>
  <si>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</si>
  <si>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</si>
  <si>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</si>
  <si>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</si>
  <si>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</si>
  <si>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</si>
  <si>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</si>
  <si>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</si>
  <si>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</si>
  <si>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</si>
  <si>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</si>
  <si>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</si>
  <si>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</si>
  <si>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</si>
  <si>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</si>
  <si>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</si>
  <si>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</si>
  <si>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</si>
  <si>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</si>
  <si>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</si>
  <si>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</si>
  <si>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</si>
  <si>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</si>
  <si>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</si>
  <si>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</si>
  <si>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</si>
  <si>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</si>
  <si>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</si>
  <si>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</si>
  <si>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</si>
  <si>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</si>
  <si>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</si>
  <si>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</si>
  <si>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</si>
  <si>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</si>
  <si>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</si>
  <si>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</si>
  <si>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</si>
  <si>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</si>
  <si>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</si>
  <si>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</si>
  <si>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</si>
  <si>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</si>
  <si>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</si>
  <si>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</si>
  <si>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</si>
  <si>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</si>
  <si>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</si>
  <si>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</si>
  <si>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</si>
  <si>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</si>
  <si>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</si>
  <si>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</si>
  <si>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</si>
  <si>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</si>
  <si>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</si>
  <si>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</si>
  <si>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</si>
  <si>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</si>
  <si>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</si>
  <si>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</si>
  <si>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</si>
  <si>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</si>
  <si>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</si>
  <si>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</si>
  <si>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</si>
  <si>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</si>
  <si>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</si>
  <si>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</si>
  <si>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</si>
  <si>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</si>
  <si>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</si>
  <si>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</si>
  <si>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</si>
  <si>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</si>
  <si>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</si>
  <si>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</si>
  <si>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</si>
  <si>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</si>
  <si>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</si>
  <si>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</si>
  <si>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</si>
  <si>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</si>
  <si>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</si>
  <si>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</si>
  <si>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</si>
  <si>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</si>
  <si>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</si>
  <si>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</si>
  <si>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</si>
  <si>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</si>
  <si>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</si>
  <si>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</si>
  <si>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</si>
  <si>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</si>
  <si>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</si>
  <si>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</si>
  <si>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</si>
  <si>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</si>
  <si>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</si>
  <si>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</si>
  <si>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</si>
  <si>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</si>
  <si>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</si>
  <si>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</si>
  <si>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</si>
  <si>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</si>
  <si>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</si>
  <si>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</si>
  <si>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</si>
  <si>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</si>
  <si>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</si>
  <si>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</si>
  <si>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</si>
  <si>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</si>
  <si>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</si>
  <si>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</si>
  <si>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</si>
  <si>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</si>
  <si>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</si>
  <si>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</si>
  <si>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</si>
  <si>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</si>
  <si>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</si>
  <si>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</si>
  <si>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</si>
  <si>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</si>
  <si>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</si>
  <si>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</si>
  <si>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</si>
  <si>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</si>
  <si>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</si>
  <si>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</si>
  <si>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</si>
  <si>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</si>
  <si>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</si>
  <si>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</si>
  <si>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</si>
  <si>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</si>
  <si>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</si>
  <si>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</si>
  <si>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</si>
  <si>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</si>
  <si>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</si>
  <si>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</si>
  <si>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</si>
  <si>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</si>
  <si>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</si>
  <si>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</si>
  <si>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</si>
  <si>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</si>
  <si>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</si>
  <si>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</si>
  <si>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</si>
  <si>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</si>
  <si>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</si>
  <si>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</si>
  <si>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</si>
  <si>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</si>
  <si>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</si>
  <si>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</si>
  <si>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</si>
  <si>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</si>
  <si>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</si>
  <si>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</si>
  <si>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</si>
  <si>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</si>
  <si>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</si>
  <si>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</si>
  <si>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</si>
  <si>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</si>
  <si>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</si>
  <si>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</si>
  <si>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</si>
  <si>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</si>
  <si>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</si>
  <si>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</si>
  <si>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</si>
  <si>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</si>
  <si>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</si>
  <si>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</si>
  <si>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</si>
  <si>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</si>
  <si>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</si>
  <si>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</si>
  <si>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</si>
  <si>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</si>
  <si>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</si>
  <si>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</si>
  <si>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</si>
  <si>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</si>
  <si>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</si>
  <si>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</si>
  <si>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</si>
  <si>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</si>
  <si>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</si>
  <si>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</si>
  <si>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</si>
  <si>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</si>
  <si>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</si>
  <si>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</si>
  <si>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</si>
  <si>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</si>
  <si>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</si>
  <si>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</si>
  <si>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</si>
  <si>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</si>
  <si>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</si>
  <si>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</si>
  <si>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</si>
  <si>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</si>
  <si>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</si>
  <si>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</si>
  <si>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</si>
  <si>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</si>
  <si>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</si>
  <si>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</si>
  <si>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</si>
  <si>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</si>
  <si>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</si>
  <si>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</si>
  <si>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</si>
  <si>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</si>
  <si>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</si>
  <si>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</si>
  <si>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</si>
  <si>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</si>
  <si>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</si>
  <si>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</si>
  <si>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</si>
  <si>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</si>
  <si>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</si>
  <si>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</si>
  <si>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</si>
  <si>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</si>
  <si>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</si>
  <si>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</si>
  <si>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</si>
  <si>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</si>
  <si>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</si>
  <si>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</si>
  <si>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</si>
  <si>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</si>
  <si>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</si>
  <si>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</si>
  <si>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</si>
  <si>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</si>
  <si>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</si>
  <si>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</si>
  <si>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</si>
  <si>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</si>
  <si>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</si>
  <si>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</si>
  <si>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</si>
  <si>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</si>
  <si>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</si>
  <si>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</si>
  <si>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</si>
  <si>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</si>
  <si>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</si>
  <si>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</si>
  <si>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</si>
  <si>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</si>
  <si>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</si>
  <si>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</si>
  <si>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</si>
  <si>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</si>
  <si>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</si>
  <si>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</si>
  <si>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</si>
  <si>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</si>
  <si>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</si>
  <si>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</si>
  <si>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</si>
  <si>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</si>
  <si>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</si>
  <si>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</si>
  <si>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</si>
  <si>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</si>
  <si>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</si>
  <si>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</si>
  <si>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</si>
  <si>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</si>
  <si>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</si>
  <si>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</si>
  <si>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</si>
  <si>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</si>
  <si>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</si>
  <si>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</si>
  <si>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</si>
  <si>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</si>
  <si>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</si>
  <si>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</si>
  <si>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</si>
  <si>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</si>
  <si>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</si>
  <si>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</si>
  <si>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</si>
  <si>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</si>
  <si>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</si>
  <si>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</si>
  <si>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</si>
  <si>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</si>
  <si>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</si>
  <si>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</si>
  <si>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</si>
  <si>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</si>
  <si>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</si>
  <si>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</si>
  <si>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</si>
  <si>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</si>
  <si>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</si>
  <si>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</si>
  <si>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</si>
  <si>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</si>
  <si>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</si>
  <si>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</si>
  <si>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</si>
  <si>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</si>
  <si>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</si>
  <si>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</si>
  <si>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</si>
  <si>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</si>
  <si>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</si>
  <si>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</si>
  <si>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</si>
  <si>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</si>
  <si>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</si>
  <si>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</si>
  <si>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</si>
  <si>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</si>
  <si>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</si>
  <si>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</si>
  <si>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</si>
  <si>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</si>
  <si>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</si>
  <si>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</si>
  <si>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</si>
  <si>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</si>
  <si>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</si>
  <si>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</si>
  <si>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</si>
  <si>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</si>
  <si>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</si>
  <si>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</si>
  <si>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</si>
  <si>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</si>
  <si>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</si>
  <si>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</si>
  <si>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</si>
  <si>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</si>
  <si>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</si>
  <si>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</si>
  <si>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</si>
  <si>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</si>
  <si>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</si>
  <si>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</si>
  <si>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</si>
  <si>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</si>
  <si>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</si>
  <si>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</si>
  <si>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</si>
  <si>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</si>
  <si>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</si>
  <si>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</si>
  <si>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</si>
  <si>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</si>
  <si>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</si>
  <si>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</si>
  <si>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</si>
  <si>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</si>
  <si>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</si>
  <si>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</si>
  <si>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</si>
  <si>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</si>
  <si>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</si>
  <si>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</si>
  <si>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</si>
  <si>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</si>
  <si>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</si>
  <si>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</si>
  <si>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</si>
  <si>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</si>
  <si>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</si>
  <si>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</si>
  <si>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</si>
  <si>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</si>
  <si>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</si>
  <si>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</si>
  <si>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</si>
  <si>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</si>
  <si>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</si>
  <si>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</si>
  <si>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</si>
  <si>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</si>
  <si>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</si>
  <si>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</si>
  <si>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</si>
  <si>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</si>
  <si>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</si>
  <si>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</si>
  <si>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</si>
  <si>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</si>
  <si>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</si>
  <si>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</si>
  <si>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</si>
  <si>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</si>
  <si>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</si>
  <si>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</si>
  <si>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</si>
  <si>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</si>
  <si>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</si>
  <si>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</si>
  <si>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</si>
  <si>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</si>
  <si>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</si>
  <si>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</si>
  <si>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</si>
  <si>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</si>
  <si>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</si>
  <si>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</si>
  <si>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</si>
  <si>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</si>
  <si>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</si>
  <si>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</si>
  <si>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</si>
  <si>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</si>
  <si>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</si>
  <si>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</si>
  <si>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</si>
  <si>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</si>
  <si>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</si>
  <si>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</si>
  <si>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</si>
  <si>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</si>
  <si>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</si>
  <si>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</si>
  <si>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</si>
  <si>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</si>
  <si>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</si>
  <si>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</si>
  <si>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</si>
  <si>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</si>
  <si>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</si>
  <si>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</si>
  <si>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</si>
  <si>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</si>
  <si>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</si>
  <si>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</si>
  <si>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</si>
  <si>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</si>
  <si>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</si>
  <si>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</si>
  <si>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</si>
  <si>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</si>
  <si>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</si>
  <si>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</si>
  <si>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</si>
  <si>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</si>
  <si>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</si>
  <si>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</si>
  <si>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</si>
  <si>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</si>
  <si>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</si>
  <si>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</si>
  <si>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</si>
  <si>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</si>
  <si>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</si>
  <si>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</si>
  <si>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</si>
  <si>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</si>
  <si>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</si>
  <si>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</si>
  <si>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</si>
  <si>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</si>
  <si>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</si>
  <si>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</si>
  <si>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</si>
  <si>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</si>
  <si>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</si>
  <si>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</si>
  <si>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</si>
  <si>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</si>
  <si>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</si>
  <si>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</si>
  <si>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</si>
  <si>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</si>
  <si>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</si>
  <si>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</si>
  <si>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</si>
  <si>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</si>
  <si>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</si>
  <si>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</si>
  <si>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</si>
  <si>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</si>
  <si>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</si>
  <si>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</si>
  <si>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</si>
  <si>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</si>
  <si>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</si>
  <si>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</si>
  <si>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</si>
  <si>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</si>
  <si>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</si>
  <si>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</si>
  <si>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WR260</t>
  </si>
  <si>
    <t>RB154</t>
  </si>
  <si>
    <t>WR237</t>
  </si>
  <si>
    <t>TE130</t>
  </si>
  <si>
    <t>TE132</t>
  </si>
  <si>
    <t>WR258</t>
  </si>
  <si>
    <t>WR239</t>
  </si>
  <si>
    <t>WR243</t>
  </si>
  <si>
    <t>TE135</t>
  </si>
  <si>
    <t>RB160</t>
  </si>
  <si>
    <t>WR257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</si>
  <si>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</si>
  <si>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</si>
  <si>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</si>
  <si>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</si>
  <si>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</si>
  <si>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</si>
  <si>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</si>
  <si>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</si>
  <si>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WR245</t>
  </si>
  <si>
    <t>TE129</t>
  </si>
  <si>
    <t>WR242</t>
  </si>
  <si>
    <t>WR235</t>
  </si>
  <si>
    <t>WR264</t>
  </si>
  <si>
    <t>WR251</t>
  </si>
  <si>
    <t>WR249</t>
  </si>
  <si>
    <t>WR262</t>
  </si>
  <si>
    <t>WR238</t>
  </si>
  <si>
    <t>WR252</t>
  </si>
  <si>
    <t>WR253</t>
  </si>
  <si>
    <t>WR248</t>
  </si>
  <si>
    <t>WR266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</si>
  <si>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</si>
  <si>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</si>
  <si>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</si>
  <si>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</si>
  <si>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</si>
  <si>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</si>
  <si>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</si>
  <si>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</si>
  <si>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</si>
  <si>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</si>
  <si>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</si>
  <si>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</si>
  <si>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</si>
  <si>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</si>
  <si>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</si>
  <si>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</si>
  <si>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</si>
  <si>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</si>
  <si>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</si>
  <si>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</si>
  <si>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</si>
  <si>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</si>
  <si>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</si>
  <si>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</si>
  <si>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</si>
  <si>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</si>
  <si>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</si>
  <si>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</si>
  <si>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</si>
  <si>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</si>
  <si>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</si>
  <si>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</si>
  <si>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</si>
  <si>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</si>
  <si>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</si>
  <si>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</si>
  <si>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</si>
  <si>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</si>
  <si>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</si>
  <si>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</si>
  <si>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</si>
  <si>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</si>
  <si>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</si>
  <si>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</si>
  <si>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</si>
  <si>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</si>
  <si>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</si>
  <si>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</si>
  <si>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</si>
  <si>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John Stephens Jr.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</si>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</sst>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rgb="FF8EA9DB"/>
        </bottom>
      </border>
    </dxf>
    <dxf>
      <border outline="0">
        <top style="thin">
          <color rgb="FF8EA9DB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microsoft.com/office/2017/10/relationships/person" Target="persons/person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1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47">
  <autoFilter ref="A1:AB247" xr:uid="{00000000-0009-0000-0100-000018000000}"/>
  <sortState xmlns:xlrd2="http://schemas.microsoft.com/office/spreadsheetml/2017/richdata2" ref="A2:AB191">
    <sortCondition ref="B1:B191"/>
  </sortState>
  <tableColumns count="28">
    <tableColumn id="6" xr3:uid="{A27D2BD7-E2FC-48A9-83D3-7FACE1A663E2}" name="player_id" dataDxfId="151"/>
    <tableColumn id="21" xr3:uid="{4E50BEC1-E2A2-4FC4-A575-07B9379A957F}" name="OWNER" totalsRowDxfId="150"/>
    <tableColumn id="23" xr3:uid="{27A54450-66FC-40D8-972B-AEDDE1FB33E2}" name="PLAYER" totalsRowDxfId="149"/>
    <tableColumn id="9" xr3:uid="{46B1E234-77CD-43EE-80B0-58315361EB30}" name="RosterIndex" dataDxfId="148" totalsRowDxfId="147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8" totalsRowDxfId="146">
      <calculatedColumnFormula>MATCH(RosterPlan25[[#This Row],[player_id]],Draft2024[sleeper_id],0)</calculatedColumnFormula>
    </tableColumn>
    <tableColumn id="24" xr3:uid="{9DD4484B-0A5D-40A2-AAF5-57972F8C8FAC}" name="TEAM" dataDxfId="145" totalsRowDxfId="144">
      <calculatedColumnFormula>INDEX(CompositeRoster[team],RosterPlan25[[#This Row],[RosterIndex]])&amp;""</calculatedColumnFormula>
    </tableColumn>
    <tableColumn id="25" xr3:uid="{BC8A061B-319D-428C-981D-A9E998562BEF}" name="POS" dataDxfId="143" totalsRowDxfId="142">
      <calculatedColumnFormula>INDEX(CompositeRoster[position],RosterPlan25[[#This Row],[RosterIndex]])&amp;""</calculatedColumnFormula>
    </tableColumn>
    <tableColumn id="2" xr3:uid="{B17DFD1F-CBB1-4156-A63C-BE3C7FA57DB4}" name="SOURCE" dataDxfId="141" totalsRowDxfId="140">
      <calculatedColumnFormula>INDEX(CompositeRoster[source],RosterPlan25[[#This Row],[RosterIndex]])</calculatedColumnFormula>
    </tableColumn>
    <tableColumn id="7" xr3:uid="{E7175D65-C207-4FD7-AA7C-C4B72200622B}" name="$ PREV" dataDxfId="9">
      <calculatedColumnFormula>_xlfn.IFNA(INDEX(Draft2024[PRICE],RosterPlan25[[#This Row],[DraftIndex]]),0)</calculatedColumnFormula>
    </tableColumn>
    <tableColumn id="18" xr3:uid="{D8874531-10DB-4EB7-AE9D-41A3CD9EAC47}" name="Contract" dataDxfId="10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5">
      <calculatedColumnFormula array="1">IF(OR(ISBLANK(RosterPlan25[[#This Row],[player_id]]),NOT(ISNA(MATCH(RosterPlan25[[#This Row],[player_id]],Rookies2024[player_id],0)))),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6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39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8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7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0" totalsRowDxfId="13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5" totalsRowDxfId="13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3"/>
    <tableColumn id="19" xr3:uid="{EC09A68C-CD42-42B9-82DB-7308BED572BC}" name="Net Keeper Count" dataDxfId="7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32">
      <calculatedColumnFormula>IF(RosterPlan25[[#This Row],[KEEPER / RFA]]="RFA",RosterPlan25[[#This Row],[Pure Inflated $]],"")</calculatedColumnFormula>
    </tableColumn>
    <tableColumn id="5" xr3:uid="{3218F974-3ED7-4BC6-9B2E-BDDD9F3290AB}" name="Optimal $" dataDxfId="131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30">
      <calculatedColumnFormula>RosterPlan25[[#This Row],[Optimal $]]-RosterPlan25[[#This Row],[$ CURR]]</calculatedColumnFormula>
    </tableColumn>
    <tableColumn id="13" xr3:uid="{BCCC3E93-71FA-4015-A4C5-5F8B09657439}" name="VAW/G" dataDxfId="129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8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7">
      <calculatedColumnFormula>RosterPlan25[[#This Row],[VAWG Market $]]-_xlfn.IFNA(RosterPlan25[[#This Row],[$ CURR]],1)</calculatedColumnFormula>
    </tableColumn>
    <tableColumn id="4" xr3:uid="{78172CAB-FA5E-4E1D-B85E-34E37744B397}" name="Pure Inflated $" dataDxfId="126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5">
      <calculatedColumnFormula>RosterPlan25[[#This Row],[Pure Inflated $]]-RosterPlan25[[#This Row],[$ CURR]]</calculatedColumnFormula>
    </tableColumn>
    <tableColumn id="12" xr3:uid="{335CA68B-5231-411F-B481-6BF2DE8AA958}" name="Age" dataDxfId="124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23" dataDxfId="122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21"/>
    <tableColumn id="2" xr3:uid="{1C12CF27-2C2B-4D76-ADB6-8EC90DE42AD2}" name="RK" dataDxfId="120"/>
    <tableColumn id="3" xr3:uid="{C04606CC-5CE5-4AC2-A4D8-B527F58F2A18}" name="OVR RK" dataDxfId="119"/>
    <tableColumn id="4" xr3:uid="{13F0F64B-821D-40E0-B087-812CA5AEBE28}" name="OVERALL PLAYER" dataDxfId="118"/>
    <tableColumn id="5" xr3:uid="{F9662D3B-A207-441E-88AA-E3491A43A026}" name="POS RK" dataDxfId="117"/>
    <tableColumn id="6" xr3:uid="{94AA024F-04E6-4BB1-8099-88E8250E7215}" name="BYE" dataDxfId="116"/>
    <tableColumn id="7" xr3:uid="{6565FCEA-0F46-4275-A3BE-8DA3F3155BC4}" name="FPTs" dataDxfId="115"/>
    <tableColumn id="8" xr3:uid="{75E4CBD1-010D-4A55-833D-60F325A043E4}" name="VORP" dataDxfId="114" dataCellStyle="Percent"/>
    <tableColumn id="9" xr3:uid="{54B6C243-0193-4AD4-84B8-FFF05ED54CFD}" name="VARG" dataDxfId="113"/>
    <tableColumn id="10" xr3:uid="{33B77B4C-31E5-409A-932F-D9F24C2C0CE7}" name="SleeperID" dataDxfId="112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11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10">
  <autoFilter ref="B1:C5" xr:uid="{BD3D5B6A-0E82-4266-A652-8800D5991865}"/>
  <tableColumns count="2">
    <tableColumn id="1" xr3:uid="{630187B1-7D81-4079-95BD-216495B7A779}" name="Pos" dataDxfId="109"/>
    <tableColumn id="2" xr3:uid="{A28009DC-2646-4D97-B363-AE4D5FDF0CB2}" name="Calc" dataDxfId="108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7">
  <autoFilter ref="Q1:R7" xr:uid="{7D45C6CF-B9E4-4558-A30F-3DCBF5982F80}"/>
  <tableColumns count="2">
    <tableColumn id="1" xr3:uid="{FD54C7DC-703D-4035-9B33-8D062B0BF1B3}" name="Name" dataDxfId="106"/>
    <tableColumn id="2" xr3:uid="{7AD006C4-481B-425E-BFC3-927F1210BE8B}" name="SleeperID" dataDxfId="105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69" tableType="queryTable" totalsRowShown="0">
  <autoFilter ref="A1:N469" xr:uid="{754AD3B5-AEDC-446E-9FDF-295BF4903CBD}"/>
  <sortState xmlns:xlrd2="http://schemas.microsoft.com/office/spreadsheetml/2017/richdata2" ref="A2:N469">
    <sortCondition ref="K1:K469"/>
  </sortState>
  <tableColumns count="14">
    <tableColumn id="1" xr3:uid="{EE6997FD-2E2F-4A09-BFA6-F9E814B06ECE}" uniqueName="1" name="Player" queryTableFieldId="25" dataDxfId="104"/>
    <tableColumn id="3" xr3:uid="{C2E41B10-9E6B-48A3-BAF4-13271EFCAE0C}" uniqueName="3" name="Team" queryTableFieldId="3" dataDxfId="103"/>
    <tableColumn id="2" xr3:uid="{C702D405-5218-4710-AD7D-588178D98183}" uniqueName="2" name="Pos" queryTableFieldId="2" dataDxfId="102"/>
    <tableColumn id="4" xr3:uid="{CEFF79EF-DD13-4F5D-8B3B-145AB0747EA9}" uniqueName="4" name="POS RK" queryTableFieldId="26" dataDxfId="101"/>
    <tableColumn id="5" xr3:uid="{8FEF5448-83D8-4484-860E-140C2D039DED}" uniqueName="5" name="FPTS" queryTableFieldId="27" dataDxfId="100"/>
    <tableColumn id="6" xr3:uid="{0C2DC207-46D4-40A4-9348-81D63546A147}" uniqueName="6" name="VORP" queryTableFieldId="28" dataDxfId="99"/>
    <tableColumn id="7" xr3:uid="{ECEC869E-1D0D-4917-8B83-9F1A2388309C}" uniqueName="7" name="VARG" queryTableFieldId="29" dataDxfId="98"/>
    <tableColumn id="11" xr3:uid="{9C0B101A-1FD6-492D-BD8A-694FC03A41CF}" uniqueName="11" name="MG FPTS" queryTableFieldId="30" dataDxfId="97"/>
    <tableColumn id="12" xr3:uid="{B21CDA08-4B79-43A0-B598-63CC24A54E3A}" uniqueName="12" name="MG VORP" queryTableFieldId="31" dataDxfId="96"/>
    <tableColumn id="13" xr3:uid="{19CA223C-5405-4B0E-808F-1DEE7FDA87F4}" uniqueName="13" name="MG VARG" queryTableFieldId="32" dataDxfId="95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94">
      <calculatedColumnFormula>MAX(Free_Agents[[#This Row],[MG VARG]]*'Full Roster'!$AF$29,0)+1</calculatedColumnFormula>
    </tableColumn>
    <tableColumn id="8" xr3:uid="{D878D274-53CA-46B5-9F62-DFEFE0F3C807}" uniqueName="8" name="$INF" queryTableFieldId="20" dataDxfId="93">
      <calculatedColumnFormula>MAX(Free_Agents[[#This Row],[MG VARG]]*$Q$11,0)+1</calculatedColumnFormula>
    </tableColumn>
    <tableColumn id="9" xr3:uid="{519B71B8-0C53-4392-9518-7EAB7107C5F5}" uniqueName="9" name="Actual" queryTableFieldId="21" dataDxfId="92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59" tableType="queryTable" totalsRowShown="0">
  <autoFilter ref="A1:M659" xr:uid="{02B2FC40-FD55-4721-B606-F3C77431A198}"/>
  <tableColumns count="13">
    <tableColumn id="1" xr3:uid="{2F9F933A-7ED3-45E3-AD9C-F9F0CF7AD58E}" uniqueName="1" name="Player" queryTableFieldId="1" dataDxfId="4"/>
    <tableColumn id="2" xr3:uid="{AEFD8B10-DC70-45AF-9727-C2734AC0CDBC}" uniqueName="2" name="Team" queryTableFieldId="2" dataDxfId="3"/>
    <tableColumn id="3" xr3:uid="{3F3D96BE-5671-458B-BE27-FE59E8B432B8}" uniqueName="3" name="Pos" queryTableFieldId="3" dataDxfId="2"/>
    <tableColumn id="4" xr3:uid="{7C281E29-5C62-4FBE-B484-FD83B7A76C99}" uniqueName="4" name="POS RK" queryTableFieldId="4" dataDxfId="1"/>
    <tableColumn id="5" xr3:uid="{BAE53A0C-DBC7-4472-B20C-240399570CEC}" uniqueName="5" name="FPTS" queryTableFieldId="5"/>
    <tableColumn id="6" xr3:uid="{590E82C6-A814-4DA7-AA7D-EE94632B53B6}" uniqueName="6" name="VORP" queryTableFieldId="6"/>
    <tableColumn id="7" xr3:uid="{AC5F5846-85E8-47F3-A964-ACB359D77581}" uniqueName="7" name="VARG" queryTableFieldId="7"/>
    <tableColumn id="8" xr3:uid="{79E70FC3-7E2C-49EB-9560-E5E969E489A3}" uniqueName="8" name="MG FPTS" queryTableFieldId="8"/>
    <tableColumn id="9" xr3:uid="{F4CA60D4-5559-4FEE-B818-4B63C2080059}" uniqueName="9" name="MG VORP" queryTableFieldId="9"/>
    <tableColumn id="10" xr3:uid="{17E0AF10-7CA0-43ED-8080-5CC83DE73EC1}" uniqueName="10" name="MG VARG" queryTableFieldId="10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91"/>
    <tableColumn id="3" xr3:uid="{8C47BB5E-D90E-4F0C-9F5E-7E833DDAE05D}" uniqueName="3" name="week" queryTableFieldId="3" dataDxfId="90"/>
    <tableColumn id="23" xr3:uid="{76702178-DF8E-48AD-B945-7487AE19CFD7}" uniqueName="23" name="date" queryTableFieldId="23" dataDxfId="89"/>
    <tableColumn id="24" xr3:uid="{BEB9B09D-8976-4B71-85E6-F2A4756F4561}" uniqueName="24" name="draft_picks" queryTableFieldId="27" dataDxfId="88"/>
    <tableColumn id="20" xr3:uid="{19A4775B-8CE1-4E0A-A2B1-365BEA5A6637}" uniqueName="20" name="added_players" queryTableFieldId="20" dataDxfId="87"/>
    <tableColumn id="19" xr3:uid="{56349EB0-C38F-499E-989F-79D40DD4E147}" uniqueName="19" name="dropped_players" queryTableFieldId="19" dataDxfId="8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85"/>
    <tableColumn id="6" xr3:uid="{6CD64FD6-C5F9-44DC-84E5-FC450741BDA9}" uniqueName="6" name="added_players" queryTableFieldId="6" dataDxfId="8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83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17" headerRowBorderDxfId="15" tableBorderDxfId="1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14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13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12">
      <calculatedColumnFormula>2024-Draft2024[[#This Row],[Net Keeper Count]]</calculatedColumnFormula>
    </tableColumn>
    <tableColumn id="11" xr3:uid="{3BF2322D-ED8F-43AD-88C7-39AF550AE400}" name="Net Keeper Count" dataDxfId="11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82" headerRowBorderDxfId="81" tableBorderDxfId="8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79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78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77">
      <calculatedColumnFormula>2023-Draft2023[[#This Row],[Net Keeper Count]]</calculatedColumnFormula>
    </tableColumn>
    <tableColumn id="11" xr3:uid="{7393A832-3430-4CF5-BB7A-06479E6E2649}" name="Net Keeper Count" dataDxfId="76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5" headerRowBorderDxfId="74" tableBorderDxfId="7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7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7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70">
      <calculatedColumnFormula>2022-Draft2022[[#This Row],[Net Keeper Count]]</calculatedColumnFormula>
    </tableColumn>
    <tableColumn id="11" xr3:uid="{110FBB8E-C5E1-4172-BCD1-4C5A20C18910}" name="Net Keeper Count" dataDxfId="6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8" headerRowBorderDxfId="67" tableBorderDxfId="6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63">
      <calculatedColumnFormula>2021-Draft2021[[#This Row],[Net Keeper Count]]</calculatedColumnFormula>
    </tableColumn>
    <tableColumn id="11" xr3:uid="{0AD06D2C-95F2-4A58-AB05-AA9E9837FCAE}" name="Net Keeper Count" dataDxfId="6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1" headerRowBorderDxfId="60" tableBorderDxfId="5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5" tableBorderDxfId="5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53"/>
    <tableColumn id="6" xr3:uid="{A69042D3-2198-4351-B984-CF82E65B3D38}" name="PLAYER" dataDxfId="52"/>
    <tableColumn id="7" xr3:uid="{FABC142F-41CF-4119-8118-F0B04FFFB8FC}" name="TEAM" dataDxfId="51"/>
    <tableColumn id="8" xr3:uid="{B910BA16-C7EB-45F7-B0A1-5BFCF5839D0E}" name="POS" dataDxfId="50"/>
    <tableColumn id="9" xr3:uid="{28573E67-E9DE-40BA-960E-0AD47EE51FDE}" name="PRICE"/>
    <tableColumn id="10" xr3:uid="{E6177F9D-83FB-446B-9F0B-FD340717E21E}" name="KEEPER" dataDxfId="49"/>
    <tableColumn id="11" xr3:uid="{ED4983FB-9196-4864-AB9A-56B374E5D1E2}" name="Last Contract" dataDxfId="4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45"/>
    <tableColumn id="6" xr3:uid="{B991AFDE-8FE5-4B52-A86C-D03772C9E85C}" name="Pick" dataDxfId="44"/>
    <tableColumn id="1" xr3:uid="{A28B4F84-16D5-4B1D-ADDB-C93A82BD1037}" name="PickName" dataDxfId="4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42"/>
    <tableColumn id="5" xr3:uid="{1D0DB065-9F1A-4622-803A-456B3F9D0A84}" name="Pos" dataDxfId="4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4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8"/>
    <tableColumn id="7" xr3:uid="{A2680723-46AE-46D5-AAF9-73ED72E383C2}" name="Round" dataDxfId="37"/>
    <tableColumn id="6" xr3:uid="{75F71CF4-9C50-4976-8D32-EEE9391D2693}" name="Pick" dataDxfId="3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3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3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33"/>
    <tableColumn id="5" xr3:uid="{8814867D-B485-4BB8-A9BF-0FF4CD39F5DD}" name="PLAYER" dataDxfId="32"/>
    <tableColumn id="6" xr3:uid="{9E300F00-6D5A-44D9-B488-CC2A8CCD7CD3}" name="TEAM" dataDxfId="31"/>
    <tableColumn id="7" xr3:uid="{E87EB307-EBFC-49BC-8CAF-AA67F485FA72}" name="POS" dataDxfId="30"/>
    <tableColumn id="8" xr3:uid="{96CC5E96-3C26-496E-9CEE-EEBD3578E3ED}" name="PRICE"/>
    <tableColumn id="9" xr3:uid="{13B69E40-26E9-41B6-9A07-552F806D9EDE}" name="KEEPER" dataDxfId="29"/>
    <tableColumn id="10" xr3:uid="{02D24F50-84F9-464F-88D8-FA5C46AA3764}" name="Last Contract" dataDxfId="28"/>
    <tableColumn id="11" xr3:uid="{69CF69A2-4B29-4FE7-BD92-2BEB500FA2F2}" name="Current Contract" dataDxfId="27"/>
    <tableColumn id="12" xr3:uid="{C8744FC2-41BD-4953-B988-A9A58ADFF201}" name="Net Keeper Count" dataDxfId="2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24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23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2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47" tableType="queryTable" totalsRowShown="0">
  <autoFilter ref="A1:H247" xr:uid="{35B30639-2AC1-4F86-870E-F91791EAE1AF}"/>
  <sortState xmlns:xlrd2="http://schemas.microsoft.com/office/spreadsheetml/2017/richdata2" ref="A2:H247">
    <sortCondition ref="B1:B247"/>
  </sortState>
  <tableColumns count="8">
    <tableColumn id="1" xr3:uid="{B0AC6ECC-D4BF-4CE4-9E31-9F7B1E017309}" uniqueName="1" name="sleeper_id" queryTableFieldId="21" dataDxfId="21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6" totalsRowShown="0">
  <autoFilter ref="B6:E1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0"/>
    <tableColumn id="4" xr3:uid="{A6BF63E3-9A75-48EC-8537-33AD8CE98A28}" name="league_id" dataDxfId="19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8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21381</v>
      </c>
      <c r="D2" t="s">
        <v>261</v>
      </c>
    </row>
    <row r="3" spans="1:4" x14ac:dyDescent="0.25">
      <c r="A3" t="s">
        <v>2</v>
      </c>
      <c r="B3" t="s">
        <v>17153</v>
      </c>
      <c r="C3" t="s">
        <v>21381</v>
      </c>
      <c r="D3" t="s">
        <v>262</v>
      </c>
    </row>
    <row r="4" spans="1:4" x14ac:dyDescent="0.25">
      <c r="A4" t="s">
        <v>10</v>
      </c>
      <c r="B4" t="s">
        <v>21406</v>
      </c>
      <c r="C4" t="s">
        <v>21381</v>
      </c>
      <c r="D4" t="s">
        <v>263</v>
      </c>
    </row>
    <row r="5" spans="1:4" x14ac:dyDescent="0.25">
      <c r="A5" t="s">
        <v>8</v>
      </c>
      <c r="C5" t="s">
        <v>21381</v>
      </c>
      <c r="D5" t="s">
        <v>264</v>
      </c>
    </row>
    <row r="6" spans="1:4" x14ac:dyDescent="0.25">
      <c r="A6" t="s">
        <v>3</v>
      </c>
      <c r="B6" t="s">
        <v>21403</v>
      </c>
      <c r="C6" t="s">
        <v>21381</v>
      </c>
      <c r="D6" t="s">
        <v>15831</v>
      </c>
    </row>
    <row r="7" spans="1:4" x14ac:dyDescent="0.25">
      <c r="A7" t="s">
        <v>9</v>
      </c>
      <c r="B7" t="s">
        <v>21283</v>
      </c>
      <c r="C7" t="s">
        <v>21381</v>
      </c>
      <c r="D7" t="s">
        <v>265</v>
      </c>
    </row>
    <row r="8" spans="1:4" x14ac:dyDescent="0.25">
      <c r="A8" t="s">
        <v>6</v>
      </c>
      <c r="B8" t="s">
        <v>21405</v>
      </c>
      <c r="C8" t="s">
        <v>21381</v>
      </c>
      <c r="D8" t="s">
        <v>266</v>
      </c>
    </row>
    <row r="9" spans="1:4" x14ac:dyDescent="0.25">
      <c r="A9" t="s">
        <v>5</v>
      </c>
      <c r="B9" t="s">
        <v>10578</v>
      </c>
      <c r="C9" t="s">
        <v>21381</v>
      </c>
      <c r="D9" t="s">
        <v>267</v>
      </c>
    </row>
    <row r="10" spans="1:4" x14ac:dyDescent="0.25">
      <c r="A10" t="s">
        <v>4</v>
      </c>
      <c r="C10" t="s">
        <v>21381</v>
      </c>
      <c r="D10" t="s">
        <v>268</v>
      </c>
    </row>
    <row r="11" spans="1:4" x14ac:dyDescent="0.25">
      <c r="A11" t="s">
        <v>20900</v>
      </c>
      <c r="C11" t="s">
        <v>21381</v>
      </c>
      <c r="D11" t="s">
        <v>20901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AF35" sqref="AF35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20898</v>
      </c>
      <c r="Q1" s="37" t="s">
        <v>22957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23324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21378</v>
      </c>
      <c r="AL1" s="40" t="s">
        <v>11072</v>
      </c>
      <c r="AM1" s="37" t="s">
        <v>11073</v>
      </c>
      <c r="AN1" s="37" t="s">
        <v>23239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17612</v>
      </c>
      <c r="B2" t="s">
        <v>15831</v>
      </c>
      <c r="C2" t="s">
        <v>17611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Row],[player_id]],Draft2024[sleeper_id],0)</f>
        <v>1</v>
      </c>
      <c r="F2" t="str">
        <f>INDEX(CompositeRoster[team],RosterPlan25[[#This Row],[RosterIndex]])&amp;""</f>
        <v>TB</v>
      </c>
      <c r="G2" t="str">
        <f>INDEX(CompositeRoster[position],RosterPlan25[[#This Row],[RosterIndex]])&amp;""</f>
        <v>TE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1</v>
      </c>
      <c r="J2" s="41" t="str">
        <f>IF(RosterPlan25[[#This Row],[SOURCE]]="Rookie","Rookie",_xlfn.IFNA(INDEX(Draft2024[Current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" s="41" t="str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" s="41">
        <f>ROUNDDOWN(RosterPlan25[[#This Row],[Optimal $]]*IF(RosterPlan25[[#This Row],[Contract]]="Rookie",0.3,0.15),0)</f>
        <v>0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" s="37">
        <f>IF(VARG="MANUAL",RosterPlan25[[#This Row],[ManualVARG]],IF(VARG="GOOD",RosterPlan25[[#This Row],[GoodVARG]],"ERR"))</f>
        <v>-1.6665647128303296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-1.6665647128303296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" s="38" t="s">
        <v>433</v>
      </c>
      <c r="S2" s="35">
        <f>_xlfn.IFNA(INDEX(Draft2024[Net Keeper Count],RosterPlan25[[#This Row],[DraftIndex]]),0)+IF(RosterPlan25[[#This Row],[KEEPER / RFA]]="K",1,0)</f>
        <v>3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 s="35">
        <f>IF(OR(RosterPlan25[[#This Row],[SOURCE]]="Rookie",RosterPlan25[[#This Row],[POS]]="K"),0,RosterPlan25[[#This Row],[VAR/G]]+3.3)</f>
        <v>1.6334352871696702</v>
      </c>
      <c r="X2" s="35" t="e">
        <f>IF(RosterPlan25[[#This Row],[VAW/G]]&gt;0,ROUND(RosterPlan25[[#This Row],[VAW/G]]*$AF$56,0)+1,1)</f>
        <v>#DIV/0!</v>
      </c>
      <c r="Y2" s="42" t="e">
        <f>RosterPlan25[[#This Row],[VAWG Market $]]-_xlfn.IFNA(RosterPlan25[[#This Row],[$ CURR]],1)</f>
        <v>#DIV/0!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 s="35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8</v>
      </c>
      <c r="AE2" s="38" t="s">
        <v>20901</v>
      </c>
      <c r="AF2" s="38">
        <f>SUMIFS(RosterPlan25[[$ CURR]:[$ CURR]],RosterPlan25[[OWNER]:[OWNER]],"="&amp;$AE2,RosterPlan25[[KEEPER / RFA]:[KEEPER / RFA]],"K")</f>
        <v>301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301</v>
      </c>
      <c r="AH2" s="35">
        <f>COUNTIFS(RosterPlan25[OWNER],"="&amp;$AE2)</f>
        <v>25</v>
      </c>
      <c r="AI2" s="43">
        <f>COUNTIFS(RosterPlan25[OWNER],"="&amp;$AE2,RosterPlan25[KEEPER / RFA],"K")</f>
        <v>25</v>
      </c>
      <c r="AJ2" s="35">
        <f>COUNTIFS(RosterPlan25[OWNER],"="&amp;$AE2,RosterPlan25[KEEPER / RFA],"RFA")</f>
        <v>0</v>
      </c>
      <c r="AL2" s="40">
        <f>AG2+24+AK2-MIN(AI2+AJ2,24)</f>
        <v>301</v>
      </c>
      <c r="AM2" s="37">
        <f>SUMIFS(RosterPlan25[[VAR/G]:[VAR/G]],RosterPlan25[[OWNER]:[OWNER]],"="&amp;$AE2,RosterPlan25[[KEEPER / RFA]:[KEEPER / RFA]],"K",RosterPlan25[[VAR/G]:[VAR/G]],"&gt;0")</f>
        <v>16.398183254211968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-7.5265938100639154E-2</v>
      </c>
      <c r="AQ2" s="37">
        <f>AM2+AP2+AN2</f>
        <v>16.322917316111329</v>
      </c>
      <c r="AR2">
        <v>19.522489316239302</v>
      </c>
      <c r="AS2" s="37">
        <f>AQ2-AR2</f>
        <v>-3.1995720001279722</v>
      </c>
      <c r="AT2" s="86">
        <f>AQ2/$AQ$12</f>
        <v>7.7842753500011685E-2</v>
      </c>
      <c r="BA2" s="38"/>
      <c r="BB2" s="37"/>
      <c r="BC2" s="37"/>
      <c r="BI2"/>
      <c r="BJ2"/>
    </row>
    <row r="3" spans="1:62" x14ac:dyDescent="0.25">
      <c r="A3" t="s">
        <v>14424</v>
      </c>
      <c r="B3" t="s">
        <v>15831</v>
      </c>
      <c r="C3" t="s">
        <v>14423</v>
      </c>
      <c r="D3" s="35">
        <f>_xlfn.IFNA(MATCH(RosterPlan25[[#This Row],[player_id]],CompositeRoster[sleeper_id],0),  MATCH(RosterPlan25[[#This Row],[PLAYER]],CompositeRoster[full_name],0))</f>
        <v>2</v>
      </c>
      <c r="E3" s="35" t="e">
        <f>MATCH(RosterPlan25[[#This Row],[player_id]],Draft2024[sleeper_id],0)</f>
        <v>#N/A</v>
      </c>
      <c r="F3" s="35" t="str">
        <f>INDEX(CompositeRoster[team],RosterPlan25[[#This Row],[RosterIndex]])&amp;""</f>
        <v>HOU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0</v>
      </c>
      <c r="J3" s="41" t="str">
        <f>IF(RosterPlan25[[#This Row],[SOURCE]]="Rookie","Rookie",_xlfn.IFNA(INDEX(Draft2024[Current Contract],RosterPlan25[[#This Row],[DraftIndex]]),"Undrafted"))</f>
        <v>Undrafted</v>
      </c>
      <c r="K3" s="41" cm="1">
        <f t="array" ref="K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" s="41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" s="41">
        <f>ROUNDDOWN(RosterPlan25[[#This Row],[Optimal $]]*IF(RosterPlan25[[#This Row],[Contract]]="Rookie",0.3,0.15),0)</f>
        <v>0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" s="37">
        <f>IF(VARG="MANUAL",RosterPlan25[[#This Row],[ManualVARG]],IF(VARG="GOOD",RosterPlan25[[#This Row],[GoodVARG]],"ERR"))</f>
        <v>-5.9415010942404853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-5.9415010942404853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3" s="38" t="s">
        <v>433</v>
      </c>
      <c r="S3" s="38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-2.6415010942404855</v>
      </c>
      <c r="X3">
        <f>IF(RosterPlan25[[#This Row],[VAW/G]]&gt;0,ROUND(RosterPlan25[[#This Row],[VAW/G]]*$AF$56,0)+1,1)</f>
        <v>1</v>
      </c>
      <c r="Y3" s="49">
        <f>RosterPlan25[[#This Row],[VAWG Market $]]-_xlfn.IFNA(RosterPlan25[[#This Row],[$ CURR]],1)</f>
        <v>0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:AD11" si="1">300-AF3+AH3+$AD$15-24-AK3</f>
        <v>20</v>
      </c>
      <c r="AE3" s="38" t="s">
        <v>261</v>
      </c>
      <c r="AF3" s="38">
        <f>SUMIFS(RosterPlan25[[$ CURR]:[$ CURR]],RosterPlan25[[OWNER]:[OWNER]],"="&amp;$AE3,RosterPlan25[[KEEPER / RFA]:[KEEPER / RFA]],"K")</f>
        <v>287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287</v>
      </c>
      <c r="AH3" s="35">
        <f>COUNTIFS(RosterPlan25[OWNER],"="&amp;$AE3)</f>
        <v>24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0</v>
      </c>
      <c r="AK3" s="35">
        <v>1</v>
      </c>
      <c r="AL3" s="40">
        <f t="shared" ref="AL3:AL10" si="2">AG3+24+AK3-MIN(AI3+AJ3,24)</f>
        <v>288</v>
      </c>
      <c r="AM3" s="37">
        <f>SUMIFS(RosterPlan25[[VAR/G]:[VAR/G]],RosterPlan25[[OWNER]:[OWNER]],"="&amp;$AE3,RosterPlan25[[KEEPER / RFA]:[KEEPER / RFA]],"K",RosterPlan25[[VAR/G]:[VAR/G]],"&gt;0")</f>
        <v>20.302265237677609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0.90319125720766991</v>
      </c>
      <c r="AQ3" s="37">
        <f t="shared" ref="AQ3:AQ11" si="3">AM3+AP3+AN3</f>
        <v>21.205456494885279</v>
      </c>
      <c r="AR3">
        <v>19.52771367521369</v>
      </c>
      <c r="AS3" s="37">
        <f t="shared" ref="AS3:AS11" si="4">AQ3-AR3</f>
        <v>1.6777428196715896</v>
      </c>
      <c r="AT3" s="86">
        <f t="shared" ref="AT3:AT11" si="5">AQ3/$AQ$12</f>
        <v>0.1011272121777694</v>
      </c>
      <c r="BA3" s="38"/>
      <c r="BB3" s="37"/>
      <c r="BC3" s="37"/>
      <c r="BI3"/>
      <c r="BJ3"/>
    </row>
    <row r="4" spans="1:62" x14ac:dyDescent="0.25">
      <c r="A4" t="s">
        <v>99</v>
      </c>
      <c r="B4" t="s">
        <v>15831</v>
      </c>
      <c r="C4" t="s">
        <v>4233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Row],[player_id]],Draft2024[sleeper_id],0)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13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4" s="25">
        <f>IF(VARG="MANUAL",RosterPlan25[[#This Row],[ManualVARG]],IF(VARG="GOOD",RosterPlan25[[#This Row],[GoodVARG]],"ERR"))</f>
        <v>0.41046116877345601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0.41046116877345601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433</v>
      </c>
      <c r="S4" s="57">
        <f>_xlfn.IFNA(INDEX(Draft2024[Net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6</v>
      </c>
      <c r="V4" s="35">
        <f>RosterPlan25[[#This Row],[Optimal $]]-RosterPlan25[[#This Row],[$ CURR]]</f>
        <v>-7</v>
      </c>
      <c r="W4">
        <f>IF(OR(RosterPlan25[[#This Row],[SOURCE]]="Rookie",RosterPlan25[[#This Row],[POS]]="K"),0,RosterPlan25[[#This Row],[VAR/G]]+3.3)</f>
        <v>3.7104611687734557</v>
      </c>
      <c r="X4" t="e">
        <f>IF(RosterPlan25[[#This Row],[VAW/G]]&gt;0,ROUND(RosterPlan25[[#This Row],[VAW/G]]*$AF$56,0)+1,1)</f>
        <v>#DIV/0!</v>
      </c>
      <c r="Y4" s="49" t="e">
        <f>RosterPlan25[[#This Row],[VAWG Market $]]-_xlfn.IFNA(RosterPlan25[[#This Row],[$ CURR]],1)</f>
        <v>#DIV/0!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4">
        <f>RosterPlan25[[#This Row],[Pure Inflated $]]-RosterPlan25[[#This Row],[$ CURR]]</f>
        <v>30</v>
      </c>
      <c r="AB4">
        <f>INDEX(players[age],MATCH(RosterPlan25[[#This Row],[player_id]],players[sleeper_id],0))</f>
        <v>28</v>
      </c>
      <c r="AD4" s="35">
        <f t="shared" si="1"/>
        <v>13</v>
      </c>
      <c r="AE4" s="38" t="s">
        <v>262</v>
      </c>
      <c r="AF4" s="38">
        <f>SUMIFS(RosterPlan25[[$ CURR]:[$ CURR]],RosterPlan25[[OWNER]:[OWNER]],"="&amp;$AE4,RosterPlan25[[KEEPER / RFA]:[KEEPER / RFA]],"K")</f>
        <v>295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295</v>
      </c>
      <c r="AH4" s="35">
        <f>COUNTIFS(RosterPlan25[OWNER],"="&amp;$AE4)</f>
        <v>24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L4" s="40">
        <f t="shared" si="2"/>
        <v>295</v>
      </c>
      <c r="AM4" s="37">
        <f>SUMIFS(RosterPlan25[[VAR/G]:[VAR/G]],RosterPlan25[[OWNER]:[OWNER]],"="&amp;$AE4,RosterPlan25[[KEEPER / RFA]:[KEEPER / RFA]],"K",RosterPlan25[[VAR/G]:[VAR/G]],"&gt;0")</f>
        <v>26.970486646142948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0.37632969050319576</v>
      </c>
      <c r="AQ4" s="37">
        <f>AM4+AP4+AN4</f>
        <v>27.346816336646143</v>
      </c>
      <c r="AR4">
        <v>24.008322649572651</v>
      </c>
      <c r="AS4" s="37">
        <f t="shared" si="4"/>
        <v>3.3384936870734911</v>
      </c>
      <c r="AT4" s="86">
        <f>AQ4/$AQ$12</f>
        <v>0.13041489103191628</v>
      </c>
      <c r="BA4" s="38"/>
      <c r="BB4" s="37"/>
      <c r="BC4" s="37"/>
      <c r="BI4"/>
      <c r="BJ4"/>
    </row>
    <row r="5" spans="1:62" x14ac:dyDescent="0.25">
      <c r="A5" t="s">
        <v>18195</v>
      </c>
      <c r="B5" t="s">
        <v>15831</v>
      </c>
      <c r="C5" t="s">
        <v>18194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3</v>
      </c>
      <c r="F5" s="35" t="str">
        <f>INDEX(CompositeRoster[team],RosterPlan25[[#This Row],[RosterIndex]])&amp;""</f>
        <v>GB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10</v>
      </c>
      <c r="J5" s="41" t="str">
        <f>IF(RosterPlan25[[#This Row],[SOURCE]]="Rookie","Rookie",_xlfn.IFNA(INDEX(Draft2024[Current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5" s="41" t="str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" s="37">
        <f>IF(VARG="MANUAL",RosterPlan25[[#This Row],[ManualVARG]],IF(VARG="GOOD",RosterPlan25[[#This Row],[GoodVARG]],"ERR"))</f>
        <v>9.4975665502716689E-2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9.4975665502716689E-2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5" s="38" t="s">
        <v>433</v>
      </c>
      <c r="S5" s="38">
        <f>_xlfn.IFNA(INDEX(Draft2024[Net Keeper Count],RosterPlan25[[#This Row],[DraftIndex]]),0)+IF(RosterPlan25[[#This Row],[KEEPER / RFA]]="K",1,0)</f>
        <v>3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2</v>
      </c>
      <c r="V5" s="35">
        <f>RosterPlan25[[#This Row],[Optimal $]]-RosterPlan25[[#This Row],[$ CURR]]</f>
        <v>-8</v>
      </c>
      <c r="W5">
        <f>IF(OR(RosterPlan25[[#This Row],[SOURCE]]="Rookie",RosterPlan25[[#This Row],[POS]]="K"),0,RosterPlan25[[#This Row],[VAR/G]]+3.3)</f>
        <v>3.3949756655027166</v>
      </c>
      <c r="X5" t="e">
        <f>IF(RosterPlan25[[#This Row],[VAW/G]]&gt;0,ROUND(RosterPlan25[[#This Row],[VAW/G]]*$AF$56,0)+1,1)</f>
        <v>#DIV/0!</v>
      </c>
      <c r="Y5" s="49" t="e">
        <f>RosterPlan25[[#This Row],[VAWG Market $]]-_xlfn.IFNA(RosterPlan25[[#This Row],[$ CURR]],1)</f>
        <v>#DIV/0!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5">
        <f>RosterPlan25[[#This Row],[Pure Inflated $]]-RosterPlan25[[#This Row],[$ CURR]]</f>
        <v>30</v>
      </c>
      <c r="AB5">
        <f>INDEX(players[age],MATCH(RosterPlan25[[#This Row],[player_id]],players[sleeper_id],0))</f>
        <v>25</v>
      </c>
      <c r="AD5" s="35">
        <f t="shared" si="1"/>
        <v>22</v>
      </c>
      <c r="AE5" s="38" t="s">
        <v>263</v>
      </c>
      <c r="AF5" s="38">
        <f>SUMIFS(RosterPlan25[[$ CURR]:[$ CURR]],RosterPlan25[[OWNER]:[OWNER]],"="&amp;$AE5,RosterPlan25[[KEEPER / RFA]:[KEEPER / RFA]],"K")</f>
        <v>286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286</v>
      </c>
      <c r="AH5" s="35">
        <f>COUNTIFS(RosterPlan25[OWNER],"="&amp;$AE5)</f>
        <v>24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0</v>
      </c>
      <c r="AL5" s="40">
        <f t="shared" si="2"/>
        <v>286</v>
      </c>
      <c r="AM5" s="37">
        <f>SUMIFS(RosterPlan25[[VAR/G]:[VAR/G]],RosterPlan25[[OWNER]:[OWNER]],"="&amp;$AE5,RosterPlan25[[KEEPER / RFA]:[KEEPER / RFA]],"K",RosterPlan25[[VAR/G]:[VAR/G]],"&gt;0")</f>
        <v>24.122380649542826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1.0537231334089481</v>
      </c>
      <c r="AQ5" s="37">
        <f t="shared" si="3"/>
        <v>25.176103782951774</v>
      </c>
      <c r="AR5">
        <v>23.052841880341887</v>
      </c>
      <c r="AS5" s="37">
        <f t="shared" si="4"/>
        <v>2.1232619026098867</v>
      </c>
      <c r="AT5" s="86">
        <f t="shared" si="5"/>
        <v>0.12006292765648291</v>
      </c>
      <c r="BA5" s="38"/>
      <c r="BB5" s="37"/>
      <c r="BC5" s="37"/>
      <c r="BI5"/>
      <c r="BJ5"/>
    </row>
    <row r="6" spans="1:62" x14ac:dyDescent="0.25">
      <c r="A6" t="s">
        <v>157</v>
      </c>
      <c r="B6" t="s">
        <v>15831</v>
      </c>
      <c r="C6" t="s">
        <v>1894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4</v>
      </c>
      <c r="F6" t="str">
        <f>INDEX(CompositeRoster[team],RosterPlan25[[#This Row],[RosterIndex]])&amp;""</f>
        <v>DEN</v>
      </c>
      <c r="G6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_xlfn.IFNA(INDEX(Draft2024[PRICE],RosterPlan25[[#This Row],[DraftIndex]]),0)</f>
        <v>16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6" s="47">
        <f>IF(VARG="MANUAL",RosterPlan25[[#This Row],[ManualVARG]],IF(VARG="GOOD",RosterPlan25[[#This Row],[GoodVARG]],"ERR"))</f>
        <v>-0.33491523500984083</v>
      </c>
      <c r="P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-0.33491523500984083</v>
      </c>
      <c r="Q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6" s="38" t="s">
        <v>433</v>
      </c>
      <c r="S6">
        <f>_xlfn.IFNA(INDEX(Draft2024[Net Keeper Count],RosterPlan25[[#This Row],[DraftIndex]]),0)+IF(RosterPlan25[[#This Row],[KEEPER / RFA]]="K",1,0)</f>
        <v>7</v>
      </c>
      <c r="T6" s="38" t="str">
        <f>IF(RosterPlan25[[#This Row],[KEEPER / RFA]]="RFA",RosterPlan25[[#This Row],[Pure Inflated $]],"")</f>
        <v/>
      </c>
      <c r="U6" s="48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-15</v>
      </c>
      <c r="W6">
        <f>IF(OR(RosterPlan25[[#This Row],[SOURCE]]="Rookie",RosterPlan25[[#This Row],[POS]]="K"),0,RosterPlan25[[#This Row],[VAR/G]]+3.3)</f>
        <v>2.9650847649901588</v>
      </c>
      <c r="X6" t="e">
        <f>IF(RosterPlan25[[#This Row],[VAW/G]]&gt;0,ROUND(RosterPlan25[[#This Row],[VAW/G]]*$AF$56,0)+1,1)</f>
        <v>#DIV/0!</v>
      </c>
      <c r="Y6" s="49" t="e">
        <f>RosterPlan25[[#This Row],[VAWG Market $]]-_xlfn.IFNA(RosterPlan25[[#This Row],[$ CURR]],1)</f>
        <v>#DIV/0!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-15</v>
      </c>
      <c r="AB6">
        <f>INDEX(players[age],MATCH(RosterPlan25[[#This Row],[player_id]],players[sleeper_id],0))</f>
        <v>28</v>
      </c>
      <c r="AD6" s="35">
        <f t="shared" si="1"/>
        <v>8</v>
      </c>
      <c r="AE6" s="38" t="s">
        <v>264</v>
      </c>
      <c r="AF6" s="38">
        <f>SUMIFS(RosterPlan25[[$ CURR]:[$ CURR]],RosterPlan25[[OWNER]:[OWNER]],"="&amp;$AE6,RosterPlan25[[KEEPER / RFA]:[KEEPER / RFA]],"K")</f>
        <v>300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300</v>
      </c>
      <c r="AH6" s="35">
        <f>COUNTIFS(RosterPlan25[OWNER],"="&amp;$AE6)</f>
        <v>24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0</v>
      </c>
      <c r="AL6" s="40">
        <f t="shared" si="2"/>
        <v>300</v>
      </c>
      <c r="AM6" s="37">
        <f>SUMIFS(RosterPlan25[[VAR/G]:[VAR/G]],RosterPlan25[[OWNER]:[OWNER]],"="&amp;$AE6,RosterPlan25[[KEEPER / RFA]:[KEEPER / RFA]],"K",RosterPlan25[[VAR/G]:[VAR/G]],"&gt;0")</f>
        <v>17.482036086827215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0</v>
      </c>
      <c r="AQ6" s="37">
        <f t="shared" si="3"/>
        <v>17.482036086827215</v>
      </c>
      <c r="AR6">
        <v>27.344519230769237</v>
      </c>
      <c r="AS6" s="37">
        <f t="shared" si="4"/>
        <v>-9.862483143942022</v>
      </c>
      <c r="AT6" s="86">
        <f t="shared" si="5"/>
        <v>8.3370502921189832E-2</v>
      </c>
      <c r="BA6" s="38"/>
      <c r="BB6" s="37"/>
      <c r="BC6" s="37"/>
      <c r="BI6"/>
      <c r="BJ6"/>
    </row>
    <row r="7" spans="1:62" x14ac:dyDescent="0.25">
      <c r="A7" t="s">
        <v>19196</v>
      </c>
      <c r="B7" t="s">
        <v>15831</v>
      </c>
      <c r="C7" t="s">
        <v>19195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Row],[player_id]],Draft2024[sleeper_id],0)</f>
        <v>5</v>
      </c>
      <c r="F7" s="35" t="str">
        <f>INDEX(CompositeRoster[team],RosterPlan25[[#This Row],[RosterIndex]])&amp;""</f>
        <v>BUF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13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8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7" s="25">
        <f>IF(VARG="MANUAL",RosterPlan25[[#This Row],[ManualVARG]],IF(VARG="GOOD",RosterPlan25[[#This Row],[GoodVARG]],"ERR"))</f>
        <v>2.0151811505983468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2.0151811505983468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7" s="38" t="s">
        <v>433</v>
      </c>
      <c r="S7" s="57">
        <f>_xlfn.IFNA(INDEX(Draft2024[Net Keeper Count],RosterPlan25[[#This Row],[DraftIndex]]),0)+IF(RosterPlan25[[#This Row],[KEEPER / RFA]]="K",1,0)</f>
        <v>2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28</v>
      </c>
      <c r="V7" s="35">
        <f>RosterPlan25[[#This Row],[Optimal $]]-RosterPlan25[[#This Row],[$ CURR]]</f>
        <v>15</v>
      </c>
      <c r="W7">
        <f>IF(OR(RosterPlan25[[#This Row],[SOURCE]]="Rookie",RosterPlan25[[#This Row],[POS]]="K"),0,RosterPlan25[[#This Row],[VAR/G]]+3.3)</f>
        <v>5.3151811505983471</v>
      </c>
      <c r="X7" t="e">
        <f>IF(RosterPlan25[[#This Row],[VAW/G]]&gt;0,ROUND(RosterPlan25[[#This Row],[VAW/G]]*$AF$56,0)+1,1)</f>
        <v>#DIV/0!</v>
      </c>
      <c r="Y7" s="49" t="e">
        <f>RosterPlan25[[#This Row],[VAWG Market $]]-_xlfn.IFNA(RosterPlan25[[#This Row],[$ CURR]],1)</f>
        <v>#DIV/0!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7">
        <f>RosterPlan25[[#This Row],[Pure Inflated $]]-RosterPlan25[[#This Row],[$ CURR]]</f>
        <v>30</v>
      </c>
      <c r="AB7">
        <f>INDEX(players[age],MATCH(RosterPlan25[[#This Row],[player_id]],players[sleeper_id],0))</f>
        <v>24</v>
      </c>
      <c r="AD7" s="35">
        <f t="shared" si="1"/>
        <v>8</v>
      </c>
      <c r="AE7" s="60" t="s">
        <v>15831</v>
      </c>
      <c r="AF7" s="38">
        <f>SUMIFS(RosterPlan25[[$ CURR]:[$ CURR]],RosterPlan25[[OWNER]:[OWNER]],"="&amp;$AE7,RosterPlan25[[KEEPER / RFA]:[KEEPER / RFA]],"K")</f>
        <v>301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301</v>
      </c>
      <c r="AH7" s="35">
        <f>COUNTIFS(RosterPlan25[OWNER],"="&amp;$AE7)</f>
        <v>25</v>
      </c>
      <c r="AI7" s="43">
        <f>COUNTIFS(RosterPlan25[OWNER],"="&amp;$AE7,RosterPlan25[KEEPER / RFA],"K")</f>
        <v>25</v>
      </c>
      <c r="AJ7" s="35">
        <f>COUNTIFS(RosterPlan25[OWNER],"="&amp;$AE7,RosterPlan25[KEEPER / RFA],"RFA")</f>
        <v>0</v>
      </c>
      <c r="AL7" s="40">
        <f t="shared" si="2"/>
        <v>301</v>
      </c>
      <c r="AM7" s="37">
        <f>SUMIFS(RosterPlan25[[VAR/G]:[VAR/G]],RosterPlan25[[OWNER]:[OWNER]],"="&amp;$AE7,RosterPlan25[[KEEPER / RFA]:[KEEPER / RFA]],"K",RosterPlan25[[VAR/G]:[VAR/G]],"&gt;0")</f>
        <v>14.048386891317271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-7.5265938100639154E-2</v>
      </c>
      <c r="AQ7" s="37">
        <f t="shared" si="3"/>
        <v>13.973120953216633</v>
      </c>
      <c r="AR7">
        <v>22.682307692307699</v>
      </c>
      <c r="AS7" s="37">
        <f t="shared" si="4"/>
        <v>-8.7091867390910664</v>
      </c>
      <c r="AT7" s="86">
        <f t="shared" si="5"/>
        <v>6.6636753033937388E-2</v>
      </c>
      <c r="BA7" s="60"/>
      <c r="BB7" s="37"/>
      <c r="BC7" s="37"/>
      <c r="BI7"/>
      <c r="BJ7"/>
    </row>
    <row r="8" spans="1:62" x14ac:dyDescent="0.25">
      <c r="A8" t="s">
        <v>307</v>
      </c>
      <c r="B8" t="s">
        <v>15831</v>
      </c>
      <c r="C8" t="s">
        <v>313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Row],[player_id]],Draft2024[sleeper_id],0)</f>
        <v>6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3</v>
      </c>
      <c r="J8" s="41" t="str">
        <f>IF(RosterPlan25[[#This Row],[SOURCE]]="Rookie","Rookie",_xlfn.IFNA(INDEX(Draft2024[Current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8" s="41" t="str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" s="37">
        <f>IF(VARG="MANUAL",RosterPlan25[[#This Row],[ManualVARG]],IF(VARG="GOOD",RosterPlan25[[#This Row],[GoodVARG]],"ERR"))</f>
        <v>-3.6132796024314926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-3.6132796024314926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8" s="38" t="s">
        <v>433</v>
      </c>
      <c r="S8" s="38">
        <f>_xlfn.IFNA(INDEX(Draft2024[Net Keeper Count],RosterPlan25[[#This Row],[DraftIndex]]),0)+IF(RosterPlan25[[#This Row],[KEEPER / RFA]]="K",1,0)</f>
        <v>6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-2</v>
      </c>
      <c r="W8">
        <f>IF(OR(RosterPlan25[[#This Row],[SOURCE]]="Rookie",RosterPlan25[[#This Row],[POS]]="K"),0,RosterPlan25[[#This Row],[VAR/G]]+3.3)</f>
        <v>-0.31327960243149278</v>
      </c>
      <c r="X8">
        <f>IF(RosterPlan25[[#This Row],[VAW/G]]&gt;0,ROUND(RosterPlan25[[#This Row],[VAW/G]]*$AF$56,0)+1,1)</f>
        <v>1</v>
      </c>
      <c r="Y8" s="49">
        <f>RosterPlan25[[#This Row],[VAWG Market $]]-_xlfn.IFNA(RosterPlan25[[#This Row],[$ CURR]],1)</f>
        <v>-2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 t="shared" si="1"/>
        <v>12</v>
      </c>
      <c r="AE8" s="38" t="s">
        <v>265</v>
      </c>
      <c r="AF8" s="38">
        <f>SUMIFS(RosterPlan25[[$ CURR]:[$ CURR]],RosterPlan25[[OWNER]:[OWNER]],"="&amp;$AE8,RosterPlan25[[KEEPER / RFA]:[KEEPER / RFA]],"K")</f>
        <v>294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294</v>
      </c>
      <c r="AH8" s="35">
        <f>COUNTIFS(RosterPlan25[OWNER],"="&amp;$AE8)</f>
        <v>24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0</v>
      </c>
      <c r="AK8">
        <v>2</v>
      </c>
      <c r="AL8" s="40">
        <f t="shared" si="2"/>
        <v>296</v>
      </c>
      <c r="AM8" s="37">
        <f>SUMIFS(RosterPlan25[[VAR/G]:[VAR/G]],RosterPlan25[[OWNER]:[OWNER]],"="&amp;$AE8,RosterPlan25[[KEEPER / RFA]:[KEEPER / RFA]],"K",RosterPlan25[[VAR/G]:[VAR/G]],"&gt;0")</f>
        <v>22.982810064453179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0.30106375240255662</v>
      </c>
      <c r="AQ8" s="37">
        <f t="shared" si="3"/>
        <v>23.283873816855735</v>
      </c>
      <c r="AR8">
        <v>20.371079059829075</v>
      </c>
      <c r="AS8" s="37">
        <f t="shared" si="4"/>
        <v>2.9127947570266599</v>
      </c>
      <c r="AT8" s="86">
        <f t="shared" si="5"/>
        <v>0.1110390265998524</v>
      </c>
      <c r="BA8" s="38"/>
      <c r="BB8" s="37"/>
      <c r="BC8" s="37"/>
      <c r="BI8"/>
      <c r="BJ8"/>
    </row>
    <row r="9" spans="1:62" x14ac:dyDescent="0.25">
      <c r="A9" t="s">
        <v>19373</v>
      </c>
      <c r="B9" t="s">
        <v>15831</v>
      </c>
      <c r="C9" t="s">
        <v>21404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Row],[player_id]],Draft2024[sleeper_id],0)</f>
        <v>7</v>
      </c>
      <c r="F9" s="35" t="str">
        <f>INDEX(CompositeRoster[team],RosterPlan25[[#This Row],[RosterIndex]])&amp;""</f>
        <v>NE</v>
      </c>
      <c r="G9" s="35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1</v>
      </c>
      <c r="J9" s="41" t="str">
        <f>IF(RosterPlan25[[#This Row],[SOURCE]]="Rookie","Rookie",_xlfn.IFNA(INDEX(Draft2024[Current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9" s="41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" s="37">
        <f>IF(VARG="MANUAL",RosterPlan25[[#This Row],[ManualVARG]],IF(VARG="GOOD",RosterPlan25[[#This Row],[GoodVARG]],"ERR"))</f>
        <v>-1.3647910442147557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-1.3647910442147557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" s="38" t="s">
        <v>433</v>
      </c>
      <c r="S9" s="38">
        <f>_xlfn.IFNA(INDEX(Draft2024[Net Keeper Count],RosterPlan25[[#This Row],[DraftIndex]]),0)+IF(RosterPlan25[[#This Row],[KEEPER / RFA]]="K",1,0)</f>
        <v>2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1.9352089557852441</v>
      </c>
      <c r="X9" t="e">
        <f>IF(RosterPlan25[[#This Row],[VAW/G]]&gt;0,ROUND(RosterPlan25[[#This Row],[VAW/G]]*$AF$56,0)+1,1)</f>
        <v>#DIV/0!</v>
      </c>
      <c r="Y9" s="49" t="e">
        <f>RosterPlan25[[#This Row],[VAWG Market $]]-_xlfn.IFNA(RosterPlan25[[#This Row],[$ CURR]],1)</f>
        <v>#DIV/0!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23</v>
      </c>
      <c r="AD9" s="35">
        <f t="shared" si="1"/>
        <v>8</v>
      </c>
      <c r="AE9" s="38" t="s">
        <v>266</v>
      </c>
      <c r="AF9" s="38">
        <f>SUMIFS(RosterPlan25[[$ CURR]:[$ CURR]],RosterPlan25[[OWNER]:[OWNER]],"="&amp;$AE9,RosterPlan25[[KEEPER / RFA]:[KEEPER / RFA]],"K")</f>
        <v>302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302</v>
      </c>
      <c r="AH9" s="35">
        <f>COUNTIFS(RosterPlan25[OWNER],"="&amp;$AE9)</f>
        <v>26</v>
      </c>
      <c r="AI9" s="43">
        <f>COUNTIFS(RosterPlan25[OWNER],"="&amp;$AE9,RosterPlan25[KEEPER / RFA],"K")</f>
        <v>26</v>
      </c>
      <c r="AJ9" s="35">
        <f>COUNTIFS(RosterPlan25[OWNER],"="&amp;$AE9,RosterPlan25[KEEPER / RFA],"RFA")</f>
        <v>0</v>
      </c>
      <c r="AL9" s="40">
        <f t="shared" si="2"/>
        <v>302</v>
      </c>
      <c r="AM9" s="37">
        <f>SUMIFS(RosterPlan25[[VAR/G]:[VAR/G]],RosterPlan25[[OWNER]:[OWNER]],"="&amp;$AE9,RosterPlan25[[KEEPER / RFA]:[KEEPER / RFA]],"K",RosterPlan25[[VAR/G]:[VAR/G]],"&gt;0")</f>
        <v>25.22944897092842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-0.15053187620127831</v>
      </c>
      <c r="AQ9" s="37">
        <f t="shared" si="3"/>
        <v>25.078917094727142</v>
      </c>
      <c r="AR9">
        <v>23.789647435897436</v>
      </c>
      <c r="AS9" s="37">
        <f t="shared" si="4"/>
        <v>1.2892696588297063</v>
      </c>
      <c r="AT9" s="86">
        <f t="shared" si="5"/>
        <v>0.1195994517184234</v>
      </c>
      <c r="BA9" s="38"/>
      <c r="BB9" s="37"/>
      <c r="BC9" s="37"/>
      <c r="BI9"/>
      <c r="BJ9"/>
    </row>
    <row r="10" spans="1:62" x14ac:dyDescent="0.25">
      <c r="A10" t="s">
        <v>10131</v>
      </c>
      <c r="B10" t="s">
        <v>15831</v>
      </c>
      <c r="C10" t="s">
        <v>10133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Row],[player_id]],Draft2024[sleeper_id],0)</f>
        <v>8</v>
      </c>
      <c r="F10" s="35" t="str">
        <f>INDEX(CompositeRoster[team],RosterPlan25[[#This Row],[RosterIndex]])&amp;""</f>
        <v>NYG</v>
      </c>
      <c r="G10" s="35" t="str">
        <f>INDEX(CompositeRoster[position],RosterPlan25[[#This Row],[RosterIndex]])&amp;""</f>
        <v>RB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19</v>
      </c>
      <c r="J10" s="41" t="str">
        <f>IF(RosterPlan25[[#This Row],[SOURCE]]="Rookie","Rookie",_xlfn.IFNA(INDEX(Draft2024[Current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10" s="41" t="str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" s="41">
        <f>ROUNDDOWN(RosterPlan25[[#This Row],[Optimal $]]*IF(RosterPlan25[[#This Row],[Contract]]="Rookie",0.3,0.15),0)</f>
        <v>3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0" s="37">
        <f>IF(VARG="MANUAL",RosterPlan25[[#This Row],[ManualVARG]],IF(VARG="GOOD",RosterPlan25[[#This Row],[GoodVARG]],"ERR"))</f>
        <v>0.83224834167356887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0.83224834167356887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10" s="38" t="s">
        <v>433</v>
      </c>
      <c r="S10" s="38">
        <f>_xlfn.IFNA(INDEX(Draft2024[Net Keeper Count],RosterPlan25[[#This Row],[DraftIndex]]),0)+IF(RosterPlan25[[#This Row],[KEEPER / RFA]]="K",1,0)</f>
        <v>6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12</v>
      </c>
      <c r="V10" s="35">
        <f>RosterPlan25[[#This Row],[Optimal $]]-RosterPlan25[[#This Row],[$ CURR]]</f>
        <v>-7</v>
      </c>
      <c r="W10">
        <f>IF(OR(RosterPlan25[[#This Row],[SOURCE]]="Rookie",RosterPlan25[[#This Row],[POS]]="K"),0,RosterPlan25[[#This Row],[VAR/G]]+3.3)</f>
        <v>4.1322483416735682</v>
      </c>
      <c r="X10" t="e">
        <f>IF(RosterPlan25[[#This Row],[VAW/G]]&gt;0,ROUND(RosterPlan25[[#This Row],[VAW/G]]*$AF$56,0)+1,1)</f>
        <v>#DIV/0!</v>
      </c>
      <c r="Y10" s="49" t="e">
        <f>RosterPlan25[[#This Row],[VAWG Market $]]-_xlfn.IFNA(RosterPlan25[[#This Row],[$ CURR]],1)</f>
        <v>#DIV/0!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10">
        <f>RosterPlan25[[#This Row],[Pure Inflated $]]-RosterPlan25[[#This Row],[$ CURR]]</f>
        <v>30</v>
      </c>
      <c r="AB10">
        <f>INDEX(players[age],MATCH(RosterPlan25[[#This Row],[player_id]],players[sleeper_id],0))</f>
        <v>26</v>
      </c>
      <c r="AD10" s="35">
        <f t="shared" si="1"/>
        <v>8</v>
      </c>
      <c r="AE10" s="38" t="s">
        <v>267</v>
      </c>
      <c r="AF10" s="38">
        <f>SUMIFS(RosterPlan25[[$ CURR]:[$ CURR]],RosterPlan25[[OWNER]:[OWNER]],"="&amp;$AE10,RosterPlan25[[KEEPER / RFA]:[KEEPER / RFA]],"K")</f>
        <v>299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299</v>
      </c>
      <c r="AH10" s="35">
        <f>COUNTIFS(RosterPlan25[OWNER],"="&amp;$AE10)</f>
        <v>24</v>
      </c>
      <c r="AI10" s="43">
        <f>COUNTIFS(RosterPlan25[OWNER],"="&amp;$AE10,RosterPlan25[KEEPER / RFA],"K")</f>
        <v>24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300</v>
      </c>
      <c r="AM10" s="37">
        <f>SUMIFS(RosterPlan25[[VAR/G]:[VAR/G]],RosterPlan25[[OWNER]:[OWNER]],"="&amp;$AE10,RosterPlan25[[KEEPER / RFA]:[KEEPER / RFA]],"K",RosterPlan25[[VAR/G]:[VAR/G]],"&gt;0")</f>
        <v>21.400995942634061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0</v>
      </c>
      <c r="AQ10" s="37">
        <f t="shared" si="3"/>
        <v>21.400995942634061</v>
      </c>
      <c r="AR10">
        <v>22.437788461538464</v>
      </c>
      <c r="AS10" s="37">
        <f t="shared" si="4"/>
        <v>-1.0367925189044023</v>
      </c>
      <c r="AT10" s="86">
        <f t="shared" si="5"/>
        <v>0.10205972495939164</v>
      </c>
      <c r="BA10" s="38"/>
      <c r="BB10" s="37"/>
      <c r="BC10" s="37"/>
      <c r="BI10"/>
      <c r="BJ10"/>
    </row>
    <row r="11" spans="1:62" x14ac:dyDescent="0.25">
      <c r="A11" t="s">
        <v>247</v>
      </c>
      <c r="B11" t="s">
        <v>15831</v>
      </c>
      <c r="C11" t="s">
        <v>5650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210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TE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24</v>
      </c>
      <c r="J11" s="41" t="str">
        <f>IF(RosterPlan25[[#This Row],[SOURCE]]="Rookie","Rookie",_xlfn.IFNA(INDEX(Draft2024[Current Contract],RosterPlan25[[#This Row],[DraftIndex]]),"Undrafted"))</f>
        <v>Auction</v>
      </c>
      <c r="K11" s="41" cm="1">
        <f t="array" ref="K1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" s="41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" s="41">
        <f>ROUNDDOWN(RosterPlan25[[#This Row],[Optimal $]]*IF(RosterPlan25[[#This Row],[Contract]]="Rookie",0.3,0.15),0)</f>
        <v>3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1" s="25">
        <f>IF(VARG="MANUAL",RosterPlan25[[#This Row],[ManualVARG]],IF(VARG="GOOD",RosterPlan25[[#This Row],[GoodVARG]],"ERR"))</f>
        <v>1.7484272231206333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1.7484272231206333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1" s="38" t="s">
        <v>433</v>
      </c>
      <c r="S11" s="57">
        <f>_xlfn.IFNA(INDEX(Draft2024[Net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24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5.0484272231206333</v>
      </c>
      <c r="X11" t="e">
        <f>IF(RosterPlan25[[#This Row],[VAW/G]]&gt;0,ROUND(RosterPlan25[[#This Row],[VAW/G]]*$AF$56,0)+1,1)</f>
        <v>#DIV/0!</v>
      </c>
      <c r="Y11" s="49" t="e">
        <f>RosterPlan25[[#This Row],[VAWG Market $]]-_xlfn.IFNA(RosterPlan25[[#This Row],[$ CURR]],1)</f>
        <v>#DIV/0!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1">
        <f>RosterPlan25[[#This Row],[Pure Inflated $]]-RosterPlan25[[#This Row],[$ CURR]]</f>
        <v>30</v>
      </c>
      <c r="AB11">
        <f>INDEX(players[age],MATCH(RosterPlan25[[#This Row],[player_id]],players[sleeper_id],0))</f>
        <v>29</v>
      </c>
      <c r="AD11" s="35">
        <f t="shared" si="1"/>
        <v>9</v>
      </c>
      <c r="AE11" s="38" t="s">
        <v>268</v>
      </c>
      <c r="AF11" s="38">
        <f>SUMIFS(RosterPlan25[[$ CURR]:[$ CURR]],RosterPlan25[[OWNER]:[OWNER]],"="&amp;$AE11,RosterPlan25[[KEEPER / RFA]:[KEEPER / RFA]],"K")</f>
        <v>301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301</v>
      </c>
      <c r="AH11" s="35">
        <f>COUNTIFS(RosterPlan25[OWNER],"="&amp;$AE11)</f>
        <v>26</v>
      </c>
      <c r="AI11" s="43">
        <f>COUNTIFS(RosterPlan25[OWNER],"="&amp;$AE11,RosterPlan25[KEEPER / RFA],"K")</f>
        <v>26</v>
      </c>
      <c r="AJ11" s="35">
        <f>COUNTIFS(RosterPlan25[OWNER],"="&amp;$AE11,RosterPlan25[KEEPER / RFA],"RFA")</f>
        <v>0</v>
      </c>
      <c r="AL11" s="40">
        <f t="shared" ref="AL11" si="6">AG11+24-MIN(AI11+AJ11,24)</f>
        <v>301</v>
      </c>
      <c r="AM11" s="37">
        <f>SUMIFS(RosterPlan25[[VAR/G]:[VAR/G]],RosterPlan25[[OWNER]:[OWNER]],"="&amp;$AE11,RosterPlan25[[KEEPER / RFA]:[KEEPER / RFA]],"K",RosterPlan25[[VAR/G]:[VAR/G]],"&gt;0")</f>
        <v>18.495931661626084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-7.5265938100639154E-2</v>
      </c>
      <c r="AQ11" s="37">
        <f t="shared" si="3"/>
        <v>18.420665723525445</v>
      </c>
      <c r="AR11">
        <v>15.203290598290614</v>
      </c>
      <c r="AS11" s="37">
        <f t="shared" si="4"/>
        <v>3.217375125234831</v>
      </c>
      <c r="AT11" s="86">
        <f t="shared" si="5"/>
        <v>8.7846756401025058E-2</v>
      </c>
      <c r="BA11" s="38"/>
      <c r="BB11" s="37"/>
      <c r="BC11" s="37"/>
      <c r="BI11"/>
      <c r="BJ11"/>
    </row>
    <row r="12" spans="1:62" x14ac:dyDescent="0.25">
      <c r="A12" t="s">
        <v>18577</v>
      </c>
      <c r="B12" t="s">
        <v>15831</v>
      </c>
      <c r="C12" t="s">
        <v>18576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Row],[player_id]],Draft2024[sleeper_id],0)</f>
        <v>9</v>
      </c>
      <c r="F12" s="35" t="str">
        <f>INDEX(CompositeRoster[team],RosterPlan25[[#This Row],[RosterIndex]])&amp;""</f>
        <v>CLE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1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" s="37">
        <f>IF(VARG="MANUAL",RosterPlan25[[#This Row],[ManualVARG]],IF(VARG="GOOD",RosterPlan25[[#This Row],[GoodVARG]],"ERR"))</f>
        <v>-0.69220822660464454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-0.69220822660464454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2" s="38" t="s">
        <v>433</v>
      </c>
      <c r="S12" s="38">
        <f>_xlfn.IFNA(INDEX(Draft2024[Net Keeper Count],RosterPlan25[[#This Row],[DraftIndex]]),0)+IF(RosterPlan25[[#This Row],[KEEPER / RFA]]="K",1,0)</f>
        <v>3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0</v>
      </c>
      <c r="W12">
        <f>IF(OR(RosterPlan25[[#This Row],[SOURCE]]="Rookie",RosterPlan25[[#This Row],[POS]]="K"),0,RosterPlan25[[#This Row],[VAR/G]]+3.3)</f>
        <v>2.6077917733953555</v>
      </c>
      <c r="X12" t="e">
        <f>IF(RosterPlan25[[#This Row],[VAW/G]]&gt;0,ROUND(RosterPlan25[[#This Row],[VAW/G]]*$AF$56,0)+1,1)</f>
        <v>#DIV/0!</v>
      </c>
      <c r="Y12" s="49" t="e">
        <f>RosterPlan25[[#This Row],[VAWG Market $]]-_xlfn.IFNA(RosterPlan25[[#This Row],[$ CURR]],1)</f>
        <v>#DIV/0!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0</v>
      </c>
      <c r="AB12">
        <f>INDEX(players[age],MATCH(RosterPlan25[[#This Row],[player_id]],players[sleeper_id],0))</f>
        <v>24</v>
      </c>
      <c r="AF12">
        <f>SUM(AF2:AF11)</f>
        <v>2966</v>
      </c>
      <c r="AG12">
        <f t="shared" ref="AG12:AO12" si="7">SUM(AG2:AG11)</f>
        <v>2966</v>
      </c>
      <c r="AH12"/>
      <c r="AI12" s="39">
        <f t="shared" si="7"/>
        <v>246</v>
      </c>
      <c r="AJ12"/>
      <c r="AK12">
        <f>SUM(AK2:AK11)</f>
        <v>4</v>
      </c>
      <c r="AL12" s="40">
        <f t="shared" si="7"/>
        <v>2970</v>
      </c>
      <c r="AM12" s="37">
        <f t="shared" si="7"/>
        <v>207.4329254053616</v>
      </c>
      <c r="AN12" s="37">
        <f t="shared" si="7"/>
        <v>0</v>
      </c>
      <c r="AO12" s="37">
        <f t="shared" si="7"/>
        <v>0</v>
      </c>
      <c r="AP12"/>
      <c r="AQ12" s="25">
        <f>SUM(AQ2:AQ11)</f>
        <v>209.69090354838076</v>
      </c>
      <c r="AR12"/>
      <c r="BI12"/>
      <c r="BJ12"/>
    </row>
    <row r="13" spans="1:62" x14ac:dyDescent="0.25">
      <c r="A13" t="s">
        <v>246</v>
      </c>
      <c r="B13" t="s">
        <v>15831</v>
      </c>
      <c r="C13" t="s">
        <v>6587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Row],[player_id]],Draft2024[sleeper_id],0)</f>
        <v>10</v>
      </c>
      <c r="F13" s="35" t="str">
        <f>INDEX(CompositeRoster[team],RosterPlan25[[#This Row],[RosterIndex]])&amp;""</f>
        <v>HOU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57</v>
      </c>
      <c r="J13" s="41" t="str">
        <f>IF(RosterPlan25[[#This Row],[SOURCE]]="Rookie","Rookie",_xlfn.IFNA(INDEX(Draft2024[Current Contract],RosterPlan25[[#This Row],[DraftIndex]]),"Undrafted"))</f>
        <v>Auction</v>
      </c>
      <c r="K13" s="41" cm="1">
        <f t="array" ref="K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3" s="41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" s="41">
        <f>ROUNDDOWN(RosterPlan25[[#This Row],[Optimal $]]*IF(RosterPlan25[[#This Row],[Contract]]="Rookie",0.3,0.15),0)</f>
        <v>6</v>
      </c>
      <c r="N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13" s="37">
        <f>IF(VARG="MANUAL",RosterPlan25[[#This Row],[ManualVARG]],IF(VARG="GOOD",RosterPlan25[[#This Row],[GoodVARG]],"ERR"))</f>
        <v>3.1974340738989659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3.1974340738989659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3" s="38" t="s">
        <v>433</v>
      </c>
      <c r="S13" s="38">
        <f>_xlfn.IFNA(INDEX(Draft2024[Net Keeper Count],RosterPlan25[[#This Row],[DraftIndex]]),0)+IF(RosterPlan25[[#This Row],[KEEPER / RFA]]="K",1,0)</f>
        <v>2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43</v>
      </c>
      <c r="V13" s="35">
        <f>RosterPlan25[[#This Row],[Optimal $]]-RosterPlan25[[#This Row],[$ CURR]]</f>
        <v>-14</v>
      </c>
      <c r="W13">
        <f>IF(OR(RosterPlan25[[#This Row],[SOURCE]]="Rookie",RosterPlan25[[#This Row],[POS]]="K"),0,RosterPlan25[[#This Row],[VAR/G]]+3.3)</f>
        <v>6.4974340738989653</v>
      </c>
      <c r="X13" t="e">
        <f>IF(RosterPlan25[[#This Row],[VAW/G]]&gt;0,ROUND(RosterPlan25[[#This Row],[VAW/G]]*$AF$56,0)+1,1)</f>
        <v>#DIV/0!</v>
      </c>
      <c r="Y13" s="49" t="e">
        <f>RosterPlan25[[#This Row],[VAWG Market $]]-_xlfn.IFNA(RosterPlan25[[#This Row],[$ CURR]],1)</f>
        <v>#DIV/0!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13">
        <f>RosterPlan25[[#This Row],[Pure Inflated $]]-RosterPlan25[[#This Row],[$ CURR]]</f>
        <v>30</v>
      </c>
      <c r="AB13">
        <f>INDEX(players[age],MATCH(RosterPlan25[[#This Row],[player_id]],players[sleeper_id],0))</f>
        <v>27</v>
      </c>
      <c r="AU13"/>
      <c r="BI13"/>
    </row>
    <row r="14" spans="1:62" x14ac:dyDescent="0.25">
      <c r="A14" t="s">
        <v>14565</v>
      </c>
      <c r="B14" t="s">
        <v>15831</v>
      </c>
      <c r="C14" t="s">
        <v>14564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11</v>
      </c>
      <c r="F14" s="35" t="str">
        <f>INDEX(CompositeRoster[team],RosterPlan25[[#This Row],[RosterIndex]])&amp;""</f>
        <v>GB</v>
      </c>
      <c r="G14" s="35" t="str">
        <f>INDEX(CompositeRoster[position],RosterPlan25[[#This Row],[RosterIndex]])&amp;""</f>
        <v>QB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6</v>
      </c>
      <c r="J14" s="41" t="str">
        <f>IF(RosterPlan25[[#This Row],[SOURCE]]="Rookie","Rookie",_xlfn.IFNA(INDEX(Draft2024[Current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" s="41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" s="41">
        <f>ROUNDDOWN(RosterPlan25[[#This Row],[Optimal $]]*IF(RosterPlan25[[#This Row],[Contract]]="Rookie",0.3,0.15),0)</f>
        <v>2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4" s="37">
        <f>IF(VARG="MANUAL",RosterPlan25[[#This Row],[ManualVARG]],IF(VARG="GOOD",RosterPlan25[[#This Row],[GoodVARG]],"ERR"))</f>
        <v>1.1602258242324075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1.1602258242324075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4" s="38" t="s">
        <v>433</v>
      </c>
      <c r="S14" s="38">
        <f>_xlfn.IFNA(INDEX(Draft2024[Net Keeper Count],RosterPlan25[[#This Row],[DraftIndex]]),0)+IF(RosterPlan25[[#This Row],[KEEPER / RFA]]="K",1,0)</f>
        <v>2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16</v>
      </c>
      <c r="V14" s="35">
        <f>RosterPlan25[[#This Row],[Optimal $]]-RosterPlan25[[#This Row],[$ CURR]]</f>
        <v>10</v>
      </c>
      <c r="W14">
        <f>IF(OR(RosterPlan25[[#This Row],[SOURCE]]="Rookie",RosterPlan25[[#This Row],[POS]]="K"),0,RosterPlan25[[#This Row],[VAR/G]]+3.3)</f>
        <v>4.4602258242324071</v>
      </c>
      <c r="X14" t="e">
        <f>IF(RosterPlan25[[#This Row],[VAW/G]]&gt;0,ROUND(RosterPlan25[[#This Row],[VAW/G]]*$AF$56,0)+1,1)</f>
        <v>#DIV/0!</v>
      </c>
      <c r="Y14" s="49" t="e">
        <f>RosterPlan25[[#This Row],[VAWG Market $]]-_xlfn.IFNA(RosterPlan25[[#This Row],[$ CURR]],1)</f>
        <v>#DIV/0!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4">
        <f>RosterPlan25[[#This Row],[Pure Inflated $]]-RosterPlan25[[#This Row],[$ CURR]]</f>
        <v>30</v>
      </c>
      <c r="AB14">
        <f>INDEX(players[age],MATCH(RosterPlan25[[#This Row],[player_id]],players[sleeper_id],0))</f>
        <v>25</v>
      </c>
      <c r="AU14"/>
      <c r="BI14"/>
    </row>
    <row r="15" spans="1:62" x14ac:dyDescent="0.25">
      <c r="A15" t="s">
        <v>17556</v>
      </c>
      <c r="B15" t="s">
        <v>15831</v>
      </c>
      <c r="C15" t="s">
        <v>7588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Row],[player_id]],Draft2024[sleeper_id],0)</f>
        <v>12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29</v>
      </c>
      <c r="J15" s="41" t="str">
        <f>IF(RosterPlan25[[#This Row],[SOURCE]]="Rookie","Rookie",_xlfn.IFNA(INDEX(Draft2024[Current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5" s="41" t="str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" s="41">
        <f>ROUNDDOWN(RosterPlan25[[#This Row],[Optimal $]]*IF(RosterPlan25[[#This Row],[Contract]]="Rookie",0.3,0.15),0)</f>
        <v>11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5" s="37">
        <f>IF(VARG="MANUAL",RosterPlan25[[#This Row],[ManualVARG]],IF(VARG="GOOD",RosterPlan25[[#This Row],[GoodVARG]],"ERR"))</f>
        <v>2.7968920734666085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2.7968920734666085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5" s="38" t="s">
        <v>433</v>
      </c>
      <c r="S15" s="38">
        <f>_xlfn.IFNA(INDEX(Draft2024[Net Keeper Count],RosterPlan25[[#This Row],[DraftIndex]]),0)+IF(RosterPlan25[[#This Row],[KEEPER / RFA]]="K",1,0)</f>
        <v>3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38</v>
      </c>
      <c r="V15" s="35">
        <f>RosterPlan25[[#This Row],[Optimal $]]-RosterPlan25[[#This Row],[$ CURR]]</f>
        <v>9</v>
      </c>
      <c r="W15">
        <f>IF(OR(RosterPlan25[[#This Row],[SOURCE]]="Rookie",RosterPlan25[[#This Row],[POS]]="K"),0,RosterPlan25[[#This Row],[VAR/G]]+3.3)</f>
        <v>6.0968920734666083</v>
      </c>
      <c r="X15" t="e">
        <f>IF(RosterPlan25[[#This Row],[VAW/G]]&gt;0,ROUND(RosterPlan25[[#This Row],[VAW/G]]*$AF$56,0)+1,1)</f>
        <v>#DIV/0!</v>
      </c>
      <c r="Y15" s="49" t="e">
        <f>RosterPlan25[[#This Row],[VAWG Market $]]-_xlfn.IFNA(RosterPlan25[[#This Row],[$ CURR]],1)</f>
        <v>#DIV/0!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5">
        <f>RosterPlan25[[#This Row],[Pure Inflated $]]-RosterPlan25[[#This Row],[$ CURR]]</f>
        <v>30</v>
      </c>
      <c r="AB15">
        <f>INDEX(players[age],MATCH(RosterPlan25[[#This Row],[player_id]],players[sleeper_id],0))</f>
        <v>23</v>
      </c>
      <c r="AD15" s="35">
        <v>8</v>
      </c>
      <c r="AE15" s="35" t="s">
        <v>23325</v>
      </c>
      <c r="AU15"/>
      <c r="BI15"/>
    </row>
    <row r="16" spans="1:62" x14ac:dyDescent="0.25">
      <c r="A16" t="s">
        <v>15299</v>
      </c>
      <c r="B16" t="s">
        <v>15831</v>
      </c>
      <c r="C16" t="s">
        <v>15369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13</v>
      </c>
      <c r="F16" s="35" t="str">
        <f>INDEX(CompositeRoster[team],RosterPlan25[[#This Row],[RosterIndex]])&amp;""</f>
        <v>IND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14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3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6" s="37">
        <f>IF(VARG="MANUAL",RosterPlan25[[#This Row],[ManualVARG]],IF(VARG="GOOD",RosterPlan25[[#This Row],[GoodVARG]],"ERR"))</f>
        <v>0.72855729164453209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0.72855729164453209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6" s="38" t="s">
        <v>433</v>
      </c>
      <c r="S16" s="38">
        <f>_xlfn.IFNA(INDEX(Draft2024[Net Keeper Count],RosterPlan25[[#This Row],[DraftIndex]]),0)+IF(RosterPlan25[[#This Row],[KEEPER / RFA]]="K",1,0)</f>
        <v>5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11</v>
      </c>
      <c r="V16" s="35">
        <f>RosterPlan25[[#This Row],[Optimal $]]-RosterPlan25[[#This Row],[$ CURR]]</f>
        <v>-3</v>
      </c>
      <c r="W16">
        <f>IF(OR(RosterPlan25[[#This Row],[SOURCE]]="Rookie",RosterPlan25[[#This Row],[POS]]="K"),0,RosterPlan25[[#This Row],[VAR/G]]+3.3)</f>
        <v>4.0285572916445318</v>
      </c>
      <c r="X16" t="e">
        <f>IF(RosterPlan25[[#This Row],[VAW/G]]&gt;0,ROUND(RosterPlan25[[#This Row],[VAW/G]]*$AF$56,0)+1,1)</f>
        <v>#DIV/0!</v>
      </c>
      <c r="Y16" s="49" t="e">
        <f>RosterPlan25[[#This Row],[VAWG Market $]]-_xlfn.IFNA(RosterPlan25[[#This Row],[$ CURR]],1)</f>
        <v>#DIV/0!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16">
        <f>RosterPlan25[[#This Row],[Pure Inflated $]]-RosterPlan25[[#This Row],[$ CURR]]</f>
        <v>30</v>
      </c>
      <c r="AB16">
        <f>INDEX(players[age],MATCH(RosterPlan25[[#This Row],[player_id]],players[sleeper_id],0))</f>
        <v>26</v>
      </c>
      <c r="AQ16" s="37"/>
      <c r="AR16" s="37"/>
      <c r="AS16" s="37"/>
      <c r="AU16"/>
      <c r="BI16"/>
    </row>
    <row r="17" spans="1:61" x14ac:dyDescent="0.25">
      <c r="A17" t="s">
        <v>4477</v>
      </c>
      <c r="B17" t="s">
        <v>15831</v>
      </c>
      <c r="C17" t="s">
        <v>4479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Row],[player_id]],Draft2024[sleeper_id],0)</f>
        <v>14</v>
      </c>
      <c r="F17" s="35" t="str">
        <f>INDEX(CompositeRoster[team],RosterPlan25[[#This Row],[RosterIndex]])&amp;""</f>
        <v>SEA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1</v>
      </c>
      <c r="J17" s="41" t="str">
        <f>IF(RosterPlan25[[#This Row],[SOURCE]]="Rookie","Rookie",_xlfn.IFNA(INDEX(Draft2024[Current Contract],RosterPlan25[[#This Row],[DraftIndex]]),"Undrafted"))</f>
        <v>Auction</v>
      </c>
      <c r="K17" s="41" cm="1">
        <f t="array" ref="K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" s="41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" s="25">
        <f>IF(VARG="MANUAL",RosterPlan25[[#This Row],[ManualVARG]],IF(VARG="GOOD",RosterPlan25[[#This Row],[GoodVARG]],"ERR"))</f>
        <v>-1.90326012235345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-1.90326012235345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7" s="38" t="s">
        <v>433</v>
      </c>
      <c r="S17" s="57">
        <f>_xlfn.IFNA(INDEX(Draft2024[Net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1.3967398776465498</v>
      </c>
      <c r="X17" t="e">
        <f>IF(RosterPlan25[[#This Row],[VAW/G]]&gt;0,ROUND(RosterPlan25[[#This Row],[VAW/G]]*$AF$56,0)+1,1)</f>
        <v>#DIV/0!</v>
      </c>
      <c r="Y17" s="49" t="e">
        <f>RosterPlan25[[#This Row],[VAWG Market $]]-_xlfn.IFNA(RosterPlan25[[#This Row],[$ CURR]],1)</f>
        <v>#DIV/0!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26</v>
      </c>
      <c r="AU17"/>
      <c r="BI17"/>
    </row>
    <row r="18" spans="1:61" x14ac:dyDescent="0.25">
      <c r="A18" t="s">
        <v>17663</v>
      </c>
      <c r="B18" t="s">
        <v>15831</v>
      </c>
      <c r="C18" t="s">
        <v>17662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Row],[player_id]],Draft2024[sleeper_id],0)</f>
        <v>15</v>
      </c>
      <c r="F18" t="str">
        <f>INDEX(CompositeRoster[team],RosterPlan25[[#This Row],[RosterIndex]])&amp;""</f>
        <v>GB</v>
      </c>
      <c r="G18" t="str">
        <f>INDEX(CompositeRoster[position],RosterPlan25[[#This Row],[RosterIndex]])&amp;""</f>
        <v>WR</v>
      </c>
      <c r="H18" t="str">
        <f>INDEX(CompositeRoster[source],RosterPlan25[[#This Row],[RosterIndex]])</f>
        <v>Roster</v>
      </c>
      <c r="I18" s="41">
        <f>_xlfn.IFNA(INDEX(Draft2024[PRICE],RosterPlan25[[#This Row],[DraftIndex]]),0)</f>
        <v>3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" s="37">
        <f>IF(VARG="MANUAL",RosterPlan25[[#This Row],[ManualVARG]],IF(VARG="GOOD",RosterPlan25[[#This Row],[GoodVARG]],"ERR"))</f>
        <v>-0.99483332843151207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-0.99483332843151207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8" s="38" t="s">
        <v>433</v>
      </c>
      <c r="S18" s="35">
        <f>_xlfn.IFNA(INDEX(Draft2024[Net Keeper Count],RosterPlan25[[#This Row],[DraftIndex]]),0)+IF(RosterPlan25[[#This Row],[KEEPER / RFA]]="K",1,0)</f>
        <v>3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-2</v>
      </c>
      <c r="W18" s="35">
        <f>IF(OR(RosterPlan25[[#This Row],[SOURCE]]="Rookie",RosterPlan25[[#This Row],[POS]]="K"),0,RosterPlan25[[#This Row],[VAR/G]]+3.3)</f>
        <v>2.3051666715684878</v>
      </c>
      <c r="X18" s="35" t="e">
        <f>IF(RosterPlan25[[#This Row],[VAW/G]]&gt;0,ROUND(RosterPlan25[[#This Row],[VAW/G]]*$AF$56,0)+1,1)</f>
        <v>#DIV/0!</v>
      </c>
      <c r="Y18" s="42" t="e">
        <f>RosterPlan25[[#This Row],[VAWG Market $]]-_xlfn.IFNA(RosterPlan25[[#This Row],[$ CURR]],1)</f>
        <v>#DIV/0!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 s="35">
        <f>RosterPlan25[[#This Row],[Pure Inflated $]]-RosterPlan25[[#This Row],[$ CURR]]</f>
        <v>-2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19089</v>
      </c>
      <c r="B19" t="s">
        <v>15831</v>
      </c>
      <c r="C19" t="s">
        <v>19088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Row],[player_id]],Draft2024[sleeper_id],0)</f>
        <v>16</v>
      </c>
      <c r="F19" s="35" t="str">
        <f>INDEX(CompositeRoster[team],RosterPlan25[[#This Row],[RosterIndex]])&amp;""</f>
        <v>CHI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_xlfn.IFNA(INDEX(Draft2024[PRICE],RosterPlan25[[#This Row],[DraftIndex]]),0)</f>
        <v>3</v>
      </c>
      <c r="J19" s="41" t="str">
        <f>IF(RosterPlan25[[#This Row],[SOURCE]]="Rookie","Rookie",_xlfn.IFNA(INDEX(Draft2024[Current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9" s="41" t="str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" s="25">
        <f>IF(VARG="MANUAL",RosterPlan25[[#This Row],[ManualVARG]],IF(VARG="GOOD",RosterPlan25[[#This Row],[GoodVARG]],"ERR"))</f>
        <v>-3.2886685652020682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-3.2886685652020682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9" s="38" t="s">
        <v>433</v>
      </c>
      <c r="S19" s="57">
        <f>_xlfn.IFNA(INDEX(Draft2024[Net Keeper Count],RosterPlan25[[#This Row],[DraftIndex]]),0)+IF(RosterPlan25[[#This Row],[KEEPER / RFA]]="K",1,0)</f>
        <v>2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1.1331434797931639E-2</v>
      </c>
      <c r="X19" t="e">
        <f>IF(RosterPlan25[[#This Row],[VAW/G]]&gt;0,ROUND(RosterPlan25[[#This Row],[VAW/G]]*$AF$56,0)+1,1)</f>
        <v>#DIV/0!</v>
      </c>
      <c r="Y19" s="49" t="e">
        <f>RosterPlan25[[#This Row],[VAWG Market $]]-_xlfn.IFNA(RosterPlan25[[#This Row],[$ CURR]],1)</f>
        <v>#DIV/0!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t="s">
        <v>18</v>
      </c>
      <c r="B20" t="s">
        <v>15831</v>
      </c>
      <c r="C20" t="s">
        <v>5126</v>
      </c>
      <c r="D20" s="35">
        <f>_xlfn.IFNA(MATCH(RosterPlan25[[#This Row],[player_id]],CompositeRoster[sleeper_id],0),  MATCH(RosterPlan25[[#This Row],[PLAYER]],CompositeRoster[full_name],0))</f>
        <v>19</v>
      </c>
      <c r="E20" s="35">
        <f>MATCH(RosterPlan25[[#This Row],[player_id]],Draft2024[sleeper_id],0)</f>
        <v>17</v>
      </c>
      <c r="F20" s="35" t="str">
        <f>INDEX(CompositeRoster[team],RosterPlan25[[#This Row],[RosterIndex]])&amp;""</f>
        <v>HOU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_xlfn.IFNA(INDEX(Draft2024[PRICE],RosterPlan25[[#This Row],[DraftIndex]]),0)</f>
        <v>63</v>
      </c>
      <c r="J20" s="41" t="str">
        <f>IF(RosterPlan25[[#This Row],[SOURCE]]="Rookie","Rookie",_xlfn.IFNA(INDEX(Draft2024[Current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0" s="41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" s="41">
        <f>ROUNDDOWN(RosterPlan25[[#This Row],[Optimal $]]*IF(RosterPlan25[[#This Row],[Contract]]="Rookie",0.3,0.15),0)</f>
        <v>2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20" s="37">
        <f>IF(VARG="MANUAL",RosterPlan25[[#This Row],[ManualVARG]],IF(VARG="GOOD",RosterPlan25[[#This Row],[GoodVARG]],"ERR"))</f>
        <v>1.049958051367762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1.049958051367762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20" s="38" t="s">
        <v>433</v>
      </c>
      <c r="S20" s="38">
        <f>_xlfn.IFNA(INDEX(Draft2024[Net Keeper Count],RosterPlan25[[#This Row],[DraftIndex]]),0)+IF(RosterPlan25[[#This Row],[KEEPER / RFA]]="K",1,0)</f>
        <v>2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15</v>
      </c>
      <c r="V20" s="35">
        <f>RosterPlan25[[#This Row],[Optimal $]]-RosterPlan25[[#This Row],[$ CURR]]</f>
        <v>-48</v>
      </c>
      <c r="W20">
        <f>IF(OR(RosterPlan25[[#This Row],[SOURCE]]="Rookie",RosterPlan25[[#This Row],[POS]]="K"),0,RosterPlan25[[#This Row],[VAR/G]]+3.3)</f>
        <v>4.3499580513677616</v>
      </c>
      <c r="X20" t="e">
        <f>IF(RosterPlan25[[#This Row],[VAW/G]]&gt;0,ROUND(RosterPlan25[[#This Row],[VAW/G]]*$AF$56,0)+1,1)</f>
        <v>#DIV/0!</v>
      </c>
      <c r="Y20" s="49" t="e">
        <f>RosterPlan25[[#This Row],[VAWG Market $]]-_xlfn.IFNA(RosterPlan25[[#This Row],[$ CURR]],1)</f>
        <v>#DIV/0!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20">
        <f>RosterPlan25[[#This Row],[Pure Inflated $]]-RosterPlan25[[#This Row],[$ CURR]]</f>
        <v>30</v>
      </c>
      <c r="AB20">
        <f>INDEX(players[age],MATCH(RosterPlan25[[#This Row],[player_id]],players[sleeper_id],0))</f>
        <v>30</v>
      </c>
      <c r="AF20" s="35" t="s">
        <v>18666</v>
      </c>
      <c r="AG20" s="35" t="s">
        <v>18667</v>
      </c>
      <c r="AU20"/>
      <c r="BI20"/>
    </row>
    <row r="21" spans="1:61" x14ac:dyDescent="0.25">
      <c r="A21" t="s">
        <v>15923</v>
      </c>
      <c r="B21" t="s">
        <v>15831</v>
      </c>
      <c r="C21" t="s">
        <v>15922</v>
      </c>
      <c r="D21">
        <f>_xlfn.IFNA(MATCH(RosterPlan25[[#This Row],[player_id]],CompositeRoster[sleeper_id],0),  MATCH(RosterPlan25[[#This Row],[PLAYER]],CompositeRoster[full_name],0))</f>
        <v>20</v>
      </c>
      <c r="E21">
        <f>MATCH(RosterPlan25[[#This Row],[player_id]],Draft2024[sleeper_id],0)</f>
        <v>18</v>
      </c>
      <c r="F21" s="35" t="str">
        <f>INDEX(CompositeRoster[team],RosterPlan25[[#This Row],[RosterIndex]])&amp;""</f>
        <v>JAX</v>
      </c>
      <c r="G21" s="35" t="str">
        <f>INDEX(CompositeRoster[position],RosterPlan25[[#This Row],[RosterIndex]])&amp;""</f>
        <v>QB</v>
      </c>
      <c r="H21" s="35" t="str">
        <f>INDEX(CompositeRoster[source],RosterPlan25[[#This Row],[RosterIndex]])</f>
        <v>Roster</v>
      </c>
      <c r="I21" s="41">
        <f>_xlfn.IFNA(INDEX(Draft2024[PRICE],RosterPlan25[[#This Row],[DraftIndex]]),0)</f>
        <v>7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1" s="47">
        <f>IF(VARG="MANUAL",RosterPlan25[[#This Row],[ManualVARG]],IF(VARG="GOOD",RosterPlan25[[#This Row],[GoodVARG]],"ERR"))</f>
        <v>-6.5582472619496457E-2</v>
      </c>
      <c r="P2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-6.5582472619496457E-2</v>
      </c>
      <c r="Q2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21" s="38" t="s">
        <v>433</v>
      </c>
      <c r="S21" s="38">
        <f>_xlfn.IFNA(INDEX(Draft2024[Net Keeper Count],RosterPlan25[[#This Row],[DraftIndex]]),0)+IF(RosterPlan25[[#This Row],[KEEPER / RFA]]="K",1,0)</f>
        <v>4</v>
      </c>
      <c r="T21" s="57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-6</v>
      </c>
      <c r="W21">
        <f>IF(OR(RosterPlan25[[#This Row],[SOURCE]]="Rookie",RosterPlan25[[#This Row],[POS]]="K"),0,RosterPlan25[[#This Row],[VAR/G]]+3.3)</f>
        <v>3.2344175273805034</v>
      </c>
      <c r="X21" t="e">
        <f>IF(RosterPlan25[[#This Row],[VAW/G]]&gt;0,ROUND(RosterPlan25[[#This Row],[VAW/G]]*$AF$56,0)+1,1)</f>
        <v>#DIV/0!</v>
      </c>
      <c r="Y21" s="49" t="e">
        <f>RosterPlan25[[#This Row],[VAWG Market $]]-_xlfn.IFNA(RosterPlan25[[#This Row],[$ CURR]],1)</f>
        <v>#DIV/0!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-6</v>
      </c>
      <c r="AB21">
        <f>INDEX(players[age],MATCH(RosterPlan25[[#This Row],[player_id]],players[sleeper_id],0))</f>
        <v>24</v>
      </c>
      <c r="AE21" t="s">
        <v>11075</v>
      </c>
      <c r="AF21" s="37">
        <f>SUMIFS(GoodSheets[MG VARG],GoodSheets[MG VARG],"&gt;0")</f>
        <v>207.43292540536152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18544</v>
      </c>
      <c r="B22" t="s">
        <v>15831</v>
      </c>
      <c r="C22" t="s">
        <v>18543</v>
      </c>
      <c r="D22" s="35">
        <f>_xlfn.IFNA(MATCH(RosterPlan25[[#This Row],[player_id]],CompositeRoster[sleeper_id],0),  MATCH(RosterPlan25[[#This Row],[PLAYER]],CompositeRoster[full_name],0))</f>
        <v>21</v>
      </c>
      <c r="E22" s="35">
        <f>MATCH(RosterPlan25[[#This Row],[player_id]],Draft2024[sleeper_id],0)</f>
        <v>19</v>
      </c>
      <c r="F22" s="35" t="str">
        <f>INDEX(CompositeRoster[team],RosterPlan25[[#This Row],[RosterIndex]])&amp;""</f>
        <v>MIN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_xlfn.IFNA(INDEX(Draft2024[PRICE],RosterPlan25[[#This Row],[DraftIndex]]),0)</f>
        <v>1</v>
      </c>
      <c r="J22" s="41" t="str">
        <f>IF(RosterPlan25[[#This Row],[SOURCE]]="Rookie","Rookie",_xlfn.IFNA(INDEX(Draft2024[Current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2" s="41" t="str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" s="25">
        <f>IF(VARG="MANUAL",RosterPlan25[[#This Row],[ManualVARG]],IF(VARG="GOOD",RosterPlan25[[#This Row],[GoodVARG]],"ERR"))</f>
        <v>-1.0463229958951923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-1.0463229958951923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2" s="38" t="s">
        <v>433</v>
      </c>
      <c r="S22" s="57">
        <f>_xlfn.IFNA(INDEX(Draft2024[Net Keeper Count],RosterPlan25[[#This Row],[DraftIndex]]),0)+IF(RosterPlan25[[#This Row],[KEEPER / RFA]]="K",1,0)</f>
        <v>3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2.2536770041048078</v>
      </c>
      <c r="X22" t="e">
        <f>IF(RosterPlan25[[#This Row],[VAW/G]]&gt;0,ROUND(RosterPlan25[[#This Row],[VAW/G]]*$AF$56,0)+1,1)</f>
        <v>#DIV/0!</v>
      </c>
      <c r="Y22" s="49" t="e">
        <f>RosterPlan25[[#This Row],[VAWG Market $]]-_xlfn.IFNA(RosterPlan25[[#This Row],[$ CURR]],1)</f>
        <v>#DIV/0!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26</v>
      </c>
      <c r="AE22" t="s">
        <v>11076</v>
      </c>
      <c r="AF22" s="45">
        <f>AM12</f>
        <v>207.4329254053616</v>
      </c>
      <c r="AG22" s="37">
        <f>AM12</f>
        <v>207.4329254053616</v>
      </c>
      <c r="AU22"/>
      <c r="BI22"/>
    </row>
    <row r="23" spans="1:61" x14ac:dyDescent="0.25">
      <c r="A23" t="s">
        <v>18266</v>
      </c>
      <c r="B23" t="s">
        <v>15831</v>
      </c>
      <c r="C23" t="s">
        <v>18265</v>
      </c>
      <c r="D23" s="35">
        <f>_xlfn.IFNA(MATCH(RosterPlan25[[#This Row],[player_id]],CompositeRoster[sleeper_id],0),  MATCH(RosterPlan25[[#This Row],[PLAYER]],CompositeRoster[full_name],0))</f>
        <v>22</v>
      </c>
      <c r="E23" s="35">
        <f>MATCH(RosterPlan25[[#This Row],[player_id]],Draft2024[sleeper_id],0)</f>
        <v>20</v>
      </c>
      <c r="F23" s="35" t="str">
        <f>INDEX(CompositeRoster[team],RosterPlan25[[#This Row],[RosterIndex]])&amp;""</f>
        <v>ATL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_xlfn.IFNA(INDEX(Draft2024[PRICE],RosterPlan25[[#This Row],[DraftIndex]]),0)</f>
        <v>3</v>
      </c>
      <c r="J23" s="41" t="str">
        <f>IF(RosterPlan25[[#This Row],[SOURCE]]="Rookie","Rookie",_xlfn.IFNA(INDEX(Draft2024[Current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3" s="41" t="str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-1.3630818179792408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-1.3630818179792408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3" s="38" t="s">
        <v>433</v>
      </c>
      <c r="S23" s="38">
        <f>_xlfn.IFNA(INDEX(Draft2024[Net Keeper Count],RosterPlan25[[#This Row],[DraftIndex]]),0)+IF(RosterPlan25[[#This Row],[KEEPER / RFA]]="K",1,0)</f>
        <v>3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>
        <f>IF(OR(RosterPlan25[[#This Row],[SOURCE]]="Rookie",RosterPlan25[[#This Row],[POS]]="K"),0,RosterPlan25[[#This Row],[VAR/G]]+3.3)</f>
        <v>1.936918182020759</v>
      </c>
      <c r="X23" t="e">
        <f>IF(RosterPlan25[[#This Row],[VAW/G]]&gt;0,ROUND(RosterPlan25[[#This Row],[VAW/G]]*$AF$56,0)+1,1)</f>
        <v>#DIV/0!</v>
      </c>
      <c r="Y23" s="49" t="e">
        <f>RosterPlan25[[#This Row],[VAWG Market $]]-_xlfn.IFNA(RosterPlan25[[#This Row],[$ CURR]],1)</f>
        <v>#DIV/0!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-2</v>
      </c>
      <c r="AB23">
        <f>INDEX(players[age],MATCH(RosterPlan25[[#This Row],[player_id]],players[sleeper_id],0))</f>
        <v>24</v>
      </c>
      <c r="AE23" t="s">
        <v>11077</v>
      </c>
      <c r="AF23" s="37">
        <f>AF21-AF22</f>
        <v>0</v>
      </c>
      <c r="AG23" s="37">
        <f>AG21-AG22</f>
        <v>40.959913732697117</v>
      </c>
      <c r="AU23"/>
      <c r="BI23"/>
    </row>
    <row r="24" spans="1:61" x14ac:dyDescent="0.25">
      <c r="A24" t="s">
        <v>21458</v>
      </c>
      <c r="B24" t="s">
        <v>15831</v>
      </c>
      <c r="C24" t="s">
        <v>21457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21</v>
      </c>
      <c r="F24" s="35" t="str">
        <f>INDEX(CompositeRoster[team],RosterPlan25[[#This Row],[RosterIndex]])&amp;""</f>
        <v>JAX</v>
      </c>
      <c r="G24" s="35" t="str">
        <f>INDEX(CompositeRoster[position],RosterPlan25[[#This Row],[RosterIndex]])&amp;""</f>
        <v>WR</v>
      </c>
      <c r="H24" s="35" t="str">
        <f>INDEX(CompositeRoster[source],RosterPlan25[[#This Row],[RosterIndex]])</f>
        <v>Rookie</v>
      </c>
      <c r="I24" s="41">
        <f>_xlfn.IFNA(INDEX(Draft2024[PRICE],RosterPlan25[[#This Row],[DraftIndex]]),0)</f>
        <v>6</v>
      </c>
      <c r="J24" s="41" t="str">
        <f>IF(RosterPlan25[[#This Row],[SOURCE]]="Rookie","Rookie",_xlfn.IFNA(INDEX(Draft2024[Current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" s="41" t="str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" s="25">
        <f>IF(VARG="MANUAL",RosterPlan25[[#This Row],[ManualVARG]],IF(VARG="GOOD",RosterPlan25[[#This Row],[GoodVARG]],"ERR"))</f>
        <v>1.4026027038273062E-2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1.4026027038273062E-2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" s="38" t="s">
        <v>433</v>
      </c>
      <c r="S24" s="57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-5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-5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4">
        <f>RosterPlan25[[#This Row],[Pure Inflated $]]-RosterPlan25[[#This Row],[$ CURR]]</f>
        <v>30</v>
      </c>
      <c r="AB24">
        <f>INDEX(players[age],MATCH(RosterPlan25[[#This Row],[player_id]],players[sleeper_id],0))</f>
        <v>21</v>
      </c>
      <c r="AE24" t="s">
        <v>11078</v>
      </c>
      <c r="AF24" s="37">
        <f>SUMIFS(GoodSheets[MG VARG],GoodSheets[MG VARG],"&gt;0",GoodSheets[years_exp],"0")</f>
        <v>3.3601690898974934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21506</v>
      </c>
      <c r="B25" t="s">
        <v>15831</v>
      </c>
      <c r="C25" t="s">
        <v>21505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22</v>
      </c>
      <c r="F25" s="35" t="str">
        <f>INDEX(CompositeRoster[team],RosterPlan25[[#This Row],[RosterIndex]])&amp;""</f>
        <v>NYJ</v>
      </c>
      <c r="G25" s="35" t="str">
        <f>INDEX(CompositeRoster[position],RosterPlan25[[#This Row],[RosterIndex]])&amp;""</f>
        <v>QB</v>
      </c>
      <c r="H25" s="35" t="str">
        <f>INDEX(CompositeRoster[source],RosterPlan25[[#This Row],[RosterIndex]])</f>
        <v>Rookie</v>
      </c>
      <c r="I25" s="41">
        <f>_xlfn.IFNA(INDEX(Draft2024[PRICE],RosterPlan25[[#This Row],[DraftIndex]]),0)</f>
        <v>1</v>
      </c>
      <c r="J25" s="41" t="str">
        <f>IF(RosterPlan25[[#This Row],[SOURCE]]="Rookie","Rookie",_xlfn.IFNA(INDEX(Draft2024[Current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5" s="41" t="str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" s="25">
        <f>IF(VARG="MANUAL",RosterPlan25[[#This Row],[ManualVARG]],IF(VARG="GOOD",RosterPlan25[[#This Row],[GoodVARG]],"ERR"))</f>
        <v>-17.609362061680692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-17.609362061680692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5" s="38" t="s">
        <v>433</v>
      </c>
      <c r="S25" s="57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0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0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0</v>
      </c>
      <c r="AB25">
        <f>INDEX(players[age],MATCH(RosterPlan25[[#This Row],[player_id]],players[sleeper_id],0))</f>
        <v>24</v>
      </c>
      <c r="AE25" t="s">
        <v>11079</v>
      </c>
      <c r="AF25" s="45">
        <f>AF23</f>
        <v>0</v>
      </c>
      <c r="AG25" s="45">
        <f>AG23</f>
        <v>40.959913732697117</v>
      </c>
      <c r="AU25"/>
      <c r="BI25"/>
    </row>
    <row r="26" spans="1:61" x14ac:dyDescent="0.25">
      <c r="A26" t="s">
        <v>21500</v>
      </c>
      <c r="B26" t="s">
        <v>15831</v>
      </c>
      <c r="C26" t="s">
        <v>21499</v>
      </c>
      <c r="D26">
        <f>_xlfn.IFNA(MATCH(RosterPlan25[[#This Row],[player_id]],CompositeRoster[sleeper_id],0),  MATCH(RosterPlan25[[#This Row],[PLAYER]],CompositeRoster[full_name],0))</f>
        <v>25</v>
      </c>
      <c r="E26">
        <f>MATCH(RosterPlan25[[#This Row],[player_id]],Draft2024[sleeper_id],0)</f>
        <v>23</v>
      </c>
      <c r="F26" s="35" t="str">
        <f>INDEX(CompositeRoster[team],RosterPlan25[[#This Row],[RosterIndex]])&amp;""</f>
        <v>SF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Rookie</v>
      </c>
      <c r="I26" s="41">
        <f>_xlfn.IFNA(INDEX(Draft2024[PRICE],RosterPlan25[[#This Row],[DraftIndex]]),0)</f>
        <v>5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6" s="25">
        <f>IF(VARG="MANUAL",RosterPlan25[[#This Row],[ManualVARG]],IF(VARG="GOOD",RosterPlan25[[#This Row],[GoodVARG]],"ERR"))</f>
        <v>-3.0847855599913165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-3.0847855599913165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" s="38" t="s">
        <v>433</v>
      </c>
      <c r="S26" s="57">
        <f>_xlfn.IFNA(INDEX(Draft2024[Net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-4</v>
      </c>
      <c r="AB26">
        <f>INDEX(players[age],MATCH(RosterPlan25[[#This Row],[player_id]],players[sleeper_id],0))</f>
        <v>23</v>
      </c>
      <c r="AE26" t="s">
        <v>11080</v>
      </c>
      <c r="AF26" s="24">
        <f>3000-AK12</f>
        <v>2996</v>
      </c>
      <c r="AG26" s="46">
        <v>3000</v>
      </c>
      <c r="AU26"/>
      <c r="BI26"/>
    </row>
    <row r="27" spans="1:61" x14ac:dyDescent="0.25">
      <c r="A27" t="s">
        <v>76</v>
      </c>
      <c r="B27" t="s">
        <v>20901</v>
      </c>
      <c r="C27" t="s">
        <v>4088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Row],[player_id]],Draft2024[sleeper_id],0)</f>
        <v>225</v>
      </c>
      <c r="F27" s="35" t="str">
        <f>INDEX(CompositeRoster[team],RosterPlan25[[#This Row],[RosterIndex]])&amp;""</f>
        <v>MIN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_xlfn.IFNA(INDEX(Draft2024[PRICE],RosterPlan25[[#This Row],[DraftIndex]]),0)</f>
        <v>37</v>
      </c>
      <c r="J27" s="41" t="str">
        <f>IF(RosterPlan25[[#This Row],[SOURCE]]="Rookie","Rookie",_xlfn.IFNA(INDEX(Draft2024[Current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7" s="41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" s="41">
        <f>ROUNDDOWN(RosterPlan25[[#This Row],[Optimal $]]*IF(RosterPlan25[[#This Row],[Contract]]="Rookie",0.3,0.15),0)</f>
        <v>3</v>
      </c>
      <c r="N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27" s="25">
        <f>IF(VARG="MANUAL",RosterPlan25[[#This Row],[ManualVARG]],IF(VARG="GOOD",RosterPlan25[[#This Row],[GoodVARG]],"ERR"))</f>
        <v>1.9158747099635169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1.9158747099635169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27" s="38" t="s">
        <v>433</v>
      </c>
      <c r="S27" s="57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26</v>
      </c>
      <c r="V27" s="35">
        <f>RosterPlan25[[#This Row],[Optimal $]]-RosterPlan25[[#This Row],[$ CURR]]</f>
        <v>-11</v>
      </c>
      <c r="W27">
        <f>IF(OR(RosterPlan25[[#This Row],[SOURCE]]="Rookie",RosterPlan25[[#This Row],[POS]]="K"),0,RosterPlan25[[#This Row],[VAR/G]]+3.3)</f>
        <v>5.2158747099635168</v>
      </c>
      <c r="X27" t="e">
        <f>IF(RosterPlan25[[#This Row],[VAW/G]]&gt;0,ROUND(RosterPlan25[[#This Row],[VAW/G]]*$AF$56,0)+1,1)</f>
        <v>#DIV/0!</v>
      </c>
      <c r="Y27" s="49" t="e">
        <f>RosterPlan25[[#This Row],[VAWG Market $]]-_xlfn.IFNA(RosterPlan25[[#This Row],[$ CURR]],1)</f>
        <v>#DIV/0!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27">
        <f>RosterPlan25[[#This Row],[Pure Inflated $]]-RosterPlan25[[#This Row],[$ CURR]]</f>
        <v>30</v>
      </c>
      <c r="AB27">
        <f>INDEX(players[age],MATCH(RosterPlan25[[#This Row],[player_id]],players[sleeper_id],0))</f>
        <v>29</v>
      </c>
      <c r="AE27" t="s">
        <v>11081</v>
      </c>
      <c r="AF27" s="24">
        <f>AF12</f>
        <v>2966</v>
      </c>
      <c r="AG27" s="46">
        <f>AF12</f>
        <v>2966</v>
      </c>
      <c r="AU27"/>
      <c r="BI27"/>
    </row>
    <row r="28" spans="1:61" x14ac:dyDescent="0.25">
      <c r="A28" t="s">
        <v>126</v>
      </c>
      <c r="B28" t="s">
        <v>20901</v>
      </c>
      <c r="C28" t="s">
        <v>6123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Row],[player_id]],Draft2024[sleeper_id],0)</f>
        <v>231</v>
      </c>
      <c r="F28" s="35" t="str">
        <f>INDEX(CompositeRoster[team],RosterPlan25[[#This Row],[RosterIndex]])&amp;""</f>
        <v>NO</v>
      </c>
      <c r="G28" s="35" t="str">
        <f>INDEX(CompositeRoster[position],RosterPlan25[[#This Row],[RosterIndex]])&amp;""</f>
        <v>RB</v>
      </c>
      <c r="H28" s="35" t="str">
        <f>INDEX(CompositeRoster[source],RosterPlan25[[#This Row],[RosterIndex]])</f>
        <v>Roster</v>
      </c>
      <c r="I28" s="41">
        <f>_xlfn.IFNA(INDEX(Draft2024[PRICE],RosterPlan25[[#This Row],[DraftIndex]]),0)</f>
        <v>34</v>
      </c>
      <c r="J28" s="41" t="str">
        <f>IF(RosterPlan25[[#This Row],[SOURCE]]="Rookie","Rookie",_xlfn.IFNA(INDEX(Draft2024[Current Contract],RosterPlan25[[#This Row],[DraftIndex]]),"Undrafted"))</f>
        <v>Auction</v>
      </c>
      <c r="K28" s="41" cm="1">
        <f t="array" ref="K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8" s="41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8" s="41">
        <f>ROUNDDOWN(RosterPlan25[[#This Row],[Optimal $]]*IF(RosterPlan25[[#This Row],[Contract]]="Rookie",0.3,0.15),0)</f>
        <v>4</v>
      </c>
      <c r="N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8" s="37">
        <f>IF(VARG="MANUAL",RosterPlan25[[#This Row],[ManualVARG]],IF(VARG="GOOD",RosterPlan25[[#This Row],[GoodVARG]],"ERR"))</f>
        <v>2.3174775193706258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2.3174775193706258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8" s="38" t="s">
        <v>433</v>
      </c>
      <c r="S28" s="38">
        <f>_xlfn.IFNA(INDEX(Draft2024[Net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32</v>
      </c>
      <c r="V28" s="35">
        <f>RosterPlan25[[#This Row],[Optimal $]]-RosterPlan25[[#This Row],[$ CURR]]</f>
        <v>-2</v>
      </c>
      <c r="W28">
        <f>IF(OR(RosterPlan25[[#This Row],[SOURCE]]="Rookie",RosterPlan25[[#This Row],[POS]]="K"),0,RosterPlan25[[#This Row],[VAR/G]]+3.3)</f>
        <v>5.6174775193706257</v>
      </c>
      <c r="X28" t="e">
        <f>IF(RosterPlan25[[#This Row],[VAW/G]]&gt;0,ROUND(RosterPlan25[[#This Row],[VAW/G]]*$AF$56,0)+1,1)</f>
        <v>#DIV/0!</v>
      </c>
      <c r="Y28" s="49" t="e">
        <f>RosterPlan25[[#This Row],[VAWG Market $]]-_xlfn.IFNA(RosterPlan25[[#This Row],[$ CURR]],1)</f>
        <v>#DIV/0!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28">
        <f>RosterPlan25[[#This Row],[Pure Inflated $]]-RosterPlan25[[#This Row],[$ CURR]]</f>
        <v>30</v>
      </c>
      <c r="AB28">
        <f>INDEX(players[age],MATCH(RosterPlan25[[#This Row],[player_id]],players[sleeper_id],0))</f>
        <v>28</v>
      </c>
      <c r="AE28" t="s">
        <v>11082</v>
      </c>
      <c r="AF28" s="50">
        <f>((AF22)*AF29)+MIN(AI12,240)</f>
        <v>2996.0000000000014</v>
      </c>
      <c r="AG28" s="52">
        <f>((AG22+AG24)*AG29)+MIN(AI12,240)</f>
        <v>2544.8767271450597</v>
      </c>
      <c r="AU28"/>
      <c r="BI28"/>
    </row>
    <row r="29" spans="1:61" x14ac:dyDescent="0.25">
      <c r="A29" t="s">
        <v>15210</v>
      </c>
      <c r="B29" t="s">
        <v>20901</v>
      </c>
      <c r="C29" t="s">
        <v>15209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Row],[player_id]],Draft2024[sleeper_id],0)</f>
        <v>211</v>
      </c>
      <c r="F29" s="35" t="str">
        <f>INDEX(CompositeRoster[team],RosterPlan25[[#This Row],[RosterIndex]])&amp;""</f>
        <v>NE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_xlfn.IFNA(INDEX(Draft2024[PRICE],RosterPlan25[[#This Row],[DraftIndex]]),0)</f>
        <v>7</v>
      </c>
      <c r="J29" s="41" t="str">
        <f>IF(RosterPlan25[[#This Row],[SOURCE]]="Rookie","Rookie",_xlfn.IFNA(INDEX(Draft2024[Current Contract],RosterPlan25[[#This Row],[DraftIndex]]),"Undrafted"))</f>
        <v>Auction</v>
      </c>
      <c r="K29" s="41" cm="1">
        <f t="array" ref="K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9" s="41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9" s="25">
        <f>IF(VARG="MANUAL",RosterPlan25[[#This Row],[ManualVARG]],IF(VARG="GOOD",RosterPlan25[[#This Row],[GoodVARG]],"ERR"))</f>
        <v>-1.4824965407853785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-1.4824965407853785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9" s="38" t="s">
        <v>433</v>
      </c>
      <c r="S29" s="57">
        <f>_xlfn.IFNA(INDEX(Draft2024[Net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-6</v>
      </c>
      <c r="W29">
        <f>IF(OR(RosterPlan25[[#This Row],[SOURCE]]="Rookie",RosterPlan25[[#This Row],[POS]]="K"),0,RosterPlan25[[#This Row],[VAR/G]]+3.3)</f>
        <v>1.8175034592146213</v>
      </c>
      <c r="X29" t="e">
        <f>IF(RosterPlan25[[#This Row],[VAW/G]]&gt;0,ROUND(RosterPlan25[[#This Row],[VAW/G]]*$AF$56,0)+1,1)</f>
        <v>#DIV/0!</v>
      </c>
      <c r="Y29" s="49" t="e">
        <f>RosterPlan25[[#This Row],[VAWG Market $]]-_xlfn.IFNA(RosterPlan25[[#This Row],[$ CURR]],1)</f>
        <v>#DIV/0!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-6</v>
      </c>
      <c r="AB29">
        <f>INDEX(players[age],MATCH(RosterPlan25[[#This Row],[player_id]],players[sleeper_id],0))</f>
        <v>25</v>
      </c>
      <c r="AE29" t="s">
        <v>11020</v>
      </c>
      <c r="AF29" s="51">
        <f>($AF$26-240)/$AF$21</f>
        <v>13.286222496328762</v>
      </c>
      <c r="AG29" s="51">
        <f>($AG$26-240)/$AG$21</f>
        <v>11.111431430863311</v>
      </c>
      <c r="AU29"/>
      <c r="BI29"/>
    </row>
    <row r="30" spans="1:61" x14ac:dyDescent="0.25">
      <c r="A30" t="s">
        <v>252</v>
      </c>
      <c r="B30" t="s">
        <v>20901</v>
      </c>
      <c r="C30" t="s">
        <v>2701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Row],[player_id]],Draft2024[sleeper_id],0)</f>
        <v>205</v>
      </c>
      <c r="F30" s="35" t="str">
        <f>INDEX(CompositeRoster[team],RosterPlan25[[#This Row],[RosterIndex]])&amp;""</f>
        <v>WAS</v>
      </c>
      <c r="G30" s="35" t="str">
        <f>INDEX(CompositeRoster[position],RosterPlan25[[#This Row],[RosterIndex]])&amp;""</f>
        <v>RB</v>
      </c>
      <c r="H30" s="35" t="str">
        <f>INDEX(CompositeRoster[source],RosterPlan25[[#This Row],[RosterIndex]])</f>
        <v>Roster</v>
      </c>
      <c r="I30" s="41">
        <f>_xlfn.IFNA(INDEX(Draft2024[PRICE],RosterPlan25[[#This Row],[DraftIndex]]),0)</f>
        <v>8</v>
      </c>
      <c r="J30" s="41" t="str">
        <f>IF(RosterPlan25[[#This Row],[SOURCE]]="Rookie","Rookie",_xlfn.IFNA(INDEX(Draft2024[Current Contract],RosterPlan25[[#This Row],[DraftIndex]]),"Undrafted"))</f>
        <v>Auction</v>
      </c>
      <c r="K30" s="41" cm="1">
        <f t="array" ref="K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0" s="41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0" s="41">
        <f>ROUNDDOWN(RosterPlan25[[#This Row],[Optimal $]]*IF(RosterPlan25[[#This Row],[Contract]]="Rookie",0.3,0.15),0)</f>
        <v>0</v>
      </c>
      <c r="N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30" s="37">
        <f>IF(VARG="MANUAL",RosterPlan25[[#This Row],[ManualVARG]],IF(VARG="GOOD",RosterPlan25[[#This Row],[GoodVARG]],"ERR"))</f>
        <v>0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30" s="38" t="s">
        <v>433</v>
      </c>
      <c r="S30" s="38">
        <f>_xlfn.IFNA(INDEX(Draft2024[Net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-7</v>
      </c>
      <c r="W30">
        <f>IF(OR(RosterPlan25[[#This Row],[SOURCE]]="Rookie",RosterPlan25[[#This Row],[POS]]="K"),0,RosterPlan25[[#This Row],[VAR/G]]+3.3)</f>
        <v>3.3</v>
      </c>
      <c r="X30" t="e">
        <f>IF(RosterPlan25[[#This Row],[VAW/G]]&gt;0,ROUND(RosterPlan25[[#This Row],[VAW/G]]*$AF$56,0)+1,1)</f>
        <v>#DIV/0!</v>
      </c>
      <c r="Y30" s="49" t="e">
        <f>RosterPlan25[[#This Row],[VAWG Market $]]-_xlfn.IFNA(RosterPlan25[[#This Row],[$ CURR]],1)</f>
        <v>#DIV/0!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-7</v>
      </c>
      <c r="AB30">
        <f>INDEX(players[age],MATCH(RosterPlan25[[#This Row],[player_id]],players[sleeper_id],0))</f>
        <v>28</v>
      </c>
      <c r="AE30" t="s">
        <v>11083</v>
      </c>
      <c r="AF30" s="51">
        <f>($AF$12-$AI$12)/(AM12)</f>
        <v>13.112672420179324</v>
      </c>
      <c r="AG30" s="51">
        <f>($AF$12-$AI$12)/(AM12)</f>
        <v>13.112672420179324</v>
      </c>
      <c r="AU30"/>
      <c r="BI30"/>
    </row>
    <row r="31" spans="1:61" x14ac:dyDescent="0.25">
      <c r="A31" t="s">
        <v>6875</v>
      </c>
      <c r="B31" t="s">
        <v>20901</v>
      </c>
      <c r="C31" t="s">
        <v>6876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Row],[player_id]],Draft2024[sleeper_id],0)</f>
        <v>24</v>
      </c>
      <c r="F31" s="35" t="str">
        <f>INDEX(CompositeRoster[team],RosterPlan25[[#This Row],[RosterIndex]])&amp;""</f>
        <v>DET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_xlfn.IFNA(INDEX(Draft2024[PRICE],RosterPlan25[[#This Row],[DraftIndex]]),0)</f>
        <v>1</v>
      </c>
      <c r="J31" s="41" t="str">
        <f>IF(RosterPlan25[[#This Row],[SOURCE]]="Rookie","Rookie",_xlfn.IFNA(INDEX(Draft2024[Current Contract],RosterPlan25[[#This Row],[DraftIndex]]),"Undrafted"))</f>
        <v>Undrafted</v>
      </c>
      <c r="K31" s="41" cm="1">
        <f t="array" ref="K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31" s="41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31" s="41">
        <f>ROUNDDOWN(RosterPlan25[[#This Row],[Optimal $]]*IF(RosterPlan25[[#This Row],[Contract]]="Rookie",0.3,0.15),0)</f>
        <v>0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" s="25">
        <f>IF(VARG="MANUAL",RosterPlan25[[#This Row],[ManualVARG]],IF(VARG="GOOD",RosterPlan25[[#This Row],[GoodVARG]],"ERR"))</f>
        <v>-5.6984273177458604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-5.6984273177458604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31" s="38" t="s">
        <v>433</v>
      </c>
      <c r="S31" s="57">
        <f>_xlfn.IFNA(INDEX(Draft2024[Net Keeper Count],RosterPlan25[[#This Row],[DraftIndex]]),0)+IF(RosterPlan25[[#This Row],[KEEPER / RFA]]="K",1,0)</f>
        <v>2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>
        <f>IF(OR(RosterPlan25[[#This Row],[SOURCE]]="Rookie",RosterPlan25[[#This Row],[POS]]="K"),0,RosterPlan25[[#This Row],[VAR/G]]+3.3)</f>
        <v>-2.3984273177458606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0</v>
      </c>
      <c r="AB31">
        <f>INDEX(players[age],MATCH(RosterPlan25[[#This Row],[player_id]],players[sleeper_id],0))</f>
        <v>27</v>
      </c>
      <c r="AE31"/>
      <c r="AG31" s="24"/>
      <c r="AU31"/>
      <c r="BI31"/>
    </row>
    <row r="32" spans="1:61" x14ac:dyDescent="0.25">
      <c r="A32" t="s">
        <v>198</v>
      </c>
      <c r="B32" t="s">
        <v>20901</v>
      </c>
      <c r="C32" t="s">
        <v>9396</v>
      </c>
      <c r="D32">
        <f>_xlfn.IFNA(MATCH(RosterPlan25[[#This Row],[player_id]],CompositeRoster[sleeper_id],0),  MATCH(RosterPlan25[[#This Row],[PLAYER]],CompositeRoster[full_name],0))</f>
        <v>31</v>
      </c>
      <c r="E32" t="e">
        <f>MATCH(RosterPlan25[[#This Row],[player_id]],Draft2024[sleeper_id],0)</f>
        <v>#N/A</v>
      </c>
      <c r="F32" t="str">
        <f>INDEX(CompositeRoster[team],RosterPlan25[[#This Row],[RosterIndex]])&amp;""</f>
        <v>DAL</v>
      </c>
      <c r="G32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0</v>
      </c>
      <c r="J32" s="41" t="str">
        <f>IF(RosterPlan25[[#This Row],[SOURCE]]="Rookie","Rookie",_xlfn.IFNA(INDEX(Draft2024[Current Contract],RosterPlan25[[#This Row],[DraftIndex]]),"Undrafted"))</f>
        <v>Undrafted</v>
      </c>
      <c r="K32" s="41" cm="1">
        <f t="array" ref="K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2" s="41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2" s="41">
        <f>ROUNDDOWN(RosterPlan25[[#This Row],[Optimal $]]*IF(RosterPlan25[[#This Row],[Contract]]="Rookie",0.3,0.15),0)</f>
        <v>0</v>
      </c>
      <c r="N3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" s="37">
        <f>IF(VARG="MANUAL",RosterPlan25[[#This Row],[ManualVARG]],IF(VARG="GOOD",RosterPlan25[[#This Row],[GoodVARG]],"ERR"))</f>
        <v>-8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32" s="38" t="s">
        <v>433</v>
      </c>
      <c r="S32" s="35">
        <f>_xlfn.IFNA(INDEX(Draft2024[Net Keeper Count],RosterPlan25[[#This Row],[DraftIndex]]),0)+IF(RosterPlan25[[#This Row],[KEEPER / RFA]]="K",1,0)</f>
        <v>1</v>
      </c>
      <c r="T32" s="38" t="str">
        <f>IF(RosterPlan25[[#This Row],[KEEPER / RFA]]="RFA",RosterPlan25[[#This Row],[Pure Inflated $]],"")</f>
        <v/>
      </c>
      <c r="U32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0</v>
      </c>
      <c r="W32" s="35">
        <f>IF(OR(RosterPlan25[[#This Row],[SOURCE]]="Rookie",RosterPlan25[[#This Row],[POS]]="K"),0,RosterPlan25[[#This Row],[VAR/G]]+3.3)</f>
        <v>-4.7</v>
      </c>
      <c r="X32" s="35">
        <f>IF(RosterPlan25[[#This Row],[VAW/G]]&gt;0,ROUND(RosterPlan25[[#This Row],[VAW/G]]*$AF$56,0)+1,1)</f>
        <v>1</v>
      </c>
      <c r="Y32" s="42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0</v>
      </c>
      <c r="AB32">
        <f>INDEX(players[age],MATCH(RosterPlan25[[#This Row],[player_id]],players[sleeper_id],0))</f>
        <v>28</v>
      </c>
      <c r="AE32"/>
      <c r="AG32" s="52"/>
      <c r="AU32"/>
      <c r="BI32"/>
    </row>
    <row r="33" spans="1:61" x14ac:dyDescent="0.25">
      <c r="A33" t="s">
        <v>17410</v>
      </c>
      <c r="B33" t="s">
        <v>20901</v>
      </c>
      <c r="C33" t="s">
        <v>17409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Row],[player_id]],Draft2024[sleeper_id],0)</f>
        <v>223</v>
      </c>
      <c r="F33" s="35" t="str">
        <f>INDEX(CompositeRoster[team],RosterPlan25[[#This Row],[RosterIndex]])&amp;""</f>
        <v>HOU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1</v>
      </c>
      <c r="J33" s="41" t="str">
        <f>IF(RosterPlan25[[#This Row],[SOURCE]]="Rookie","Rookie",_xlfn.IFNA(INDEX(Draft2024[Current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33" s="41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" s="37">
        <f>IF(VARG="MANUAL",RosterPlan25[[#This Row],[ManualVARG]],IF(VARG="GOOD",RosterPlan25[[#This Row],[GoodVARG]],"ERR"))</f>
        <v>-3.7808723256246459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-3.7808723256246459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33" s="38" t="s">
        <v>433</v>
      </c>
      <c r="S33" s="38">
        <f>_xlfn.IFNA(INDEX(Draft2024[Net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0</v>
      </c>
      <c r="W33">
        <f>IF(OR(RosterPlan25[[#This Row],[SOURCE]]="Rookie",RosterPlan25[[#This Row],[POS]]="K"),0,RosterPlan25[[#This Row],[VAR/G]]+3.3)</f>
        <v>-0.4808723256246461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0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0</v>
      </c>
      <c r="AB33">
        <f>INDEX(players[age],MATCH(RosterPlan25[[#This Row],[player_id]],players[sleeper_id],0))</f>
        <v>24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19235</v>
      </c>
      <c r="B34" t="s">
        <v>20901</v>
      </c>
      <c r="C34" t="s">
        <v>19234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Row],[player_id]],Draft2024[sleeper_id],0)</f>
        <v>25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1</v>
      </c>
      <c r="J34" s="41" t="str">
        <f>IF(RosterPlan25[[#This Row],[SOURCE]]="Rookie","Rookie",_xlfn.IFNA(INDEX(Draft2024[Current Contract],RosterPlan25[[#This Row],[DraftIndex]]),"Undrafted"))</f>
        <v>Undrafted</v>
      </c>
      <c r="K34" s="41" cm="1">
        <f t="array" ref="K3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34" s="41">
        <f>ROUNDDOWN(RosterPlan25[[#This Row],[Optimal $]]*IF(RosterPlan25[[#This Row],[Contract]]="Rookie",0.3,0.15),0)</f>
        <v>0</v>
      </c>
      <c r="N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4" s="37">
        <f>IF(VARG="MANUAL",RosterPlan25[[#This Row],[ManualVARG]],IF(VARG="GOOD",RosterPlan25[[#This Row],[GoodVARG]],"ERR"))</f>
        <v>-4.8693545315442641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-4.8693545315442641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34" s="38" t="s">
        <v>433</v>
      </c>
      <c r="S34" s="38">
        <f>_xlfn.IFNA(INDEX(Draft2024[Net Keeper Count],RosterPlan25[[#This Row],[DraftIndex]]),0)+IF(RosterPlan25[[#This Row],[KEEPER / RFA]]="K",1,0)</f>
        <v>2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-1.5693545315442643</v>
      </c>
      <c r="X34">
        <f>IF(RosterPlan25[[#This Row],[VAW/G]]&gt;0,ROUND(RosterPlan25[[#This Row],[VAW/G]]*$AF$56,0)+1,1)</f>
        <v>1</v>
      </c>
      <c r="Y34" s="49">
        <f>RosterPlan25[[#This Row],[VAWG Market $]]-_xlfn.IFNA(RosterPlan25[[#This Row],[$ CURR]],1)</f>
        <v>0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0</v>
      </c>
      <c r="AB34">
        <f>INDEX(players[age],MATCH(RosterPlan25[[#This Row],[player_id]],players[sleeper_id],0))</f>
        <v>23</v>
      </c>
      <c r="AE34" t="s">
        <v>11018</v>
      </c>
      <c r="AF34" s="24">
        <f>AF26-AF12-AF33</f>
        <v>30</v>
      </c>
      <c r="AG34" s="50">
        <f>AF26-AF12-AF33</f>
        <v>30</v>
      </c>
      <c r="AU34"/>
      <c r="BI34"/>
    </row>
    <row r="35" spans="1:61" x14ac:dyDescent="0.25">
      <c r="A35" t="s">
        <v>4225</v>
      </c>
      <c r="B35" t="s">
        <v>20901</v>
      </c>
      <c r="C35" t="s">
        <v>4228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Row],[player_id]],Draft2024[sleeper_id],0)</f>
        <v>26</v>
      </c>
      <c r="F35" s="35" t="str">
        <f>INDEX(CompositeRoster[team],RosterPlan25[[#This Row],[RosterIndex]])&amp;""</f>
        <v>SF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_xlfn.IFNA(INDEX(Draft2024[PRICE],RosterPlan25[[#This Row],[DraftIndex]]),0)</f>
        <v>36</v>
      </c>
      <c r="J35" s="41" t="str">
        <f>IF(RosterPlan25[[#This Row],[SOURCE]]="Rookie","Rookie",_xlfn.IFNA(INDEX(Draft2024[Current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35" s="41" t="str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5" s="41">
        <f>ROUNDDOWN(RosterPlan25[[#This Row],[Optimal $]]*IF(RosterPlan25[[#This Row],[Contract]]="Rookie",0.3,0.15),0)</f>
        <v>11</v>
      </c>
      <c r="N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35" s="25">
        <f>IF(VARG="MANUAL",RosterPlan25[[#This Row],[ManualVARG]],IF(VARG="GOOD",RosterPlan25[[#This Row],[GoodVARG]],"ERR"))</f>
        <v>2.6998880503179263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2.6998880503179263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35" s="38" t="s">
        <v>433</v>
      </c>
      <c r="S35" s="57">
        <f>_xlfn.IFNA(INDEX(Draft2024[Net Keeper Count],RosterPlan25[[#This Row],[DraftIndex]]),0)+IF(RosterPlan25[[#This Row],[KEEPER / RFA]]="K",1,0)</f>
        <v>6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37</v>
      </c>
      <c r="V35" s="35">
        <f>RosterPlan25[[#This Row],[Optimal $]]-RosterPlan25[[#This Row],[$ CURR]]</f>
        <v>1</v>
      </c>
      <c r="W35">
        <f>IF(OR(RosterPlan25[[#This Row],[SOURCE]]="Rookie",RosterPlan25[[#This Row],[POS]]="K"),0,RosterPlan25[[#This Row],[VAR/G]]+3.3)</f>
        <v>5.9998880503179262</v>
      </c>
      <c r="X35" t="e">
        <f>IF(RosterPlan25[[#This Row],[VAW/G]]&gt;0,ROUND(RosterPlan25[[#This Row],[VAW/G]]*$AF$56,0)+1,1)</f>
        <v>#DIV/0!</v>
      </c>
      <c r="Y35" s="49" t="e">
        <f>RosterPlan25[[#This Row],[VAWG Market $]]-_xlfn.IFNA(RosterPlan25[[#This Row],[$ CURR]],1)</f>
        <v>#DIV/0!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35">
        <f>RosterPlan25[[#This Row],[Pure Inflated $]]-RosterPlan25[[#This Row],[$ CURR]]</f>
        <v>30</v>
      </c>
      <c r="AB35">
        <f>INDEX(players[age],MATCH(RosterPlan25[[#This Row],[player_id]],players[sleeper_id],0))</f>
        <v>28</v>
      </c>
      <c r="AE35" t="s">
        <v>11019</v>
      </c>
      <c r="AF35" s="45">
        <f>IF(AF23&gt;0,AF34/AF23,AF29)</f>
        <v>13.286222496328762</v>
      </c>
      <c r="AG35" s="29">
        <f>AG34/AG23</f>
        <v>0.73242341758283214</v>
      </c>
      <c r="AU35"/>
      <c r="BI35"/>
    </row>
    <row r="36" spans="1:61" x14ac:dyDescent="0.25">
      <c r="A36" t="s">
        <v>18320</v>
      </c>
      <c r="B36" t="s">
        <v>20901</v>
      </c>
      <c r="C36" t="s">
        <v>18319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Row],[player_id]],Draft2024[sleeper_id],0)</f>
        <v>27</v>
      </c>
      <c r="F36" s="35" t="str">
        <f>INDEX(CompositeRoster[team],RosterPlan25[[#This Row],[RosterIndex]])&amp;""</f>
        <v>NYJ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_xlfn.IFNA(INDEX(Draft2024[PRICE],RosterPlan25[[#This Row],[DraftIndex]]),0)</f>
        <v>21</v>
      </c>
      <c r="J36" s="41" t="str">
        <f>IF(RosterPlan25[[#This Row],[SOURCE]]="Rookie","Rookie",_xlfn.IFNA(INDEX(Draft2024[Current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36" s="41" t="str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9</v>
      </c>
      <c r="N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36" s="25">
        <f>IF(VARG="MANUAL",RosterPlan25[[#This Row],[ManualVARG]],IF(VARG="GOOD",RosterPlan25[[#This Row],[GoodVARG]],"ERR"))</f>
        <v>2.3951561757987454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2.3951561757987454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6" s="38" t="s">
        <v>433</v>
      </c>
      <c r="S36" s="57">
        <f>_xlfn.IFNA(INDEX(Draft2024[Net Keeper Count],RosterPlan25[[#This Row],[DraftIndex]]),0)+IF(RosterPlan25[[#This Row],[KEEPER / RFA]]="K",1,0)</f>
        <v>3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33</v>
      </c>
      <c r="V36" s="35">
        <f>RosterPlan25[[#This Row],[Optimal $]]-RosterPlan25[[#This Row],[$ CURR]]</f>
        <v>12</v>
      </c>
      <c r="W36">
        <f>IF(OR(RosterPlan25[[#This Row],[SOURCE]]="Rookie",RosterPlan25[[#This Row],[POS]]="K"),0,RosterPlan25[[#This Row],[VAR/G]]+3.3)</f>
        <v>5.6951561757987452</v>
      </c>
      <c r="X36" t="e">
        <f>IF(RosterPlan25[[#This Row],[VAW/G]]&gt;0,ROUND(RosterPlan25[[#This Row],[VAW/G]]*$AF$56,0)+1,1)</f>
        <v>#DIV/0!</v>
      </c>
      <c r="Y36" s="49" t="e">
        <f>RosterPlan25[[#This Row],[VAWG Market $]]-_xlfn.IFNA(RosterPlan25[[#This Row],[$ CURR]],1)</f>
        <v>#DIV/0!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36">
        <f>RosterPlan25[[#This Row],[Pure Inflated $]]-RosterPlan25[[#This Row],[$ CURR]]</f>
        <v>30</v>
      </c>
      <c r="AB36">
        <f>INDEX(players[age],MATCH(RosterPlan25[[#This Row],[player_id]],players[sleeper_id],0))</f>
        <v>23</v>
      </c>
      <c r="AE36" t="s">
        <v>11085</v>
      </c>
      <c r="AF36" s="54">
        <f>(AF35-AF29)/AF29</f>
        <v>0</v>
      </c>
      <c r="AG36" s="83">
        <f>(AG35-AG29)/AG29</f>
        <v>-0.9340837927012321</v>
      </c>
      <c r="AU36"/>
      <c r="BI36"/>
    </row>
    <row r="37" spans="1:61" x14ac:dyDescent="0.25">
      <c r="A37" t="s">
        <v>19062</v>
      </c>
      <c r="B37" t="s">
        <v>20901</v>
      </c>
      <c r="C37" t="s">
        <v>19061</v>
      </c>
      <c r="D37">
        <f>_xlfn.IFNA(MATCH(RosterPlan25[[#This Row],[player_id]],CompositeRoster[sleeper_id],0),  MATCH(RosterPlan25[[#This Row],[PLAYER]],CompositeRoster[full_name],0))</f>
        <v>36</v>
      </c>
      <c r="E37">
        <f>MATCH(RosterPlan25[[#This Row],[player_id]],Draft2024[sleeper_id],0)</f>
        <v>28</v>
      </c>
      <c r="F37" t="str">
        <f>INDEX(CompositeRoster[team],RosterPlan25[[#This Row],[RosterIndex]])&amp;""</f>
        <v>NYJ</v>
      </c>
      <c r="G37" t="str">
        <f>INDEX(CompositeRoster[position],RosterPlan25[[#This Row],[RosterIndex]])&amp;""</f>
        <v>RB</v>
      </c>
      <c r="H37" t="str">
        <f>INDEX(CompositeRoster[source],RosterPlan25[[#This Row],[RosterIndex]])</f>
        <v>Roster</v>
      </c>
      <c r="I37" s="41">
        <f>_xlfn.IFNA(INDEX(Draft2024[PRICE],RosterPlan25[[#This Row],[DraftIndex]]),0)</f>
        <v>3</v>
      </c>
      <c r="J37" s="41" t="str">
        <f>IF(RosterPlan25[[#This Row],[SOURCE]]="Rookie","Rookie",_xlfn.IFNA(INDEX(Draft2024[Current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37" s="41" t="str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7" s="41">
        <f>ROUNDDOWN(RosterPlan25[[#This Row],[Optimal $]]*IF(RosterPlan25[[#This Row],[Contract]]="Rookie",0.3,0.15),0)</f>
        <v>0</v>
      </c>
      <c r="N37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7" s="37">
        <f>IF(VARG="MANUAL",RosterPlan25[[#This Row],[ManualVARG]],IF(VARG="GOOD",RosterPlan25[[#This Row],[GoodVARG]],"ERR"))</f>
        <v>-5.9690753782189949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-5.9690753782189949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37" s="38" t="s">
        <v>433</v>
      </c>
      <c r="S37">
        <f>_xlfn.IFNA(INDEX(Draft2024[Net Keeper Count],RosterPlan25[[#This Row],[DraftIndex]]),0)+IF(RosterPlan25[[#This Row],[KEEPER / RFA]]="K",1,0)</f>
        <v>2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-2</v>
      </c>
      <c r="W37" s="35">
        <f>IF(OR(RosterPlan25[[#This Row],[SOURCE]]="Rookie",RosterPlan25[[#This Row],[POS]]="K"),0,RosterPlan25[[#This Row],[VAR/G]]+3.3)</f>
        <v>-2.6690753782189951</v>
      </c>
      <c r="X37" s="35">
        <f>IF(RosterPlan25[[#This Row],[VAW/G]]&gt;0,ROUND(RosterPlan25[[#This Row],[VAW/G]]*$AF$56,0)+1,1)</f>
        <v>1</v>
      </c>
      <c r="Y37" s="42">
        <f>RosterPlan25[[#This Row],[VAWG Market $]]-_xlfn.IFNA(RosterPlan25[[#This Row],[$ CURR]],1)</f>
        <v>-2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-2</v>
      </c>
      <c r="AB37">
        <f>INDEX(players[age],MATCH(RosterPlan25[[#This Row],[player_id]],players[sleeper_id],0))</f>
        <v>21</v>
      </c>
      <c r="AH37"/>
      <c r="AI37"/>
      <c r="AU37"/>
      <c r="BI37"/>
    </row>
    <row r="38" spans="1:61" x14ac:dyDescent="0.25">
      <c r="A38" t="s">
        <v>19423</v>
      </c>
      <c r="B38" t="s">
        <v>20901</v>
      </c>
      <c r="C38" t="s">
        <v>19422</v>
      </c>
      <c r="D38" s="35">
        <f>_xlfn.IFNA(MATCH(RosterPlan25[[#This Row],[player_id]],CompositeRoster[sleeper_id],0),  MATCH(RosterPlan25[[#This Row],[PLAYER]],CompositeRoster[full_name],0))</f>
        <v>37</v>
      </c>
      <c r="E38" s="35">
        <f>MATCH(RosterPlan25[[#This Row],[player_id]],Draft2024[sleeper_id],0)</f>
        <v>29</v>
      </c>
      <c r="F38" s="35" t="str">
        <f>INDEX(CompositeRoster[team],RosterPlan25[[#This Row],[RosterIndex]])&amp;""</f>
        <v>GB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_xlfn.IFNA(INDEX(Draft2024[PRICE],RosterPlan25[[#This Row],[DraftIndex]]),0)</f>
        <v>4</v>
      </c>
      <c r="J38" s="41" t="str">
        <f>IF(RosterPlan25[[#This Row],[SOURCE]]="Rookie","Rookie",_xlfn.IFNA(INDEX(Draft2024[Current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38" s="41" t="str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8" s="41">
        <f>ROUNDDOWN(RosterPlan25[[#This Row],[Optimal $]]*IF(RosterPlan25[[#This Row],[Contract]]="Rookie",0.3,0.15),0)</f>
        <v>1</v>
      </c>
      <c r="N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8" s="37">
        <f>IF(VARG="MANUAL",RosterPlan25[[#This Row],[ManualVARG]],IF(VARG="GOOD",RosterPlan25[[#This Row],[GoodVARG]],"ERR"))</f>
        <v>0.41125360668704969</v>
      </c>
      <c r="P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0.41125360668704969</v>
      </c>
      <c r="Q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8" s="38" t="s">
        <v>433</v>
      </c>
      <c r="S38" s="38">
        <f>_xlfn.IFNA(INDEX(Draft2024[Net Keeper Count],RosterPlan25[[#This Row],[DraftIndex]]),0)+IF(RosterPlan25[[#This Row],[KEEPER / RFA]]="K",1,0)</f>
        <v>2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6</v>
      </c>
      <c r="V38" s="35">
        <f>RosterPlan25[[#This Row],[Optimal $]]-RosterPlan25[[#This Row],[$ CURR]]</f>
        <v>2</v>
      </c>
      <c r="W38">
        <f>IF(OR(RosterPlan25[[#This Row],[SOURCE]]="Rookie",RosterPlan25[[#This Row],[POS]]="K"),0,RosterPlan25[[#This Row],[VAR/G]]+3.3)</f>
        <v>3.7112536066870496</v>
      </c>
      <c r="X38" t="e">
        <f>IF(RosterPlan25[[#This Row],[VAW/G]]&gt;0,ROUND(RosterPlan25[[#This Row],[VAW/G]]*$AF$56,0)+1,1)</f>
        <v>#DIV/0!</v>
      </c>
      <c r="Y38" s="49" t="e">
        <f>RosterPlan25[[#This Row],[VAWG Market $]]-_xlfn.IFNA(RosterPlan25[[#This Row],[$ CURR]],1)</f>
        <v>#DIV/0!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38">
        <f>RosterPlan25[[#This Row],[Pure Inflated $]]-RosterPlan25[[#This Row],[$ CURR]]</f>
        <v>30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15200</v>
      </c>
      <c r="B39" t="s">
        <v>20901</v>
      </c>
      <c r="C39" t="s">
        <v>15199</v>
      </c>
      <c r="D39" s="35">
        <f>_xlfn.IFNA(MATCH(RosterPlan25[[#This Row],[player_id]],CompositeRoster[sleeper_id],0),  MATCH(RosterPlan25[[#This Row],[PLAYER]],CompositeRoster[full_name],0))</f>
        <v>38</v>
      </c>
      <c r="E39" s="35">
        <f>MATCH(RosterPlan25[[#This Row],[player_id]],Draft2024[sleeper_id],0)</f>
        <v>30</v>
      </c>
      <c r="F39" s="35" t="str">
        <f>INDEX(CompositeRoster[team],RosterPlan25[[#This Row],[RosterIndex]])&amp;""</f>
        <v>MIN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Roster</v>
      </c>
      <c r="I39" s="41">
        <f>_xlfn.IFNA(INDEX(Draft2024[PRICE],RosterPlan25[[#This Row],[DraftIndex]]),0)</f>
        <v>56</v>
      </c>
      <c r="J39" s="41" t="str">
        <f>IF(RosterPlan25[[#This Row],[SOURCE]]="Rookie","Rookie",_xlfn.IFNA(INDEX(Draft2024[Current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39" s="41" t="str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9" s="41">
        <f>ROUNDDOWN(RosterPlan25[[#This Row],[Optimal $]]*IF(RosterPlan25[[#This Row],[Contract]]="Rookie",0.3,0.15),0)</f>
        <v>15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9" s="25">
        <f>IF(VARG="MANUAL",RosterPlan25[[#This Row],[ManualVARG]],IF(VARG="GOOD",RosterPlan25[[#This Row],[GoodVARG]],"ERR"))</f>
        <v>3.727106138532263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3.727106138532263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9" s="38" t="s">
        <v>433</v>
      </c>
      <c r="S39" s="57">
        <f>_xlfn.IFNA(INDEX(Draft2024[Net Keeper Count],RosterPlan25[[#This Row],[DraftIndex]]),0)+IF(RosterPlan25[[#This Row],[KEEPER / RFA]]="K",1,0)</f>
        <v>5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51</v>
      </c>
      <c r="V39" s="35">
        <f>RosterPlan25[[#This Row],[Optimal $]]-RosterPlan25[[#This Row],[$ CURR]]</f>
        <v>-5</v>
      </c>
      <c r="W39">
        <f>IF(OR(RosterPlan25[[#This Row],[SOURCE]]="Rookie",RosterPlan25[[#This Row],[POS]]="K"),0,RosterPlan25[[#This Row],[VAR/G]]+3.3)</f>
        <v>7.0271061385322628</v>
      </c>
      <c r="X39" t="e">
        <f>IF(RosterPlan25[[#This Row],[VAW/G]]&gt;0,ROUND(RosterPlan25[[#This Row],[VAW/G]]*$AF$56,0)+1,1)</f>
        <v>#DIV/0!</v>
      </c>
      <c r="Y39" s="49" t="e">
        <f>RosterPlan25[[#This Row],[VAWG Market $]]-_xlfn.IFNA(RosterPlan25[[#This Row],[$ CURR]],1)</f>
        <v>#DIV/0!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86</v>
      </c>
      <c r="AA39">
        <f>RosterPlan25[[#This Row],[Pure Inflated $]]-RosterPlan25[[#This Row],[$ CURR]]</f>
        <v>30</v>
      </c>
      <c r="AB39">
        <f>INDEX(players[age],MATCH(RosterPlan25[[#This Row],[player_id]],players[sleeper_id],0))</f>
        <v>24</v>
      </c>
      <c r="AH39"/>
      <c r="AI39"/>
      <c r="AU39"/>
      <c r="BI39"/>
    </row>
    <row r="40" spans="1:61" x14ac:dyDescent="0.25">
      <c r="A40" t="s">
        <v>18629</v>
      </c>
      <c r="B40" t="s">
        <v>20901</v>
      </c>
      <c r="C40" t="s">
        <v>18628</v>
      </c>
      <c r="D40">
        <f>_xlfn.IFNA(MATCH(RosterPlan25[[#This Row],[player_id]],CompositeRoster[sleeper_id],0),  MATCH(RosterPlan25[[#This Row],[PLAYER]],CompositeRoster[full_name],0))</f>
        <v>39</v>
      </c>
      <c r="E40">
        <f>MATCH(RosterPlan25[[#This Row],[player_id]],Draft2024[sleeper_id],0)</f>
        <v>31</v>
      </c>
      <c r="F40" t="str">
        <f>INDEX(CompositeRoster[team],RosterPlan25[[#This Row],[RosterIndex]])&amp;""</f>
        <v>BUF</v>
      </c>
      <c r="G40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3</v>
      </c>
      <c r="J40" s="41" t="str">
        <f>IF(RosterPlan25[[#This Row],[SOURCE]]="Rookie","Rookie",_xlfn.IFNA(INDEX(Draft2024[Current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40" s="41" t="str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0" s="41">
        <f>ROUNDDOWN(RosterPlan25[[#This Row],[Optimal $]]*IF(RosterPlan25[[#This Row],[Contract]]="Rookie",0.3,0.15),0)</f>
        <v>0</v>
      </c>
      <c r="N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0" s="37">
        <f>IF(VARG="MANUAL",RosterPlan25[[#This Row],[ManualVARG]],IF(VARG="GOOD",RosterPlan25[[#This Row],[GoodVARG]],"ERR"))</f>
        <v>-0.56751450206581922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-0.56751450206581922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0" s="38" t="s">
        <v>433</v>
      </c>
      <c r="S40" s="35">
        <f>_xlfn.IFNA(INDEX(Draft2024[Net Keeper Count],RosterPlan25[[#This Row],[DraftIndex]]),0)+IF(RosterPlan25[[#This Row],[KEEPER / RFA]]="K",1,0)</f>
        <v>3</v>
      </c>
      <c r="T40" s="38" t="str">
        <f>IF(RosterPlan25[[#This Row],[KEEPER / RFA]]="RFA",RosterPlan25[[#This Row],[Pure Inflated $]],"")</f>
        <v/>
      </c>
      <c r="U40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-2</v>
      </c>
      <c r="W40" s="35">
        <f>IF(OR(RosterPlan25[[#This Row],[SOURCE]]="Rookie",RosterPlan25[[#This Row],[POS]]="K"),0,RosterPlan25[[#This Row],[VAR/G]]+3.3)</f>
        <v>2.7324854979341806</v>
      </c>
      <c r="X40" s="35" t="e">
        <f>IF(RosterPlan25[[#This Row],[VAW/G]]&gt;0,ROUND(RosterPlan25[[#This Row],[VAW/G]]*$AF$56,0)+1,1)</f>
        <v>#DIV/0!</v>
      </c>
      <c r="Y40" s="42" t="e">
        <f>RosterPlan25[[#This Row],[VAWG Market $]]-_xlfn.IFNA(RosterPlan25[[#This Row],[$ CURR]],1)</f>
        <v>#DIV/0!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-2</v>
      </c>
      <c r="AB40">
        <f>INDEX(players[age],MATCH(RosterPlan25[[#This Row],[player_id]],players[sleeper_id],0))</f>
        <v>24</v>
      </c>
      <c r="AE40"/>
      <c r="AF40"/>
      <c r="AH40"/>
      <c r="AI40"/>
      <c r="AU40"/>
      <c r="BI40"/>
    </row>
    <row r="41" spans="1:61" x14ac:dyDescent="0.25">
      <c r="A41" t="s">
        <v>19075</v>
      </c>
      <c r="B41" t="s">
        <v>20901</v>
      </c>
      <c r="C41" t="s">
        <v>19074</v>
      </c>
      <c r="D41" s="35">
        <f>_xlfn.IFNA(MATCH(RosterPlan25[[#This Row],[player_id]],CompositeRoster[sleeper_id],0),  MATCH(RosterPlan25[[#This Row],[PLAYER]],CompositeRoster[full_name],0))</f>
        <v>40</v>
      </c>
      <c r="E41" s="35">
        <f>MATCH(RosterPlan25[[#This Row],[player_id]],Draft2024[sleeper_id],0)</f>
        <v>32</v>
      </c>
      <c r="F41" s="35" t="str">
        <f>INDEX(CompositeRoster[team],RosterPlan25[[#This Row],[RosterIndex]])&amp;""</f>
        <v>DAL</v>
      </c>
      <c r="G41" s="35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2</v>
      </c>
      <c r="J41" s="41" t="str">
        <f>IF(RosterPlan25[[#This Row],[SOURCE]]="Rookie","Rookie",_xlfn.IFNA(INDEX(Draft2024[Current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1" s="41" t="str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1" s="25">
        <f>IF(VARG="MANUAL",RosterPlan25[[#This Row],[ManualVARG]],IF(VARG="GOOD",RosterPlan25[[#This Row],[GoodVARG]],"ERR"))</f>
        <v>-5.7284857545234757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-5.7284857545234757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1" s="38" t="s">
        <v>433</v>
      </c>
      <c r="S41" s="57">
        <f>_xlfn.IFNA(INDEX(Draft2024[Net Keeper Count],RosterPlan25[[#This Row],[DraftIndex]]),0)+IF(RosterPlan25[[#This Row],[KEEPER / RFA]]="K",1,0)</f>
        <v>2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-1</v>
      </c>
      <c r="W41">
        <f>IF(OR(RosterPlan25[[#This Row],[SOURCE]]="Rookie",RosterPlan25[[#This Row],[POS]]="K"),0,RosterPlan25[[#This Row],[VAR/G]]+3.3)</f>
        <v>-2.4284857545234759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-1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-1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6520</v>
      </c>
      <c r="B42" t="s">
        <v>20901</v>
      </c>
      <c r="C42" t="s">
        <v>6522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Row],[player_id]],Draft2024[sleeper_id],0)</f>
        <v>228</v>
      </c>
      <c r="F42" s="35" t="str">
        <f>INDEX(CompositeRoster[team],RosterPlan25[[#This Row],[RosterIndex]])&amp;""</f>
        <v>BAL</v>
      </c>
      <c r="G42" s="35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57</v>
      </c>
      <c r="J42" s="41" t="str">
        <f>IF(RosterPlan25[[#This Row],[SOURCE]]="Rookie","Rookie",_xlfn.IFNA(INDEX(Draft2024[Current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2" s="41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2" s="41">
        <f>ROUNDDOWN(RosterPlan25[[#This Row],[Optimal $]]*IF(RosterPlan25[[#This Row],[Contract]]="Rookie",0.3,0.15),0)</f>
        <v>6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42" s="25">
        <f>IF(VARG="MANUAL",RosterPlan25[[#This Row],[ManualVARG]],IF(VARG="GOOD",RosterPlan25[[#This Row],[GoodVARG]],"ERR"))</f>
        <v>2.9314270535418427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2.9314270535418427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42" s="38" t="s">
        <v>433</v>
      </c>
      <c r="S42" s="57">
        <f>_xlfn.IFNA(INDEX(Draft2024[Net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40</v>
      </c>
      <c r="V42" s="35">
        <f>RosterPlan25[[#This Row],[Optimal $]]-RosterPlan25[[#This Row],[$ CURR]]</f>
        <v>-17</v>
      </c>
      <c r="W42">
        <f>IF(OR(RosterPlan25[[#This Row],[SOURCE]]="Rookie",RosterPlan25[[#This Row],[POS]]="K"),0,RosterPlan25[[#This Row],[VAR/G]]+3.3)</f>
        <v>6.231427053541843</v>
      </c>
      <c r="X42" t="e">
        <f>IF(RosterPlan25[[#This Row],[VAW/G]]&gt;0,ROUND(RosterPlan25[[#This Row],[VAW/G]]*$AF$56,0)+1,1)</f>
        <v>#DIV/0!</v>
      </c>
      <c r="Y42" s="49" t="e">
        <f>RosterPlan25[[#This Row],[VAWG Market $]]-_xlfn.IFNA(RosterPlan25[[#This Row],[$ CURR]],1)</f>
        <v>#DIV/0!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42">
        <f>RosterPlan25[[#This Row],[Pure Inflated $]]-RosterPlan25[[#This Row],[$ CURR]]</f>
        <v>30</v>
      </c>
      <c r="AB42">
        <f>INDEX(players[age],MATCH(RosterPlan25[[#This Row],[player_id]],players[sleeper_id],0))</f>
        <v>28</v>
      </c>
      <c r="AE42"/>
      <c r="AF42"/>
      <c r="AH42"/>
      <c r="AI42"/>
      <c r="AU42"/>
      <c r="BI42"/>
    </row>
    <row r="43" spans="1:61" x14ac:dyDescent="0.25">
      <c r="A43" t="s">
        <v>5587</v>
      </c>
      <c r="B43" t="s">
        <v>20901</v>
      </c>
      <c r="C43" t="s">
        <v>5589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Row],[player_id]],Draft2024[sleeper_id],0)</f>
        <v>33</v>
      </c>
      <c r="F43" s="35" t="str">
        <f>INDEX(CompositeRoster[team],RosterPlan25[[#This Row],[RosterIndex]])&amp;""</f>
        <v>LAR</v>
      </c>
      <c r="G43" s="35" t="str">
        <f>INDEX(CompositeRoster[position],RosterPlan25[[#This Row],[RosterIndex]])&amp;""</f>
        <v>QB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1</v>
      </c>
      <c r="J43" s="41" t="str">
        <f>IF(RosterPlan25[[#This Row],[SOURCE]]="Rookie","Rookie",_xlfn.IFNA(INDEX(Draft2024[Current Contract],RosterPlan25[[#This Row],[DraftIndex]]),"Undrafted"))</f>
        <v>Auction</v>
      </c>
      <c r="K43" s="41" cm="1">
        <f t="array" ref="K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3" s="41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3" s="41">
        <f>ROUNDDOWN(RosterPlan25[[#This Row],[Optimal $]]*IF(RosterPlan25[[#This Row],[Contract]]="Rookie",0.3,0.15),0)</f>
        <v>0</v>
      </c>
      <c r="N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3" s="37">
        <f>IF(VARG="MANUAL",RosterPlan25[[#This Row],[ManualVARG]],IF(VARG="GOOD",RosterPlan25[[#This Row],[GoodVARG]],"ERR"))</f>
        <v>-1.0852017975154107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-1.0852017975154107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43" s="38" t="s">
        <v>433</v>
      </c>
      <c r="S43" s="38">
        <f>_xlfn.IFNA(INDEX(Draft2024[Net Keeper Count],RosterPlan25[[#This Row],[DraftIndex]]),0)+IF(RosterPlan25[[#This Row],[KEEPER / RFA]]="K",1,0)</f>
        <v>2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0</v>
      </c>
      <c r="W43">
        <f>IF(OR(RosterPlan25[[#This Row],[SOURCE]]="Rookie",RosterPlan25[[#This Row],[POS]]="K"),0,RosterPlan25[[#This Row],[VAR/G]]+3.3)</f>
        <v>2.2147982024845891</v>
      </c>
      <c r="X43" t="e">
        <f>IF(RosterPlan25[[#This Row],[VAW/G]]&gt;0,ROUND(RosterPlan25[[#This Row],[VAW/G]]*$AF$56,0)+1,1)</f>
        <v>#DIV/0!</v>
      </c>
      <c r="Y43" s="49" t="e">
        <f>RosterPlan25[[#This Row],[VAWG Market $]]-_xlfn.IFNA(RosterPlan25[[#This Row],[$ CURR]],1)</f>
        <v>#DIV/0!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0</v>
      </c>
      <c r="AB43">
        <f>INDEX(players[age],MATCH(RosterPlan25[[#This Row],[player_id]],players[sleeper_id],0))</f>
        <v>36</v>
      </c>
      <c r="AE43"/>
      <c r="AF43"/>
      <c r="AH43"/>
      <c r="AI43"/>
      <c r="AU43"/>
      <c r="BI43"/>
    </row>
    <row r="44" spans="1:61" x14ac:dyDescent="0.25">
      <c r="A44" t="s">
        <v>7455</v>
      </c>
      <c r="B44" t="s">
        <v>20901</v>
      </c>
      <c r="C44" t="s">
        <v>7456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234</v>
      </c>
      <c r="F44" s="35" t="str">
        <f>INDEX(CompositeRoster[team],RosterPlan25[[#This Row],[RosterIndex]])&amp;""</f>
        <v>CAR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1</v>
      </c>
      <c r="J44" s="41" t="str">
        <f>IF(RosterPlan25[[#This Row],[SOURCE]]="Rookie","Rookie",_xlfn.IFNA(INDEX(Draft2024[Current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0</v>
      </c>
      <c r="N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4" s="37">
        <f>IF(VARG="MANUAL",RosterPlan25[[#This Row],[ManualVARG]],IF(VARG="GOOD",RosterPlan25[[#This Row],[GoodVARG]],"ERR"))</f>
        <v>-3.9808646030857213</v>
      </c>
      <c r="P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-3.9808646030857213</v>
      </c>
      <c r="Q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44" s="38" t="s">
        <v>433</v>
      </c>
      <c r="S44" s="38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0</v>
      </c>
      <c r="W44">
        <f>IF(OR(RosterPlan25[[#This Row],[SOURCE]]="Rookie",RosterPlan25[[#This Row],[POS]]="K"),0,RosterPlan25[[#This Row],[VAR/G]]+3.3)</f>
        <v>-0.6808646030857215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0</v>
      </c>
      <c r="AB44">
        <f>INDEX(players[age],MATCH(RosterPlan25[[#This Row],[player_id]],players[sleeper_id],0))</f>
        <v>27</v>
      </c>
      <c r="AE44"/>
      <c r="AF44"/>
      <c r="AH44"/>
      <c r="AI44"/>
      <c r="AU44"/>
      <c r="BI44"/>
    </row>
    <row r="45" spans="1:61" x14ac:dyDescent="0.25">
      <c r="A45" t="s">
        <v>19165</v>
      </c>
      <c r="B45" t="s">
        <v>20901</v>
      </c>
      <c r="C45" t="s">
        <v>19164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34</v>
      </c>
      <c r="F45" s="35" t="str">
        <f>INDEX(CompositeRoster[team],RosterPlan25[[#This Row],[RosterIndex]])&amp;""</f>
        <v>JAX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4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5" s="25">
        <f>IF(VARG="MANUAL",RosterPlan25[[#This Row],[ManualVARG]],IF(VARG="GOOD",RosterPlan25[[#This Row],[GoodVARG]],"ERR"))</f>
        <v>-3.6932536822440523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-3.6932536822440523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5" s="38" t="s">
        <v>433</v>
      </c>
      <c r="S45" s="57">
        <f>_xlfn.IFNA(INDEX(Draft2024[Net Keeper Count],RosterPlan25[[#This Row],[DraftIndex]]),0)+IF(RosterPlan25[[#This Row],[KEEPER / RFA]]="K",1,0)</f>
        <v>2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-3</v>
      </c>
      <c r="W45">
        <f>IF(OR(RosterPlan25[[#This Row],[SOURCE]]="Rookie",RosterPlan25[[#This Row],[POS]]="K"),0,RosterPlan25[[#This Row],[VAR/G]]+3.3)</f>
        <v>-0.39325368224405244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-3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-3</v>
      </c>
      <c r="AB45">
        <f>INDEX(players[age],MATCH(RosterPlan25[[#This Row],[player_id]],players[sleeper_id],0))</f>
        <v>22</v>
      </c>
      <c r="AE45"/>
      <c r="AF45"/>
      <c r="AH45"/>
      <c r="AI45"/>
      <c r="AU45"/>
      <c r="BI45"/>
    </row>
    <row r="46" spans="1:61" x14ac:dyDescent="0.25">
      <c r="A46" t="s">
        <v>16241</v>
      </c>
      <c r="B46" t="s">
        <v>20901</v>
      </c>
      <c r="C46" t="s">
        <v>16240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191</v>
      </c>
      <c r="F46" s="35" t="str">
        <f>INDEX(CompositeRoster[team],RosterPlan25[[#This Row],[RosterIndex]])&amp;""</f>
        <v>IND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8</v>
      </c>
      <c r="J46" s="41" t="str">
        <f>IF(RosterPlan25[[#This Row],[SOURCE]]="Rookie","Rookie",_xlfn.IFNA(INDEX(Draft2024[Current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6" s="41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46" s="37">
        <f>IF(VARG="MANUAL",RosterPlan25[[#This Row],[ManualVARG]],IF(VARG="GOOD",RosterPlan25[[#This Row],[GoodVARG]],"ERR"))</f>
        <v>-4.8450965596367022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-4.8450965596367022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6" s="38" t="s">
        <v>433</v>
      </c>
      <c r="S46" s="38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-7</v>
      </c>
      <c r="W46">
        <f>IF(OR(RosterPlan25[[#This Row],[SOURCE]]="Rookie",RosterPlan25[[#This Row],[POS]]="K"),0,RosterPlan25[[#This Row],[VAR/G]]+3.3)</f>
        <v>-1.5450965596367023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-7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-7</v>
      </c>
      <c r="AB46">
        <f>INDEX(players[age],MATCH(RosterPlan25[[#This Row],[player_id]],players[sleeper_id],0))</f>
        <v>25</v>
      </c>
      <c r="AE46"/>
      <c r="AH46"/>
      <c r="AI46"/>
      <c r="AU46"/>
      <c r="BI46"/>
    </row>
    <row r="47" spans="1:61" x14ac:dyDescent="0.25">
      <c r="A47" t="s">
        <v>14975</v>
      </c>
      <c r="B47" t="s">
        <v>20901</v>
      </c>
      <c r="C47" t="s">
        <v>14974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Row],[player_id]],Draft2024[sleeper_id],0)</f>
        <v>35</v>
      </c>
      <c r="F47" s="35" t="str">
        <f>INDEX(CompositeRoster[team],RosterPlan25[[#This Row],[RosterIndex]])&amp;""</f>
        <v>MIA</v>
      </c>
      <c r="G47" s="35" t="str">
        <f>INDEX(CompositeRoster[position],RosterPlan25[[#This Row],[RosterIndex]])&amp;""</f>
        <v>QB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4</v>
      </c>
      <c r="J47" s="41" t="str">
        <f>IF(RosterPlan25[[#This Row],[SOURCE]]="Rookie","Rookie",_xlfn.IFNA(INDEX(Draft2024[Current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47" s="41" t="str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7" s="41">
        <f>ROUNDDOWN(RosterPlan25[[#This Row],[Optimal $]]*IF(RosterPlan25[[#This Row],[Contract]]="Rookie",0.3,0.15),0)</f>
        <v>0</v>
      </c>
      <c r="N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7" s="25">
        <f>IF(VARG="MANUAL",RosterPlan25[[#This Row],[ManualVARG]],IF(VARG="GOOD",RosterPlan25[[#This Row],[GoodVARG]],"ERR"))</f>
        <v>-0.19774510958035976</v>
      </c>
      <c r="P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-0.19774510958035976</v>
      </c>
      <c r="Q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47" s="38" t="s">
        <v>433</v>
      </c>
      <c r="S47" s="57">
        <f>_xlfn.IFNA(INDEX(Draft2024[Net Keeper Count],RosterPlan25[[#This Row],[DraftIndex]]),0)+IF(RosterPlan25[[#This Row],[KEEPER / RFA]]="K",1,0)</f>
        <v>5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-3</v>
      </c>
      <c r="W47">
        <f>IF(OR(RosterPlan25[[#This Row],[SOURCE]]="Rookie",RosterPlan25[[#This Row],[POS]]="K"),0,RosterPlan25[[#This Row],[VAR/G]]+3.3)</f>
        <v>3.1022548904196401</v>
      </c>
      <c r="X47" t="e">
        <f>IF(RosterPlan25[[#This Row],[VAW/G]]&gt;0,ROUND(RosterPlan25[[#This Row],[VAW/G]]*$AF$56,0)+1,1)</f>
        <v>#DIV/0!</v>
      </c>
      <c r="Y47" s="49" t="e">
        <f>RosterPlan25[[#This Row],[VAWG Market $]]-_xlfn.IFNA(RosterPlan25[[#This Row],[$ CURR]],1)</f>
        <v>#DIV/0!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-3</v>
      </c>
      <c r="AB47">
        <f>INDEX(players[age],MATCH(RosterPlan25[[#This Row],[player_id]],players[sleeper_id],0))</f>
        <v>26</v>
      </c>
      <c r="AH47"/>
      <c r="AI47"/>
      <c r="AU47"/>
      <c r="BI47"/>
    </row>
    <row r="48" spans="1:61" x14ac:dyDescent="0.25">
      <c r="A48" t="s">
        <v>21502</v>
      </c>
      <c r="B48" t="s">
        <v>20901</v>
      </c>
      <c r="C48" t="s">
        <v>21501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Row],[player_id]],Draft2024[sleeper_id],0)</f>
        <v>36</v>
      </c>
      <c r="F48" t="str">
        <f>INDEX(CompositeRoster[team],RosterPlan25[[#This Row],[RosterIndex]])&amp;""</f>
        <v>SF</v>
      </c>
      <c r="G48" t="str">
        <f>INDEX(CompositeRoster[position],RosterPlan25[[#This Row],[RosterIndex]])&amp;""</f>
        <v>RB</v>
      </c>
      <c r="H48" s="35" t="str">
        <f>INDEX(CompositeRoster[source],RosterPlan25[[#This Row],[RosterIndex]])</f>
        <v>Rookie</v>
      </c>
      <c r="I48" s="41">
        <f>_xlfn.IFNA(INDEX(Draft2024[PRICE],RosterPlan25[[#This Row],[DraftIndex]]),0)</f>
        <v>2</v>
      </c>
      <c r="J48" s="41" t="str">
        <f>IF(RosterPlan25[[#This Row],[SOURCE]]="Rookie","Rookie",_xlfn.IFNA(INDEX(Draft2024[Current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8" s="41" t="str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8" s="41">
        <f>ROUNDDOWN(RosterPlan25[[#This Row],[Optimal $]]*IF(RosterPlan25[[#This Row],[Contract]]="Rookie",0.3,0.15),0)</f>
        <v>0</v>
      </c>
      <c r="N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8" s="37">
        <f>IF(VARG="MANUAL",RosterPlan25[[#This Row],[ManualVARG]],IF(VARG="GOOD",RosterPlan25[[#This Row],[GoodVARG]],"ERR"))</f>
        <v>-5.374097780647741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-5.374097780647741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8" s="38" t="s">
        <v>433</v>
      </c>
      <c r="S48" s="35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-1</v>
      </c>
      <c r="W48" s="35">
        <f>IF(OR(RosterPlan25[[#This Row],[SOURCE]]="Rookie",RosterPlan25[[#This Row],[POS]]="K"),0,RosterPlan25[[#This Row],[VAR/G]]+3.3)</f>
        <v>0</v>
      </c>
      <c r="X48" s="35">
        <f>IF(RosterPlan25[[#This Row],[VAW/G]]&gt;0,ROUND(RosterPlan25[[#This Row],[VAW/G]]*$AF$56,0)+1,1)</f>
        <v>1</v>
      </c>
      <c r="Y48" s="42">
        <f>RosterPlan25[[#This Row],[VAWG Market $]]-_xlfn.IFNA(RosterPlan25[[#This Row],[$ CURR]],1)</f>
        <v>-1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-1</v>
      </c>
      <c r="AB48">
        <f>INDEX(players[age],MATCH(RosterPlan25[[#This Row],[player_id]],players[sleeper_id],0))</f>
        <v>23</v>
      </c>
      <c r="AE48" t="s">
        <v>11072</v>
      </c>
      <c r="AF48" s="55">
        <f>AF50+240-AF51</f>
        <v>2960</v>
      </c>
      <c r="AU48"/>
      <c r="BI48"/>
    </row>
    <row r="49" spans="1:61" x14ac:dyDescent="0.25">
      <c r="A49" t="s">
        <v>21456</v>
      </c>
      <c r="B49" t="s">
        <v>20901</v>
      </c>
      <c r="C49" t="s">
        <v>21455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Row],[player_id]],Draft2024[sleeper_id],0)</f>
        <v>37</v>
      </c>
      <c r="F49" s="35" t="str">
        <f>INDEX(CompositeRoster[team],RosterPlan25[[#This Row],[RosterIndex]])&amp;""</f>
        <v>CAR</v>
      </c>
      <c r="G49" s="35" t="str">
        <f>INDEX(CompositeRoster[position],RosterPlan25[[#This Row],[RosterIndex]])&amp;""</f>
        <v>RB</v>
      </c>
      <c r="H49" s="35" t="str">
        <f>INDEX(CompositeRoster[source],RosterPlan25[[#This Row],[RosterIndex]])</f>
        <v>Rookie</v>
      </c>
      <c r="I49" s="41">
        <f>_xlfn.IFNA(INDEX(Draft2024[PRICE],RosterPlan25[[#This Row],[DraftIndex]]),0)</f>
        <v>5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49" s="37">
        <f>IF(VARG="MANUAL",RosterPlan25[[#This Row],[ManualVARG]],IF(VARG="GOOD",RosterPlan25[[#This Row],[GoodVARG]],"ERR"))</f>
        <v>-0.22899759754574067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-0.22899759754574067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9" s="38" t="s">
        <v>433</v>
      </c>
      <c r="S49" s="38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-4</v>
      </c>
      <c r="W49">
        <f>IF(OR(RosterPlan25[[#This Row],[SOURCE]]="Rookie",RosterPlan25[[#This Row],[POS]]="K"),0,RosterPlan25[[#This Row],[VAR/G]]+3.3)</f>
        <v>0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-4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-4</v>
      </c>
      <c r="AB49">
        <f>INDEX(players[age],MATCH(RosterPlan25[[#This Row],[player_id]],players[sleeper_id],0))</f>
        <v>20</v>
      </c>
      <c r="AE49" t="s">
        <v>11086</v>
      </c>
      <c r="AF49" s="25">
        <f>SUMIFS(RosterPlan25[VAR/G],RosterPlan25[KEEPER / RFA],"K",RosterPlan25[VAR/G],"&gt;0")</f>
        <v>207.43292540536149</v>
      </c>
      <c r="AU49"/>
      <c r="BI49"/>
    </row>
    <row r="50" spans="1:61" x14ac:dyDescent="0.25">
      <c r="A50" t="s">
        <v>21486</v>
      </c>
      <c r="B50" t="s">
        <v>20901</v>
      </c>
      <c r="C50" t="s">
        <v>21485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Row],[player_id]],Draft2024[sleeper_id],0)</f>
        <v>38</v>
      </c>
      <c r="F50" s="35" t="str">
        <f>INDEX(CompositeRoster[team],RosterPlan25[[#This Row],[RosterIndex]])&amp;""</f>
        <v>NYJ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Rookie</v>
      </c>
      <c r="I50" s="41">
        <f>_xlfn.IFNA(INDEX(Draft2024[PRICE],RosterPlan25[[#This Row],[DraftIndex]]),0)</f>
        <v>3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0</v>
      </c>
      <c r="N5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0" s="47">
        <f>IF(VARG="MANUAL",RosterPlan25[[#This Row],[ManualVARG]],IF(VARG="GOOD",RosterPlan25[[#This Row],[GoodVARG]],"ERR"))</f>
        <v>-2.9184900959106566</v>
      </c>
      <c r="P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-2.9184900959106566</v>
      </c>
      <c r="Q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0" s="38" t="s">
        <v>433</v>
      </c>
      <c r="S50" s="38">
        <f>_xlfn.IFNA(INDEX(Draft2024[Net Keeper Count],RosterPlan25[[#This Row],[DraftIndex]]),0)+IF(RosterPlan25[[#This Row],[KEEPER / RFA]]="K",1,0)</f>
        <v>1</v>
      </c>
      <c r="T50" s="57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-2</v>
      </c>
      <c r="W50">
        <f>IF(OR(RosterPlan25[[#This Row],[SOURCE]]="Rookie",RosterPlan25[[#This Row],[POS]]="K"),0,RosterPlan25[[#This Row],[VAR/G]]+3.3)</f>
        <v>0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-2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 s="35">
        <f>RosterPlan25[[#This Row],[Pure Inflated $]]-RosterPlan25[[#This Row],[$ CURR]]</f>
        <v>-2</v>
      </c>
      <c r="AB50">
        <f>INDEX(players[age],MATCH(RosterPlan25[[#This Row],[player_id]],players[sleeper_id],0))</f>
        <v>22</v>
      </c>
      <c r="AE50" t="s">
        <v>11081</v>
      </c>
      <c r="AF50" s="56">
        <f>SUMIFS(RosterPlan25[$ CURR],RosterPlan25[KEEPER / RFA],"K")</f>
        <v>2966</v>
      </c>
      <c r="AU50"/>
      <c r="BI50"/>
    </row>
    <row r="51" spans="1:61" x14ac:dyDescent="0.25">
      <c r="A51" t="s">
        <v>21446</v>
      </c>
      <c r="B51" t="s">
        <v>20901</v>
      </c>
      <c r="C51" t="s">
        <v>21445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Row],[player_id]],Draft2024[sleeper_id],0)</f>
        <v>39</v>
      </c>
      <c r="F51" s="35" t="str">
        <f>INDEX(CompositeRoster[team],RosterPlan25[[#This Row],[RosterIndex]])&amp;""</f>
        <v>NO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Rookie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1" s="41" t="str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-17.378501397867122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-17.378501397867122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1" s="38" t="s">
        <v>433</v>
      </c>
      <c r="S51" s="57">
        <f>_xlfn.IFNA(INDEX(Draft2024[Net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11087</v>
      </c>
      <c r="AF51">
        <f>COUNTIFS(RosterPlan25[KEEPER / RFA],"K")</f>
        <v>246</v>
      </c>
      <c r="AU51"/>
      <c r="BI51"/>
    </row>
    <row r="52" spans="1:61" x14ac:dyDescent="0.25">
      <c r="A52" t="s">
        <v>15862</v>
      </c>
      <c r="B52" t="s">
        <v>264</v>
      </c>
      <c r="C52" t="s">
        <v>15861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Row],[player_id]],Draft2024[sleeper_id],0)</f>
        <v>40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4</v>
      </c>
      <c r="J52" s="41" t="str">
        <f>IF(RosterPlan25[[#This Row],[SOURCE]]="Rookie","Rookie",_xlfn.IFNA(INDEX(Draft2024[Current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52" s="41" t="str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2" s="37">
        <f>IF(VARG="MANUAL",RosterPlan25[[#This Row],[ManualVARG]],IF(VARG="GOOD",RosterPlan25[[#This Row],[GoodVARG]],"ERR"))</f>
        <v>-1.1426589312934305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-1.1426589312934305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52" s="38" t="s">
        <v>433</v>
      </c>
      <c r="S52" s="38">
        <f>_xlfn.IFNA(INDEX(Draft2024[Net Keeper Count],RosterPlan25[[#This Row],[DraftIndex]]),0)+IF(RosterPlan25[[#This Row],[KEEPER / RFA]]="K",1,0)</f>
        <v>4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-3</v>
      </c>
      <c r="W52">
        <f>IF(OR(RosterPlan25[[#This Row],[SOURCE]]="Rookie",RosterPlan25[[#This Row],[POS]]="K"),0,RosterPlan25[[#This Row],[VAR/G]]+3.3)</f>
        <v>2.1573410687065691</v>
      </c>
      <c r="X52" t="e">
        <f>IF(RosterPlan25[[#This Row],[VAW/G]]&gt;0,ROUND(RosterPlan25[[#This Row],[VAW/G]]*$AF$56,0)+1,1)</f>
        <v>#DIV/0!</v>
      </c>
      <c r="Y52" s="49" t="e">
        <f>RosterPlan25[[#This Row],[VAWG Market $]]-_xlfn.IFNA(RosterPlan25[[#This Row],[$ CURR]],1)</f>
        <v>#DIV/0!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-3</v>
      </c>
      <c r="AB52">
        <f>INDEX(players[age],MATCH(RosterPlan25[[#This Row],[player_id]],players[sleeper_id],0))</f>
        <v>24</v>
      </c>
      <c r="AE52" t="s">
        <v>11088</v>
      </c>
      <c r="AF52" s="25">
        <f>SUMIFS(RosterPlan25[VAR/G],RosterPlan25[KEEPER / RFA],"&lt;&gt;K",RosterPlan25[VAR/G],"&gt;0")+AF23</f>
        <v>0</v>
      </c>
      <c r="AU52"/>
      <c r="BI52"/>
    </row>
    <row r="53" spans="1:61" x14ac:dyDescent="0.25">
      <c r="A53" t="s">
        <v>14760</v>
      </c>
      <c r="B53" t="s">
        <v>264</v>
      </c>
      <c r="C53" t="s">
        <v>14759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Row],[player_id]],Draft2024[sleeper_id],0)</f>
        <v>41</v>
      </c>
      <c r="F53" s="35" t="str">
        <f>INDEX(CompositeRoster[team],RosterPlan25[[#This Row],[RosterIndex]])&amp;""</f>
        <v>CHI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2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3" s="25">
        <f>IF(VARG="MANUAL",RosterPlan25[[#This Row],[ManualVARG]],IF(VARG="GOOD",RosterPlan25[[#This Row],[GoodVARG]],"ERR"))</f>
        <v>-0.84231771959255164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-0.84231771959255164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53" s="38" t="s">
        <v>433</v>
      </c>
      <c r="S53" s="57">
        <f>_xlfn.IFNA(INDEX(Draft2024[Net Keeper Count],RosterPlan25[[#This Row],[DraftIndex]]),0)+IF(RosterPlan25[[#This Row],[KEEPER / RFA]]="K",1,0)</f>
        <v>5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-1</v>
      </c>
      <c r="W53">
        <f>IF(OR(RosterPlan25[[#This Row],[SOURCE]]="Rookie",RosterPlan25[[#This Row],[POS]]="K"),0,RosterPlan25[[#This Row],[VAR/G]]+3.3)</f>
        <v>2.4576822804074481</v>
      </c>
      <c r="X53" t="e">
        <f>IF(RosterPlan25[[#This Row],[VAW/G]]&gt;0,ROUND(RosterPlan25[[#This Row],[VAW/G]]*$AF$56,0)+1,1)</f>
        <v>#DIV/0!</v>
      </c>
      <c r="Y53" s="49" t="e">
        <f>RosterPlan25[[#This Row],[VAWG Market $]]-_xlfn.IFNA(RosterPlan25[[#This Row],[$ CURR]],1)</f>
        <v>#DIV/0!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-1</v>
      </c>
      <c r="AB53">
        <f>INDEX(players[age],MATCH(RosterPlan25[[#This Row],[player_id]],players[sleeper_id],0))</f>
        <v>25</v>
      </c>
      <c r="AE53" t="s">
        <v>11089</v>
      </c>
      <c r="AF53" s="55">
        <f>3000-AF48</f>
        <v>40</v>
      </c>
      <c r="AU53"/>
      <c r="BI53"/>
    </row>
    <row r="54" spans="1:61" x14ac:dyDescent="0.25">
      <c r="A54" t="s">
        <v>7274</v>
      </c>
      <c r="B54" t="s">
        <v>264</v>
      </c>
      <c r="C54" t="s">
        <v>13649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42</v>
      </c>
      <c r="F54" s="35" t="str">
        <f>INDEX(CompositeRoster[team],RosterPlan25[[#This Row],[RosterIndex]])&amp;""</f>
        <v>SEA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29</v>
      </c>
      <c r="J54" s="41" t="str">
        <f>IF(RosterPlan25[[#This Row],[SOURCE]]="Rookie","Rookie",_xlfn.IFNA(INDEX(Draft2024[Current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54" s="41" t="str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4" s="41">
        <f>ROUNDDOWN(RosterPlan25[[#This Row],[Optimal $]]*IF(RosterPlan25[[#This Row],[Contract]]="Rookie",0.3,0.15),0)</f>
        <v>8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2.0261194395447841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2.0261194395447841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54" s="38" t="s">
        <v>433</v>
      </c>
      <c r="S54" s="38">
        <f>_xlfn.IFNA(INDEX(Draft2024[Net Keeper Count],RosterPlan25[[#This Row],[DraftIndex]]),0)+IF(RosterPlan25[[#This Row],[KEEPER / RFA]]="K",1,0)</f>
        <v>6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28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5.326119439544784</v>
      </c>
      <c r="X54" t="e">
        <f>IF(RosterPlan25[[#This Row],[VAW/G]]&gt;0,ROUND(RosterPlan25[[#This Row],[VAW/G]]*$AF$56,0)+1,1)</f>
        <v>#DIV/0!</v>
      </c>
      <c r="Y54" s="49" t="e">
        <f>RosterPlan25[[#This Row],[VAWG Market $]]-_xlfn.IFNA(RosterPlan25[[#This Row],[$ CURR]],1)</f>
        <v>#DIV/0!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54">
        <f>RosterPlan25[[#This Row],[Pure Inflated $]]-RosterPlan25[[#This Row],[$ CURR]]</f>
        <v>30</v>
      </c>
      <c r="AB54">
        <f>INDEX(players[age],MATCH(RosterPlan25[[#This Row],[player_id]],players[sleeper_id],0))</f>
        <v>26</v>
      </c>
      <c r="AE54" t="s">
        <v>11019</v>
      </c>
      <c r="AF54" t="e">
        <f>AF53/AF52</f>
        <v>#DIV/0!</v>
      </c>
      <c r="AU54"/>
      <c r="BI54"/>
    </row>
    <row r="55" spans="1:61" x14ac:dyDescent="0.25">
      <c r="A55" t="s">
        <v>88</v>
      </c>
      <c r="B55" t="s">
        <v>264</v>
      </c>
      <c r="C55" t="s">
        <v>2969</v>
      </c>
      <c r="D55">
        <f>_xlfn.IFNA(MATCH(RosterPlan25[[#This Row],[player_id]],CompositeRoster[sleeper_id],0),  MATCH(RosterPlan25[[#This Row],[PLAYER]],CompositeRoster[full_name],0))</f>
        <v>54</v>
      </c>
      <c r="E55">
        <f>MATCH(RosterPlan25[[#This Row],[player_id]],Draft2024[sleeper_id],0)</f>
        <v>198</v>
      </c>
      <c r="F55" t="str">
        <f>INDEX(CompositeRoster[team],RosterPlan25[[#This Row],[RosterIndex]])&amp;""</f>
        <v>LV</v>
      </c>
      <c r="G55" t="str">
        <f>INDEX(CompositeRoster[position],RosterPlan25[[#This Row],[RosterIndex]])&amp;""</f>
        <v>WR</v>
      </c>
      <c r="H55" t="str">
        <f>INDEX(CompositeRoster[source],RosterPlan25[[#This Row],[RosterIndex]])</f>
        <v>Roster</v>
      </c>
      <c r="I55" s="41">
        <f>_xlfn.IFNA(INDEX(Draft2024[PRICE],RosterPlan25[[#This Row],[DraftIndex]]),0)</f>
        <v>37</v>
      </c>
      <c r="J55" s="41" t="str">
        <f>IF(RosterPlan25[[#This Row],[SOURCE]]="Rookie","Rookie",_xlfn.IFNA(INDEX(Draft2024[Current Contract],RosterPlan25[[#This Row],[DraftIndex]]),"Undrafted"))</f>
        <v>Auction</v>
      </c>
      <c r="K55" s="41" cm="1">
        <f t="array" ref="K5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5" s="41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5" s="41">
        <f>ROUNDDOWN(RosterPlan25[[#This Row],[Optimal $]]*IF(RosterPlan25[[#This Row],[Contract]]="Rookie",0.3,0.15),0)</f>
        <v>3</v>
      </c>
      <c r="N55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55" s="37">
        <f>IF(VARG="MANUAL",RosterPlan25[[#This Row],[ManualVARG]],IF(VARG="GOOD",RosterPlan25[[#This Row],[GoodVARG]],"ERR"))</f>
        <v>1.7593171725239634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1.7593171725239634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55" s="38" t="s">
        <v>433</v>
      </c>
      <c r="S55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24</v>
      </c>
      <c r="V55" s="35">
        <f>RosterPlan25[[#This Row],[Optimal $]]-RosterPlan25[[#This Row],[$ CURR]]</f>
        <v>-13</v>
      </c>
      <c r="W55" s="35">
        <f>IF(OR(RosterPlan25[[#This Row],[SOURCE]]="Rookie",RosterPlan25[[#This Row],[POS]]="K"),0,RosterPlan25[[#This Row],[VAR/G]]+3.3)</f>
        <v>5.0593171725239632</v>
      </c>
      <c r="X55" s="35" t="e">
        <f>IF(RosterPlan25[[#This Row],[VAW/G]]&gt;0,ROUND(RosterPlan25[[#This Row],[VAW/G]]*$AF$56,0)+1,1)</f>
        <v>#DIV/0!</v>
      </c>
      <c r="Y55" s="42" t="e">
        <f>RosterPlan25[[#This Row],[VAWG Market $]]-_xlfn.IFNA(RosterPlan25[[#This Row],[$ CURR]],1)</f>
        <v>#DIV/0!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55" s="35">
        <f>RosterPlan25[[#This Row],[Pure Inflated $]]-RosterPlan25[[#This Row],[$ CURR]]</f>
        <v>30</v>
      </c>
      <c r="AB55">
        <f>INDEX(players[age],MATCH(RosterPlan25[[#This Row],[player_id]],players[sleeper_id],0))</f>
        <v>31</v>
      </c>
      <c r="AE55" t="s">
        <v>11090</v>
      </c>
      <c r="AF55" s="25">
        <f>SUMIFS(RosterPlan25[VAW/G],RosterPlan25[KEEPER / RFA],"&lt;&gt;K",RosterPlan25[VAW/G],"&gt;0")+AF23</f>
        <v>0</v>
      </c>
      <c r="AU55"/>
      <c r="BI55"/>
    </row>
    <row r="56" spans="1:61" x14ac:dyDescent="0.25">
      <c r="A56" t="s">
        <v>19041</v>
      </c>
      <c r="B56" t="s">
        <v>264</v>
      </c>
      <c r="C56" t="s">
        <v>19040</v>
      </c>
      <c r="D56" s="35">
        <f>_xlfn.IFNA(MATCH(RosterPlan25[[#This Row],[player_id]],CompositeRoster[sleeper_id],0),  MATCH(RosterPlan25[[#This Row],[PLAYER]],CompositeRoster[full_name],0))</f>
        <v>55</v>
      </c>
      <c r="E56" s="35">
        <f>MATCH(RosterPlan25[[#This Row],[player_id]],Draft2024[sleeper_id],0)</f>
        <v>43</v>
      </c>
      <c r="F56" s="35" t="str">
        <f>INDEX(CompositeRoster[team],RosterPlan25[[#This Row],[RosterIndex]])&amp;""</f>
        <v>DAL</v>
      </c>
      <c r="G56" s="35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2</v>
      </c>
      <c r="J56" s="41" t="str">
        <f>IF(RosterPlan25[[#This Row],[SOURCE]]="Rookie","Rookie",_xlfn.IFNA(INDEX(Draft2024[Current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56" s="41" t="str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6" s="37">
        <f>IF(VARG="MANUAL",RosterPlan25[[#This Row],[ManualVARG]],IF(VARG="GOOD",RosterPlan25[[#This Row],[GoodVARG]],"ERR"))</f>
        <v>-5.329763053572238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-5.329763053572238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56" s="38" t="s">
        <v>433</v>
      </c>
      <c r="S56" s="38">
        <f>_xlfn.IFNA(INDEX(Draft2024[Net Keeper Count],RosterPlan25[[#This Row],[DraftIndex]]),0)+IF(RosterPlan25[[#This Row],[KEEPER / RFA]]="K",1,0)</f>
        <v>2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-1</v>
      </c>
      <c r="W56">
        <f>IF(OR(RosterPlan25[[#This Row],[SOURCE]]="Rookie",RosterPlan25[[#This Row],[POS]]="K"),0,RosterPlan25[[#This Row],[VAR/G]]+3.3)</f>
        <v>-2.0297630535722382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-1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-1</v>
      </c>
      <c r="AB56">
        <f>INDEX(players[age],MATCH(RosterPlan25[[#This Row],[player_id]],players[sleeper_id],0))</f>
        <v>22</v>
      </c>
      <c r="AE56" t="s">
        <v>11091</v>
      </c>
      <c r="AF56" t="e">
        <f>AF53/AF55</f>
        <v>#DIV/0!</v>
      </c>
      <c r="AU56"/>
      <c r="BI56"/>
    </row>
    <row r="57" spans="1:61" x14ac:dyDescent="0.25">
      <c r="A57" t="s">
        <v>95</v>
      </c>
      <c r="B57" t="s">
        <v>264</v>
      </c>
      <c r="C57" t="s">
        <v>4706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Row],[player_id]],Draft2024[sleeper_id],0)</f>
        <v>44</v>
      </c>
      <c r="F57" s="35" t="str">
        <f>INDEX(CompositeRoster[team],RosterPlan25[[#This Row],[RosterIndex]])&amp;""</f>
        <v>DAL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Roster</v>
      </c>
      <c r="I57" s="41">
        <f>_xlfn.IFNA(INDEX(Draft2024[PRICE],RosterPlan25[[#This Row],[DraftIndex]]),0)</f>
        <v>13</v>
      </c>
      <c r="J57" s="41" t="str">
        <f>IF(RosterPlan25[[#This Row],[SOURCE]]="Rookie","Rookie",_xlfn.IFNA(INDEX(Draft2024[Current Contract],RosterPlan25[[#This Row],[DraftIndex]]),"Undrafted"))</f>
        <v>Auction</v>
      </c>
      <c r="K57" s="41" cm="1">
        <f t="array" ref="K5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57" s="41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57" s="25">
        <f>IF(VARG="MANUAL",RosterPlan25[[#This Row],[ManualVARG]],IF(VARG="GOOD",RosterPlan25[[#This Row],[GoodVARG]],"ERR"))</f>
        <v>0.36779737878204427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0.36779737878204427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7" s="38" t="s">
        <v>433</v>
      </c>
      <c r="S57" s="57">
        <f>_xlfn.IFNA(INDEX(Draft2024[Net Keeper Count],RosterPlan25[[#This Row],[DraftIndex]]),0)+IF(RosterPlan25[[#This Row],[KEEPER / RFA]]="K",1,0)</f>
        <v>2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6</v>
      </c>
      <c r="V57" s="35">
        <f>RosterPlan25[[#This Row],[Optimal $]]-RosterPlan25[[#This Row],[$ CURR]]</f>
        <v>-7</v>
      </c>
      <c r="W57">
        <f>IF(OR(RosterPlan25[[#This Row],[SOURCE]]="Rookie",RosterPlan25[[#This Row],[POS]]="K"),0,RosterPlan25[[#This Row],[VAR/G]]+3.3)</f>
        <v>3.6677973787820441</v>
      </c>
      <c r="X57" t="e">
        <f>IF(RosterPlan25[[#This Row],[VAW/G]]&gt;0,ROUND(RosterPlan25[[#This Row],[VAW/G]]*$AF$56,0)+1,1)</f>
        <v>#DIV/0!</v>
      </c>
      <c r="Y57" s="49" t="e">
        <f>RosterPlan25[[#This Row],[VAWG Market $]]-_xlfn.IFNA(RosterPlan25[[#This Row],[$ CURR]],1)</f>
        <v>#DIV/0!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57">
        <f>RosterPlan25[[#This Row],[Pure Inflated $]]-RosterPlan25[[#This Row],[$ CURR]]</f>
        <v>30</v>
      </c>
      <c r="AB57">
        <f>INDEX(players[age],MATCH(RosterPlan25[[#This Row],[player_id]],players[sleeper_id],0))</f>
        <v>28</v>
      </c>
      <c r="AE57"/>
      <c r="AF57"/>
      <c r="AU57"/>
      <c r="BI57"/>
    </row>
    <row r="58" spans="1:61" x14ac:dyDescent="0.25">
      <c r="A58" t="s">
        <v>17506</v>
      </c>
      <c r="B58" t="s">
        <v>264</v>
      </c>
      <c r="C58" t="s">
        <v>17505</v>
      </c>
      <c r="D58" s="35">
        <f>_xlfn.IFNA(MATCH(RosterPlan25[[#This Row],[player_id]],CompositeRoster[sleeper_id],0),  MATCH(RosterPlan25[[#This Row],[PLAYER]],CompositeRoster[full_name],0))</f>
        <v>57</v>
      </c>
      <c r="E58" s="35">
        <f>MATCH(RosterPlan25[[#This Row],[player_id]],Draft2024[sleeper_id],0)</f>
        <v>45</v>
      </c>
      <c r="F58" s="35" t="str">
        <f>INDEX(CompositeRoster[team],RosterPlan25[[#This Row],[RosterIndex]])&amp;""</f>
        <v>PIT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_xlfn.IFNA(INDEX(Draft2024[PRICE],RosterPlan25[[#This Row],[DraftIndex]]),0)</f>
        <v>10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6</v>
      </c>
      <c r="N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8" s="37">
        <f>IF(VARG="MANUAL",RosterPlan25[[#This Row],[ManualVARG]],IF(VARG="GOOD",RosterPlan25[[#This Row],[GoodVARG]],"ERR"))</f>
        <v>1.5523074089770224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1.5523074089770224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58" s="38" t="s">
        <v>433</v>
      </c>
      <c r="S58" s="38">
        <f>_xlfn.IFNA(INDEX(Draft2024[Net Keeper Count],RosterPlan25[[#This Row],[DraftIndex]]),0)+IF(RosterPlan25[[#This Row],[KEEPER / RFA]]="K",1,0)</f>
        <v>3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22</v>
      </c>
      <c r="V58" s="35">
        <f>RosterPlan25[[#This Row],[Optimal $]]-RosterPlan25[[#This Row],[$ CURR]]</f>
        <v>12</v>
      </c>
      <c r="W58">
        <f>IF(OR(RosterPlan25[[#This Row],[SOURCE]]="Rookie",RosterPlan25[[#This Row],[POS]]="K"),0,RosterPlan25[[#This Row],[VAR/G]]+3.3)</f>
        <v>4.8523074089770226</v>
      </c>
      <c r="X58" t="e">
        <f>IF(RosterPlan25[[#This Row],[VAW/G]]&gt;0,ROUND(RosterPlan25[[#This Row],[VAW/G]]*$AF$56,0)+1,1)</f>
        <v>#DIV/0!</v>
      </c>
      <c r="Y58" s="49" t="e">
        <f>RosterPlan25[[#This Row],[VAWG Market $]]-_xlfn.IFNA(RosterPlan25[[#This Row],[$ CURR]],1)</f>
        <v>#DIV/0!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58">
        <f>RosterPlan25[[#This Row],[Pure Inflated $]]-RosterPlan25[[#This Row],[$ CURR]]</f>
        <v>30</v>
      </c>
      <c r="AB58">
        <f>INDEX(players[age],MATCH(RosterPlan25[[#This Row],[player_id]],players[sleeper_id],0))</f>
        <v>23</v>
      </c>
      <c r="AE58"/>
      <c r="AF58"/>
      <c r="AU58"/>
      <c r="BI58"/>
    </row>
    <row r="59" spans="1:61" x14ac:dyDescent="0.25">
      <c r="A59" t="s">
        <v>17624</v>
      </c>
      <c r="B59" t="s">
        <v>264</v>
      </c>
      <c r="C59" t="s">
        <v>17623</v>
      </c>
      <c r="D59" s="35">
        <f>_xlfn.IFNA(MATCH(RosterPlan25[[#This Row],[player_id]],CompositeRoster[sleeper_id],0),  MATCH(RosterPlan25[[#This Row],[PLAYER]],CompositeRoster[full_name],0))</f>
        <v>58</v>
      </c>
      <c r="E59" s="35">
        <f>MATCH(RosterPlan25[[#This Row],[player_id]],Draft2024[sleeper_id],0)</f>
        <v>197</v>
      </c>
      <c r="F59" s="35" t="str">
        <f>INDEX(CompositeRoster[team],RosterPlan25[[#This Row],[RosterIndex]])&amp;""</f>
        <v>DAL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Roster</v>
      </c>
      <c r="I59" s="41">
        <f>_xlfn.IFNA(INDEX(Draft2024[PRICE],RosterPlan25[[#This Row],[DraftIndex]]),0)</f>
        <v>1</v>
      </c>
      <c r="J59" s="41" t="str">
        <f>IF(RosterPlan25[[#This Row],[SOURCE]]="Rookie","Rookie",_xlfn.IFNA(INDEX(Draft2024[Current Contract],RosterPlan25[[#This Row],[DraftIndex]]),"Undrafted"))</f>
        <v>Auction</v>
      </c>
      <c r="K59" s="41" cm="1">
        <f t="array" ref="K5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59" s="41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9" s="37">
        <f>IF(VARG="MANUAL",RosterPlan25[[#This Row],[ManualVARG]],IF(VARG="GOOD",RosterPlan25[[#This Row],[GoodVARG]],"ERR"))</f>
        <v>-3.2316374382282942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-3.2316374382282942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6.8362561771705632E-2</v>
      </c>
      <c r="X59" t="e">
        <f>IF(RosterPlan25[[#This Row],[VAW/G]]&gt;0,ROUND(RosterPlan25[[#This Row],[VAW/G]]*$AF$56,0)+1,1)</f>
        <v>#DIV/0!</v>
      </c>
      <c r="Y59" s="49" t="e">
        <f>RosterPlan25[[#This Row],[VAWG Market $]]-_xlfn.IFNA(RosterPlan25[[#This Row],[$ CURR]],1)</f>
        <v>#DIV/0!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>
        <f>INDEX(players[age],MATCH(RosterPlan25[[#This Row],[player_id]],players[sleeper_id],0))</f>
        <v>25</v>
      </c>
      <c r="AE59"/>
      <c r="AF59"/>
      <c r="AU59"/>
      <c r="BI59"/>
    </row>
    <row r="60" spans="1:61" x14ac:dyDescent="0.25">
      <c r="A60" t="s">
        <v>29</v>
      </c>
      <c r="B60" t="s">
        <v>264</v>
      </c>
      <c r="C60" t="s">
        <v>6072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Row],[player_id]],Draft2024[sleeper_id],0)</f>
        <v>46</v>
      </c>
      <c r="F60" s="35" t="str">
        <f>INDEX(CompositeRoster[team],RosterPlan25[[#This Row],[RosterIndex]])&amp;""</f>
        <v>NO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Roster</v>
      </c>
      <c r="I60" s="41">
        <f>_xlfn.IFNA(INDEX(Draft2024[PRICE],RosterPlan25[[#This Row],[DraftIndex]]),0)</f>
        <v>3</v>
      </c>
      <c r="J60" s="41" t="str">
        <f>IF(RosterPlan25[[#This Row],[SOURCE]]="Rookie","Rookie",_xlfn.IFNA(INDEX(Draft2024[Current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60" s="41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0" s="37">
        <f>IF(VARG="MANUAL",RosterPlan25[[#This Row],[ManualVARG]],IF(VARG="GOOD",RosterPlan25[[#This Row],[GoodVARG]],"ERR"))</f>
        <v>-3.5447300994460789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-3.5447300994460789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60" s="38" t="s">
        <v>433</v>
      </c>
      <c r="S60" s="38">
        <f>_xlfn.IFNA(INDEX(Draft2024[Net Keeper Count],RosterPlan25[[#This Row],[DraftIndex]]),0)+IF(RosterPlan25[[#This Row],[KEEPER / RFA]]="K",1,0)</f>
        <v>3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-2</v>
      </c>
      <c r="W60">
        <f>IF(OR(RosterPlan25[[#This Row],[SOURCE]]="Rookie",RosterPlan25[[#This Row],[POS]]="K"),0,RosterPlan25[[#This Row],[VAR/G]]+3.3)</f>
        <v>-0.24473009944607904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-2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-2</v>
      </c>
      <c r="AB60">
        <f>INDEX(players[age],MATCH(RosterPlan25[[#This Row],[player_id]],players[sleeper_id],0))</f>
        <v>29</v>
      </c>
      <c r="AU60"/>
      <c r="BI60"/>
    </row>
    <row r="61" spans="1:61" x14ac:dyDescent="0.25">
      <c r="A61" t="s">
        <v>100</v>
      </c>
      <c r="B61" t="s">
        <v>264</v>
      </c>
      <c r="C61" t="s">
        <v>9354</v>
      </c>
      <c r="D61" s="35">
        <f>_xlfn.IFNA(MATCH(RosterPlan25[[#This Row],[player_id]],CompositeRoster[sleeper_id],0),  MATCH(RosterPlan25[[#This Row],[PLAYER]],CompositeRoster[full_name],0))</f>
        <v>60</v>
      </c>
      <c r="E61" s="35">
        <f>MATCH(RosterPlan25[[#This Row],[player_id]],Draft2024[sleeper_id],0)</f>
        <v>199</v>
      </c>
      <c r="F61" s="35" t="str">
        <f>INDEX(CompositeRoster[team],RosterPlan25[[#This Row],[RosterIndex]])&amp;""</f>
        <v>ARI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_xlfn.IFNA(INDEX(Draft2024[PRICE],RosterPlan25[[#This Row],[DraftIndex]]),0)</f>
        <v>36</v>
      </c>
      <c r="J61" s="41" t="str">
        <f>IF(RosterPlan25[[#This Row],[SOURCE]]="Rookie","Rookie",_xlfn.IFNA(INDEX(Draft2024[Current Contract],RosterPlan25[[#This Row],[DraftIndex]]),"Undrafted"))</f>
        <v>Auction</v>
      </c>
      <c r="K61" s="41" cm="1">
        <f t="array" ref="K6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1" s="41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1" s="41">
        <f>ROUNDDOWN(RosterPlan25[[#This Row],[Optimal $]]*IF(RosterPlan25[[#This Row],[Contract]]="Rookie",0.3,0.15),0)</f>
        <v>4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61" s="37">
        <f>IF(VARG="MANUAL",RosterPlan25[[#This Row],[ManualVARG]],IF(VARG="GOOD",RosterPlan25[[#This Row],[GoodVARG]],"ERR"))</f>
        <v>1.932069420961523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1.932069420961523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1" s="38" t="s">
        <v>433</v>
      </c>
      <c r="S61" s="38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27</v>
      </c>
      <c r="V61" s="35">
        <f>RosterPlan25[[#This Row],[Optimal $]]-RosterPlan25[[#This Row],[$ CURR]]</f>
        <v>-9</v>
      </c>
      <c r="W61">
        <f>IF(OR(RosterPlan25[[#This Row],[SOURCE]]="Rookie",RosterPlan25[[#This Row],[POS]]="K"),0,RosterPlan25[[#This Row],[VAR/G]]+3.3)</f>
        <v>5.2320694209615226</v>
      </c>
      <c r="X61" t="e">
        <f>IF(RosterPlan25[[#This Row],[VAW/G]]&gt;0,ROUND(RosterPlan25[[#This Row],[VAW/G]]*$AF$56,0)+1,1)</f>
        <v>#DIV/0!</v>
      </c>
      <c r="Y61" s="49" t="e">
        <f>RosterPlan25[[#This Row],[VAWG Market $]]-_xlfn.IFNA(RosterPlan25[[#This Row],[$ CURR]],1)</f>
        <v>#DIV/0!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61">
        <f>RosterPlan25[[#This Row],[Pure Inflated $]]-RosterPlan25[[#This Row],[$ CURR]]</f>
        <v>30</v>
      </c>
      <c r="AB61">
        <f>INDEX(players[age],MATCH(RosterPlan25[[#This Row],[player_id]],players[sleeper_id],0))</f>
        <v>29</v>
      </c>
      <c r="AU61"/>
      <c r="BI61"/>
    </row>
    <row r="62" spans="1:61" x14ac:dyDescent="0.25">
      <c r="A62" t="s">
        <v>202</v>
      </c>
      <c r="B62" t="s">
        <v>264</v>
      </c>
      <c r="C62" t="s">
        <v>4983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47</v>
      </c>
      <c r="F62" s="35" t="str">
        <f>INDEX(CompositeRoster[team],RosterPlan25[[#This Row],[RosterIndex]])&amp;""</f>
        <v>BAL</v>
      </c>
      <c r="G62" s="35" t="str">
        <f>INDEX(CompositeRoster[position],RosterPlan25[[#This Row],[RosterIndex]])&amp;""</f>
        <v>QB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55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12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62" s="37">
        <f>IF(VARG="MANUAL",RosterPlan25[[#This Row],[ManualVARG]],IF(VARG="GOOD",RosterPlan25[[#This Row],[GoodVARG]],"ERR"))</f>
        <v>3.1237415637271178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3.1237415637271178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62" s="38" t="s">
        <v>433</v>
      </c>
      <c r="S62" s="38">
        <f>_xlfn.IFNA(INDEX(Draft2024[Net Keeper Count],RosterPlan25[[#This Row],[DraftIndex]]),0)+IF(RosterPlan25[[#This Row],[KEEPER / RFA]]="K",1,0)</f>
        <v>7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43</v>
      </c>
      <c r="V62" s="35">
        <f>RosterPlan25[[#This Row],[Optimal $]]-RosterPlan25[[#This Row],[$ CURR]]</f>
        <v>-12</v>
      </c>
      <c r="W62">
        <f>IF(OR(RosterPlan25[[#This Row],[SOURCE]]="Rookie",RosterPlan25[[#This Row],[POS]]="K"),0,RosterPlan25[[#This Row],[VAR/G]]+3.3)</f>
        <v>6.423741563727118</v>
      </c>
      <c r="X62" t="e">
        <f>IF(RosterPlan25[[#This Row],[VAW/G]]&gt;0,ROUND(RosterPlan25[[#This Row],[VAW/G]]*$AF$56,0)+1,1)</f>
        <v>#DIV/0!</v>
      </c>
      <c r="Y62" s="49" t="e">
        <f>RosterPlan25[[#This Row],[VAWG Market $]]-_xlfn.IFNA(RosterPlan25[[#This Row],[$ CURR]],1)</f>
        <v>#DIV/0!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62">
        <f>RosterPlan25[[#This Row],[Pure Inflated $]]-RosterPlan25[[#This Row],[$ CURR]]</f>
        <v>30</v>
      </c>
      <c r="AB62">
        <f>INDEX(players[age],MATCH(RosterPlan25[[#This Row],[player_id]],players[sleeper_id],0))</f>
        <v>27</v>
      </c>
      <c r="AU62"/>
      <c r="BI62"/>
    </row>
    <row r="63" spans="1:61" x14ac:dyDescent="0.25">
      <c r="A63" t="s">
        <v>176</v>
      </c>
      <c r="B63" t="s">
        <v>264</v>
      </c>
      <c r="C63" t="s">
        <v>9211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215</v>
      </c>
      <c r="F63" s="35" t="str">
        <f>INDEX(CompositeRoster[team],RosterPlan25[[#This Row],[RosterIndex]])&amp;""</f>
        <v>CIN</v>
      </c>
      <c r="G63" s="35" t="str">
        <f>INDEX(CompositeRoster[position],RosterPlan25[[#This Row],[RosterIndex]])&amp;""</f>
        <v>TE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1</v>
      </c>
      <c r="J63" s="41" t="str">
        <f>IF(RosterPlan25[[#This Row],[SOURCE]]="Rookie","Rookie",_xlfn.IFNA(INDEX(Draft2024[Current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3" s="41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3" s="41">
        <f>ROUNDDOWN(RosterPlan25[[#This Row],[Optimal $]]*IF(RosterPlan25[[#This Row],[Contract]]="Rookie",0.3,0.15),0)</f>
        <v>0</v>
      </c>
      <c r="N6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63" s="47">
        <f>IF(VARG="MANUAL",RosterPlan25[[#This Row],[ManualVARG]],IF(VARG="GOOD",RosterPlan25[[#This Row],[GoodVARG]],"ERR"))</f>
        <v>-2.5642624533344955</v>
      </c>
      <c r="P6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-2.5642624533344955</v>
      </c>
      <c r="Q6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63" s="38" t="s">
        <v>433</v>
      </c>
      <c r="S63" s="38">
        <f>_xlfn.IFNA(INDEX(Draft2024[Net Keeper Count],RosterPlan25[[#This Row],[DraftIndex]]),0)+IF(RosterPlan25[[#This Row],[KEEPER / RFA]]="K",1,0)</f>
        <v>1</v>
      </c>
      <c r="T63" s="57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0</v>
      </c>
      <c r="W63">
        <f>IF(OR(RosterPlan25[[#This Row],[SOURCE]]="Rookie",RosterPlan25[[#This Row],[POS]]="K"),0,RosterPlan25[[#This Row],[VAR/G]]+3.3)</f>
        <v>0.73573754666550428</v>
      </c>
      <c r="X63" t="e">
        <f>IF(RosterPlan25[[#This Row],[VAW/G]]&gt;0,ROUND(RosterPlan25[[#This Row],[VAW/G]]*$AF$56,0)+1,1)</f>
        <v>#DIV/0!</v>
      </c>
      <c r="Y63" s="49" t="e">
        <f>RosterPlan25[[#This Row],[VAWG Market $]]-_xlfn.IFNA(RosterPlan25[[#This Row],[$ CURR]],1)</f>
        <v>#DIV/0!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 s="35">
        <f>RosterPlan25[[#This Row],[Pure Inflated $]]-RosterPlan25[[#This Row],[$ CURR]]</f>
        <v>0</v>
      </c>
      <c r="AB63">
        <f>INDEX(players[age],MATCH(RosterPlan25[[#This Row],[player_id]],players[sleeper_id],0))</f>
        <v>28</v>
      </c>
      <c r="AU63"/>
      <c r="BI63"/>
    </row>
    <row r="64" spans="1:61" x14ac:dyDescent="0.25">
      <c r="A64" t="s">
        <v>28</v>
      </c>
      <c r="B64" t="s">
        <v>264</v>
      </c>
      <c r="C64" t="s">
        <v>6740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Row],[player_id]],Draft2024[sleeper_id],0)</f>
        <v>48</v>
      </c>
      <c r="F64" s="35" t="str">
        <f>INDEX(CompositeRoster[team],RosterPlan25[[#This Row],[RosterIndex]])&amp;""</f>
        <v>NYJ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19</v>
      </c>
      <c r="J64" s="41" t="str">
        <f>IF(RosterPlan25[[#This Row],[SOURCE]]="Rookie","Rookie",_xlfn.IFNA(INDEX(Draft2024[Current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_xlfn.IFNA(INDEX(Draft2024[Contract Year],RosterPlan25[[#This Row],[DraftIndex]]),IF(IN_SEASON,SEASON,SEASON-1)))</f>
        <v>2017</v>
      </c>
      <c r="L64" s="41" t="str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4" s="25">
        <f>IF(VARG="MANUAL",RosterPlan25[[#This Row],[ManualVARG]],IF(VARG="GOOD",RosterPlan25[[#This Row],[GoodVARG]],"ERR"))</f>
        <v>-0.64600747799743252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-0.64600747799743252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4" s="38" t="s">
        <v>433</v>
      </c>
      <c r="S64" s="57">
        <f>_xlfn.IFNA(INDEX(Draft2024[Net Keeper Count],RosterPlan25[[#This Row],[DraftIndex]]),0)+IF(RosterPlan25[[#This Row],[KEEPER / RFA]]="K",1,0)</f>
        <v>8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-18</v>
      </c>
      <c r="W64">
        <f>IF(OR(RosterPlan25[[#This Row],[SOURCE]]="Rookie",RosterPlan25[[#This Row],[POS]]="K"),0,RosterPlan25[[#This Row],[VAR/G]]+3.3)</f>
        <v>2.6539925220025671</v>
      </c>
      <c r="X64" t="e">
        <f>IF(RosterPlan25[[#This Row],[VAW/G]]&gt;0,ROUND(RosterPlan25[[#This Row],[VAW/G]]*$AF$56,0)+1,1)</f>
        <v>#DIV/0!</v>
      </c>
      <c r="Y64" s="49" t="e">
        <f>RosterPlan25[[#This Row],[VAWG Market $]]-_xlfn.IFNA(RosterPlan25[[#This Row],[$ CURR]],1)</f>
        <v>#DIV/0!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-18</v>
      </c>
      <c r="AB64">
        <f>INDEX(players[age],MATCH(RosterPlan25[[#This Row],[player_id]],players[sleeper_id],0))</f>
        <v>29</v>
      </c>
      <c r="AU64"/>
      <c r="BI64"/>
    </row>
    <row r="65" spans="1:61" x14ac:dyDescent="0.25">
      <c r="A65" t="s">
        <v>91</v>
      </c>
      <c r="B65" t="s">
        <v>264</v>
      </c>
      <c r="C65" t="s">
        <v>8245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49</v>
      </c>
      <c r="F65" s="35" t="str">
        <f>INDEX(CompositeRoster[team],RosterPlan25[[#This Row],[RosterIndex]])&amp;""</f>
        <v>MIA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10</v>
      </c>
      <c r="J65" s="41" t="str">
        <f>IF(RosterPlan25[[#This Row],[SOURCE]]="Rookie","Rookie",_xlfn.IFNA(INDEX(Draft2024[Current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65" s="41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65" s="41">
        <f>ROUNDDOWN(RosterPlan25[[#This Row],[Optimal $]]*IF(RosterPlan25[[#This Row],[Contract]]="Rookie",0.3,0.15),0)</f>
        <v>3</v>
      </c>
      <c r="N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5" s="37">
        <f>IF(VARG="MANUAL",RosterPlan25[[#This Row],[ManualVARG]],IF(VARG="GOOD",RosterPlan25[[#This Row],[GoodVARG]],"ERR"))</f>
        <v>1.6832886117568782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1.6832886117568782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65" s="38" t="s">
        <v>433</v>
      </c>
      <c r="S65" s="38">
        <f>_xlfn.IFNA(INDEX(Draft2024[Net Keeper Count],RosterPlan25[[#This Row],[DraftIndex]]),0)+IF(RosterPlan25[[#This Row],[KEEPER / RFA]]="K",1,0)</f>
        <v>3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23</v>
      </c>
      <c r="V65" s="35">
        <f>RosterPlan25[[#This Row],[Optimal $]]-RosterPlan25[[#This Row],[$ CURR]]</f>
        <v>13</v>
      </c>
      <c r="W65">
        <f>IF(OR(RosterPlan25[[#This Row],[SOURCE]]="Rookie",RosterPlan25[[#This Row],[POS]]="K"),0,RosterPlan25[[#This Row],[VAR/G]]+3.3)</f>
        <v>4.983288611756878</v>
      </c>
      <c r="X65" t="e">
        <f>IF(RosterPlan25[[#This Row],[VAW/G]]&gt;0,ROUND(RosterPlan25[[#This Row],[VAW/G]]*$AF$56,0)+1,1)</f>
        <v>#DIV/0!</v>
      </c>
      <c r="Y65" s="49" t="e">
        <f>RosterPlan25[[#This Row],[VAWG Market $]]-_xlfn.IFNA(RosterPlan25[[#This Row],[$ CURR]],1)</f>
        <v>#DIV/0!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65">
        <f>RosterPlan25[[#This Row],[Pure Inflated $]]-RosterPlan25[[#This Row],[$ CURR]]</f>
        <v>30</v>
      </c>
      <c r="AB65">
        <f>INDEX(players[age],MATCH(RosterPlan25[[#This Row],[player_id]],players[sleeper_id],0))</f>
        <v>32</v>
      </c>
      <c r="AU65"/>
      <c r="BI65"/>
    </row>
    <row r="66" spans="1:61" x14ac:dyDescent="0.25">
      <c r="A66" t="s">
        <v>14186</v>
      </c>
      <c r="B66" t="s">
        <v>264</v>
      </c>
      <c r="C66" t="s">
        <v>14185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Row],[player_id]],Draft2024[sleeper_id],0)</f>
        <v>50</v>
      </c>
      <c r="F66" s="35" t="str">
        <f>INDEX(CompositeRoster[team],RosterPlan25[[#This Row],[RosterIndex]])&amp;""</f>
        <v>DAL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_xlfn.IFNA(INDEX(Draft2024[PRICE],RosterPlan25[[#This Row],[DraftIndex]]),0)</f>
        <v>1</v>
      </c>
      <c r="J66" s="41" t="str">
        <f>IF(RosterPlan25[[#This Row],[SOURCE]]="Rookie","Rookie",_xlfn.IFNA(INDEX(Draft2024[Current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66" s="41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66" s="37">
        <f>IF(VARG="MANUAL",RosterPlan25[[#This Row],[ManualVARG]],IF(VARG="GOOD",RosterPlan25[[#This Row],[GoodVARG]],"ERR"))</f>
        <v>-1.1164242717678956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-1.1164242717678956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66" s="38" t="s">
        <v>433</v>
      </c>
      <c r="S66" s="38">
        <f>_xlfn.IFNA(INDEX(Draft2024[Net Keeper Count],RosterPlan25[[#This Row],[DraftIndex]]),0)+IF(RosterPlan25[[#This Row],[KEEPER / RFA]]="K",1,0)</f>
        <v>2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2.1835757282321042</v>
      </c>
      <c r="X66" t="e">
        <f>IF(RosterPlan25[[#This Row],[VAW/G]]&gt;0,ROUND(RosterPlan25[[#This Row],[VAW/G]]*$AF$56,0)+1,1)</f>
        <v>#DIV/0!</v>
      </c>
      <c r="Y66" s="49" t="e">
        <f>RosterPlan25[[#This Row],[VAWG Market $]]-_xlfn.IFNA(RosterPlan25[[#This Row],[$ CURR]],1)</f>
        <v>#DIV/0!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25</v>
      </c>
      <c r="AU66"/>
      <c r="BI66"/>
    </row>
    <row r="67" spans="1:61" x14ac:dyDescent="0.25">
      <c r="A67" t="s">
        <v>19381</v>
      </c>
      <c r="B67" t="s">
        <v>264</v>
      </c>
      <c r="C67" t="s">
        <v>19380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Row],[player_id]],Draft2024[sleeper_id],0)</f>
        <v>51</v>
      </c>
      <c r="F67" s="35" t="str">
        <f>INDEX(CompositeRoster[team],RosterPlan25[[#This Row],[RosterIndex]])&amp;""</f>
        <v>DET</v>
      </c>
      <c r="G67" s="35" t="str">
        <f>INDEX(CompositeRoster[position],RosterPlan25[[#This Row],[RosterIndex]])&amp;""</f>
        <v>TE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17</v>
      </c>
      <c r="J67" s="41" t="str">
        <f>IF(RosterPlan25[[#This Row],[SOURCE]]="Rookie","Rookie",_xlfn.IFNA(INDEX(Draft2024[Current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67" s="41" t="str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7" s="41">
        <f>ROUNDDOWN(RosterPlan25[[#This Row],[Optimal $]]*IF(RosterPlan25[[#This Row],[Contract]]="Rookie",0.3,0.15),0)</f>
        <v>12</v>
      </c>
      <c r="N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67" s="25">
        <f>IF(VARG="MANUAL",RosterPlan25[[#This Row],[ManualVARG]],IF(VARG="GOOD",RosterPlan25[[#This Row],[GoodVARG]],"ERR"))</f>
        <v>3.1495225273108929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3.1495225273108929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67" s="38" t="s">
        <v>433</v>
      </c>
      <c r="S67" s="57">
        <f>_xlfn.IFNA(INDEX(Draft2024[Net Keeper Count],RosterPlan25[[#This Row],[DraftIndex]]),0)+IF(RosterPlan25[[#This Row],[KEEPER / RFA]]="K",1,0)</f>
        <v>2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43</v>
      </c>
      <c r="V67" s="35">
        <f>RosterPlan25[[#This Row],[Optimal $]]-RosterPlan25[[#This Row],[$ CURR]]</f>
        <v>26</v>
      </c>
      <c r="W67">
        <f>IF(OR(RosterPlan25[[#This Row],[SOURCE]]="Rookie",RosterPlan25[[#This Row],[POS]]="K"),0,RosterPlan25[[#This Row],[VAR/G]]+3.3)</f>
        <v>6.4495225273108927</v>
      </c>
      <c r="X67" t="e">
        <f>IF(RosterPlan25[[#This Row],[VAW/G]]&gt;0,ROUND(RosterPlan25[[#This Row],[VAW/G]]*$AF$56,0)+1,1)</f>
        <v>#DIV/0!</v>
      </c>
      <c r="Y67" s="49" t="e">
        <f>RosterPlan25[[#This Row],[VAWG Market $]]-_xlfn.IFNA(RosterPlan25[[#This Row],[$ CURR]],1)</f>
        <v>#DIV/0!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47</v>
      </c>
      <c r="AA67">
        <f>RosterPlan25[[#This Row],[Pure Inflated $]]-RosterPlan25[[#This Row],[$ CURR]]</f>
        <v>30</v>
      </c>
      <c r="AB67">
        <f>INDEX(players[age],MATCH(RosterPlan25[[#This Row],[player_id]],players[sleeper_id],0))</f>
        <v>23</v>
      </c>
      <c r="AU67"/>
      <c r="BI67"/>
    </row>
    <row r="68" spans="1:61" x14ac:dyDescent="0.25">
      <c r="A68" t="s">
        <v>1234</v>
      </c>
      <c r="B68" t="s">
        <v>264</v>
      </c>
      <c r="C68" t="s">
        <v>1237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Row],[player_id]],Draft2024[sleeper_id],0)</f>
        <v>209</v>
      </c>
      <c r="F68" t="str">
        <f>INDEX(CompositeRoster[team],RosterPlan25[[#This Row],[RosterIndex]])&amp;""</f>
        <v>TEN</v>
      </c>
      <c r="G68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26</v>
      </c>
      <c r="J68" s="41" t="str">
        <f>IF(RosterPlan25[[#This Row],[SOURCE]]="Rookie","Rookie",_xlfn.IFNA(INDEX(Draft2024[Current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2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68" s="37">
        <f>IF(VARG="MANUAL",RosterPlan25[[#This Row],[ManualVARG]],IF(VARG="GOOD",RosterPlan25[[#This Row],[GoodVARG]],"ERR"))</f>
        <v>0.99785820869966901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0.99785820869966901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68" s="38" t="s">
        <v>433</v>
      </c>
      <c r="S68" s="35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14</v>
      </c>
      <c r="V68" s="35">
        <f>RosterPlan25[[#This Row],[Optimal $]]-RosterPlan25[[#This Row],[$ CURR]]</f>
        <v>-12</v>
      </c>
      <c r="W68" s="35">
        <f>IF(OR(RosterPlan25[[#This Row],[SOURCE]]="Rookie",RosterPlan25[[#This Row],[POS]]="K"),0,RosterPlan25[[#This Row],[VAR/G]]+3.3)</f>
        <v>4.2978582086996688</v>
      </c>
      <c r="X68" s="35" t="e">
        <f>IF(RosterPlan25[[#This Row],[VAW/G]]&gt;0,ROUND(RosterPlan25[[#This Row],[VAW/G]]*$AF$56,0)+1,1)</f>
        <v>#DIV/0!</v>
      </c>
      <c r="Y68" s="42" t="e">
        <f>RosterPlan25[[#This Row],[VAWG Market $]]-_xlfn.IFNA(RosterPlan25[[#This Row],[$ CURR]],1)</f>
        <v>#DIV/0!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68" s="35">
        <f>RosterPlan25[[#This Row],[Pure Inflated $]]-RosterPlan25[[#This Row],[$ CURR]]</f>
        <v>30</v>
      </c>
      <c r="AB68">
        <f>INDEX(players[age],MATCH(RosterPlan25[[#This Row],[player_id]],players[sleeper_id],0))</f>
        <v>27</v>
      </c>
      <c r="AU68"/>
      <c r="BI68"/>
    </row>
    <row r="69" spans="1:61" x14ac:dyDescent="0.25">
      <c r="A69" t="s">
        <v>215</v>
      </c>
      <c r="B69" t="s">
        <v>264</v>
      </c>
      <c r="C69" t="s">
        <v>3658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52</v>
      </c>
      <c r="F69" s="35" t="str">
        <f>INDEX(CompositeRoster[team],RosterPlan25[[#This Row],[RosterIndex]])&amp;""</f>
        <v>SEA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10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9" s="25">
        <f>IF(VARG="MANUAL",RosterPlan25[[#This Row],[ManualVARG]],IF(VARG="GOOD",RosterPlan25[[#This Row],[GoodVARG]],"ERR"))</f>
        <v>-0.52977225770154279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-0.52977225770154279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69" s="38" t="s">
        <v>433</v>
      </c>
      <c r="S69" s="57">
        <f>_xlfn.IFNA(INDEX(Draft2024[Net Keeper Count],RosterPlan25[[#This Row],[DraftIndex]]),0)+IF(RosterPlan25[[#This Row],[KEEPER / RFA]]="K",1,0)</f>
        <v>3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-9</v>
      </c>
      <c r="W69">
        <f>IF(OR(RosterPlan25[[#This Row],[SOURCE]]="Rookie",RosterPlan25[[#This Row],[POS]]="K"),0,RosterPlan25[[#This Row],[VAR/G]]+3.3)</f>
        <v>2.7702277422984571</v>
      </c>
      <c r="X69" t="e">
        <f>IF(RosterPlan25[[#This Row],[VAW/G]]&gt;0,ROUND(RosterPlan25[[#This Row],[VAW/G]]*$AF$56,0)+1,1)</f>
        <v>#DIV/0!</v>
      </c>
      <c r="Y69" s="49" t="e">
        <f>RosterPlan25[[#This Row],[VAWG Market $]]-_xlfn.IFNA(RosterPlan25[[#This Row],[$ CURR]],1)</f>
        <v>#DIV/0!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-9</v>
      </c>
      <c r="AB69">
        <f>INDEX(players[age],MATCH(RosterPlan25[[#This Row],[player_id]],players[sleeper_id],0))</f>
        <v>31</v>
      </c>
      <c r="AU69"/>
      <c r="BI69"/>
    </row>
    <row r="70" spans="1:61" x14ac:dyDescent="0.25">
      <c r="A70" t="s">
        <v>19121</v>
      </c>
      <c r="B70" t="s">
        <v>264</v>
      </c>
      <c r="C70" t="s">
        <v>19120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53</v>
      </c>
      <c r="F70" s="35" t="str">
        <f>INDEX(CompositeRoster[team],RosterPlan25[[#This Row],[RosterIndex]])&amp;""</f>
        <v>BAL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8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3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70" s="37">
        <f>IF(VARG="MANUAL",RosterPlan25[[#This Row],[ManualVARG]],IF(VARG="GOOD",RosterPlan25[[#This Row],[GoodVARG]],"ERR"))</f>
        <v>0.89001435454332101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0.89001435454332101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70" s="38" t="s">
        <v>433</v>
      </c>
      <c r="S70" s="38">
        <f>_xlfn.IFNA(INDEX(Draft2024[Net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13</v>
      </c>
      <c r="V70" s="35">
        <f>RosterPlan25[[#This Row],[Optimal $]]-RosterPlan25[[#This Row],[$ CURR]]</f>
        <v>5</v>
      </c>
      <c r="W70">
        <f>IF(OR(RosterPlan25[[#This Row],[SOURCE]]="Rookie",RosterPlan25[[#This Row],[POS]]="K"),0,RosterPlan25[[#This Row],[VAR/G]]+3.3)</f>
        <v>4.1900143545433206</v>
      </c>
      <c r="X70" t="e">
        <f>IF(RosterPlan25[[#This Row],[VAW/G]]&gt;0,ROUND(RosterPlan25[[#This Row],[VAW/G]]*$AF$56,0)+1,1)</f>
        <v>#DIV/0!</v>
      </c>
      <c r="Y70" s="49" t="e">
        <f>RosterPlan25[[#This Row],[VAWG Market $]]-_xlfn.IFNA(RosterPlan25[[#This Row],[$ CURR]],1)</f>
        <v>#DIV/0!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70">
        <f>RosterPlan25[[#This Row],[Pure Inflated $]]-RosterPlan25[[#This Row],[$ CURR]]</f>
        <v>30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21436</v>
      </c>
      <c r="B71" t="s">
        <v>264</v>
      </c>
      <c r="C71" t="s">
        <v>21435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54</v>
      </c>
      <c r="F71" s="35" t="str">
        <f>INDEX(CompositeRoster[team],RosterPlan25[[#This Row],[RosterIndex]])&amp;""</f>
        <v>LAC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Rookie</v>
      </c>
      <c r="I71" s="41">
        <f>_xlfn.IFNA(INDEX(Draft2024[PRICE],RosterPlan25[[#This Row],[DraftIndex]]),0)</f>
        <v>1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1" s="37">
        <f>IF(VARG="MANUAL",RosterPlan25[[#This Row],[ManualVARG]],IF(VARG="GOOD",RosterPlan25[[#This Row],[GoodVARG]],"ERR"))</f>
        <v>-5.7817086476056962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-5.7817086476056962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1" s="38" t="s">
        <v>433</v>
      </c>
      <c r="S71" s="38">
        <f>_xlfn.IFNA(INDEX(Draft2024[Net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0</v>
      </c>
      <c r="W71">
        <f>IF(OR(RosterPlan25[[#This Row],[SOURCE]]="Rookie",RosterPlan25[[#This Row],[POS]]="K"),0,RosterPlan25[[#This Row],[VAR/G]]+3.3)</f>
        <v>0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0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0</v>
      </c>
      <c r="AB71">
        <f>INDEX(players[age],MATCH(RosterPlan25[[#This Row],[player_id]],players[sleeper_id],0))</f>
        <v>22</v>
      </c>
      <c r="AU71"/>
      <c r="BI71"/>
    </row>
    <row r="72" spans="1:61" x14ac:dyDescent="0.25">
      <c r="A72" t="s">
        <v>21431</v>
      </c>
      <c r="B72" t="s">
        <v>264</v>
      </c>
      <c r="C72" t="s">
        <v>21430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Row],[player_id]],Draft2024[sleeper_id],0)</f>
        <v>55</v>
      </c>
      <c r="F72" t="str">
        <f>INDEX(CompositeRoster[team],RosterPlan25[[#This Row],[RosterIndex]])&amp;""</f>
        <v>CHI</v>
      </c>
      <c r="G72" t="str">
        <f>INDEX(CompositeRoster[position],RosterPlan25[[#This Row],[RosterIndex]])&amp;""</f>
        <v>QB</v>
      </c>
      <c r="H72" s="35" t="str">
        <f>INDEX(CompositeRoster[source],RosterPlan25[[#This Row],[RosterIndex]])</f>
        <v>Rookie</v>
      </c>
      <c r="I72" s="41">
        <f>_xlfn.IFNA(INDEX(Draft2024[PRICE],RosterPlan25[[#This Row],[DraftIndex]]),0)</f>
        <v>6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2" s="37">
        <f>IF(VARG="MANUAL",RosterPlan25[[#This Row],[ManualVARG]],IF(VARG="GOOD",RosterPlan25[[#This Row],[GoodVARG]],"ERR"))</f>
        <v>-0.50128457309027141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-0.50128457309027141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72" s="38" t="s">
        <v>433</v>
      </c>
      <c r="S72" s="35">
        <f>_xlfn.IFNA(INDEX(Draft2024[Net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-5</v>
      </c>
      <c r="W72" s="35">
        <f>IF(OR(RosterPlan25[[#This Row],[SOURCE]]="Rookie",RosterPlan25[[#This Row],[POS]]="K"),0,RosterPlan25[[#This Row],[VAR/G]]+3.3)</f>
        <v>0</v>
      </c>
      <c r="X72" s="35">
        <f>IF(RosterPlan25[[#This Row],[VAW/G]]&gt;0,ROUND(RosterPlan25[[#This Row],[VAW/G]]*$AF$56,0)+1,1)</f>
        <v>1</v>
      </c>
      <c r="Y72" s="42">
        <f>RosterPlan25[[#This Row],[VAWG Market $]]-_xlfn.IFNA(RosterPlan25[[#This Row],[$ CURR]],1)</f>
        <v>-5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-5</v>
      </c>
      <c r="AB72">
        <f>INDEX(players[age],MATCH(RosterPlan25[[#This Row],[player_id]],players[sleeper_id],0))</f>
        <v>22</v>
      </c>
      <c r="AU72"/>
      <c r="BI72"/>
    </row>
    <row r="73" spans="1:61" x14ac:dyDescent="0.25">
      <c r="A73" t="s">
        <v>21520</v>
      </c>
      <c r="B73" t="s">
        <v>264</v>
      </c>
      <c r="C73" t="s">
        <v>21519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Row],[player_id]],Draft2024[sleeper_id],0)</f>
        <v>56</v>
      </c>
      <c r="F73" s="35" t="str">
        <f>INDEX(CompositeRoster[team],RosterPlan25[[#This Row],[RosterIndex]])&amp;""</f>
        <v>LAC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Rookie</v>
      </c>
      <c r="I73" s="41">
        <f>_xlfn.IFNA(INDEX(Draft2024[PRICE],RosterPlan25[[#This Row],[DraftIndex]]),0)</f>
        <v>2</v>
      </c>
      <c r="J73" s="41" t="str">
        <f>IF(RosterPlan25[[#This Row],[SOURCE]]="Rookie","Rookie",_xlfn.IFNA(INDEX(Draft2024[Current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3" s="41" t="str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3" s="25">
        <f>IF(VARG="MANUAL",RosterPlan25[[#This Row],[ManualVARG]],IF(VARG="GOOD",RosterPlan25[[#This Row],[GoodVARG]],"ERR"))</f>
        <v>-4.1358205137933091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-4.1358205137933091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57">
        <f>_xlfn.IFNA(INDEX(Draft2024[Net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</v>
      </c>
      <c r="W73">
        <f>IF(OR(RosterPlan25[[#This Row],[SOURCE]]="Rookie",RosterPlan25[[#This Row],[POS]]="K"),0,RosterPlan25[[#This Row],[VAR/G]]+3.3)</f>
        <v>0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-1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-1</v>
      </c>
      <c r="AB73">
        <f>INDEX(players[age],MATCH(RosterPlan25[[#This Row],[player_id]],players[sleeper_id],0))</f>
        <v>22</v>
      </c>
      <c r="AU73"/>
      <c r="BI73"/>
    </row>
    <row r="74" spans="1:61" x14ac:dyDescent="0.25">
      <c r="A74" t="s">
        <v>21474</v>
      </c>
      <c r="B74" t="s">
        <v>264</v>
      </c>
      <c r="C74" t="s">
        <v>21473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Row],[player_id]],Draft2024[sleeper_id],0)</f>
        <v>57</v>
      </c>
      <c r="F74" s="35" t="str">
        <f>INDEX(CompositeRoster[team],RosterPlan25[[#This Row],[RosterIndex]])&amp;""</f>
        <v>DEN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Rookie</v>
      </c>
      <c r="I74" s="41">
        <f>_xlfn.IFNA(INDEX(Draft2024[PRICE],RosterPlan25[[#This Row],[DraftIndex]]),0)</f>
        <v>3</v>
      </c>
      <c r="J74" s="41" t="str">
        <f>IF(RosterPlan25[[#This Row],[SOURCE]]="Rookie","Rookie",_xlfn.IFNA(INDEX(Draft2024[Current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4" s="41" t="str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25">
        <f>IF(VARG="MANUAL",RosterPlan25[[#This Row],[ManualVARG]],IF(VARG="GOOD",RosterPlan25[[#This Row],[GoodVARG]],"ERR"))</f>
        <v>-3.5078754691120158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-3.5078754691120158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4" s="38" t="s">
        <v>433</v>
      </c>
      <c r="S74" s="57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-2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21444</v>
      </c>
      <c r="B75" t="s">
        <v>264</v>
      </c>
      <c r="C75" t="s">
        <v>21443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Row],[player_id]],Draft2024[sleeper_id],0)</f>
        <v>58</v>
      </c>
      <c r="F75" s="35" t="str">
        <f>INDEX(CompositeRoster[team],RosterPlan25[[#This Row],[RosterIndex]])&amp;""</f>
        <v>CAR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Rookie</v>
      </c>
      <c r="I75" s="41">
        <f>_xlfn.IFNA(INDEX(Draft2024[PRICE],RosterPlan25[[#This Row],[DraftIndex]]),0)</f>
        <v>4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5" s="37">
        <f>IF(VARG="MANUAL",RosterPlan25[[#This Row],[ManualVARG]],IF(VARG="GOOD",RosterPlan25[[#This Row],[GoodVARG]],"ERR"))</f>
        <v>-1.6773122772313422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-1.6773122772313422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38">
        <f>_xlfn.IFNA(INDEX(Draft2024[Net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-3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-3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-3</v>
      </c>
      <c r="AB75">
        <f>INDEX(players[age],MATCH(RosterPlan25[[#This Row],[player_id]],players[sleeper_id],0))</f>
        <v>23</v>
      </c>
      <c r="AU75"/>
      <c r="BI75"/>
    </row>
    <row r="76" spans="1:61" x14ac:dyDescent="0.25">
      <c r="A76" t="s">
        <v>233</v>
      </c>
      <c r="B76" t="s">
        <v>268</v>
      </c>
      <c r="C76" t="s">
        <v>1741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Row],[player_id]],Draft2024[sleeper_id],0)</f>
        <v>59</v>
      </c>
      <c r="F76" s="35" t="str">
        <f>INDEX(CompositeRoster[team],RosterPlan25[[#This Row],[RosterIndex]])&amp;""</f>
        <v>NYJ</v>
      </c>
      <c r="G76" s="35" t="str">
        <f>INDEX(CompositeRoster[position],RosterPlan25[[#This Row],[RosterIndex]])&amp;""</f>
        <v>QB</v>
      </c>
      <c r="H76" s="35" t="str">
        <f>INDEX(CompositeRoster[source],RosterPlan25[[#This Row],[RosterIndex]])</f>
        <v>Roster</v>
      </c>
      <c r="I76" s="41">
        <f>_xlfn.IFNA(INDEX(Draft2024[PRICE],RosterPlan25[[#This Row],[DraftIndex]]),0)</f>
        <v>4</v>
      </c>
      <c r="J76" s="41" t="str">
        <f>IF(RosterPlan25[[#This Row],[SOURCE]]="Rookie","Rookie",_xlfn.IFNA(INDEX(Draft2024[Current Contract],RosterPlan25[[#This Row],[DraftIndex]]),"Undrafted"))</f>
        <v>Auction</v>
      </c>
      <c r="K76" s="41" cm="1">
        <f t="array" ref="K7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6" s="41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6" s="37">
        <f>IF(VARG="MANUAL",RosterPlan25[[#This Row],[ManualVARG]],IF(VARG="GOOD",RosterPlan25[[#This Row],[GoodVARG]],"ERR"))</f>
        <v>-0.92008296407171286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-0.92008296407171286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76" s="38" t="s">
        <v>433</v>
      </c>
      <c r="S76" s="38">
        <f>_xlfn.IFNA(INDEX(Draft2024[Net Keeper Count],RosterPlan25[[#This Row],[DraftIndex]]),0)+IF(RosterPlan25[[#This Row],[KEEPER / RFA]]="K",1,0)</f>
        <v>2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2.3799170359282869</v>
      </c>
      <c r="X76" t="e">
        <f>IF(RosterPlan25[[#This Row],[VAW/G]]&gt;0,ROUND(RosterPlan25[[#This Row],[VAW/G]]*$AF$56,0)+1,1)</f>
        <v>#DIV/0!</v>
      </c>
      <c r="Y76" s="49" t="e">
        <f>RosterPlan25[[#This Row],[VAWG Market $]]-_xlfn.IFNA(RosterPlan25[[#This Row],[$ CURR]],1)</f>
        <v>#DIV/0!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40</v>
      </c>
      <c r="AU76"/>
      <c r="BI76"/>
    </row>
    <row r="77" spans="1:61" x14ac:dyDescent="0.25">
      <c r="A77" t="s">
        <v>19242</v>
      </c>
      <c r="B77" t="s">
        <v>268</v>
      </c>
      <c r="C77" t="s">
        <v>19241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Row],[player_id]],Draft2024[sleeper_id],0)</f>
        <v>60</v>
      </c>
      <c r="F77" s="35" t="str">
        <f>INDEX(CompositeRoster[team],RosterPlan25[[#This Row],[RosterIndex]])&amp;""</f>
        <v>IND</v>
      </c>
      <c r="G77" s="35" t="str">
        <f>INDEX(CompositeRoster[position],RosterPlan25[[#This Row],[RosterIndex]])&amp;""</f>
        <v>QB</v>
      </c>
      <c r="H77" s="35" t="str">
        <f>INDEX(CompositeRoster[source],RosterPlan25[[#This Row],[RosterIndex]])</f>
        <v>Roster</v>
      </c>
      <c r="I77" s="41">
        <f>_xlfn.IFNA(INDEX(Draft2024[PRICE],RosterPlan25[[#This Row],[DraftIndex]]),0)</f>
        <v>9</v>
      </c>
      <c r="J77" s="41" t="str">
        <f>IF(RosterPlan25[[#This Row],[SOURCE]]="Rookie","Rookie",_xlfn.IFNA(INDEX(Draft2024[Current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7" s="41" t="str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7" s="41">
        <f>ROUNDDOWN(RosterPlan25[[#This Row],[Optimal $]]*IF(RosterPlan25[[#This Row],[Contract]]="Rookie",0.3,0.15),0)</f>
        <v>4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77" s="37">
        <f>IF(VARG="MANUAL",RosterPlan25[[#This Row],[ManualVARG]],IF(VARG="GOOD",RosterPlan25[[#This Row],[GoodVARG]],"ERR"))</f>
        <v>1.1431335157805251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1.1431335157805251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77" s="38" t="s">
        <v>433</v>
      </c>
      <c r="S77" s="38">
        <f>_xlfn.IFNA(INDEX(Draft2024[Net Keeper Count],RosterPlan25[[#This Row],[DraftIndex]]),0)+IF(RosterPlan25[[#This Row],[KEEPER / RFA]]="K",1,0)</f>
        <v>2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16</v>
      </c>
      <c r="V77" s="35">
        <f>RosterPlan25[[#This Row],[Optimal $]]-RosterPlan25[[#This Row],[$ CURR]]</f>
        <v>7</v>
      </c>
      <c r="W77">
        <f>IF(OR(RosterPlan25[[#This Row],[SOURCE]]="Rookie",RosterPlan25[[#This Row],[POS]]="K"),0,RosterPlan25[[#This Row],[VAR/G]]+3.3)</f>
        <v>4.4431335157805254</v>
      </c>
      <c r="X77" t="e">
        <f>IF(RosterPlan25[[#This Row],[VAW/G]]&gt;0,ROUND(RosterPlan25[[#This Row],[VAW/G]]*$AF$56,0)+1,1)</f>
        <v>#DIV/0!</v>
      </c>
      <c r="Y77" s="49" t="e">
        <f>RosterPlan25[[#This Row],[VAWG Market $]]-_xlfn.IFNA(RosterPlan25[[#This Row],[$ CURR]],1)</f>
        <v>#DIV/0!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77">
        <f>RosterPlan25[[#This Row],[Pure Inflated $]]-RosterPlan25[[#This Row],[$ CURR]]</f>
        <v>30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19253</v>
      </c>
      <c r="B78" t="s">
        <v>268</v>
      </c>
      <c r="C78" t="s">
        <v>19252</v>
      </c>
      <c r="D78" s="35">
        <f>_xlfn.IFNA(MATCH(RosterPlan25[[#This Row],[player_id]],CompositeRoster[sleeper_id],0),  MATCH(RosterPlan25[[#This Row],[PLAYER]],CompositeRoster[full_name],0))</f>
        <v>77</v>
      </c>
      <c r="E78" s="35">
        <f>MATCH(RosterPlan25[[#This Row],[player_id]],Draft2024[sleeper_id],0)</f>
        <v>61</v>
      </c>
      <c r="F78" s="35" t="str">
        <f>INDEX(CompositeRoster[team],RosterPlan25[[#This Row],[RosterIndex]])&amp;""</f>
        <v>ATL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_xlfn.IFNA(INDEX(Draft2024[PRICE],RosterPlan25[[#This Row],[DraftIndex]]),0)</f>
        <v>27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21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78" s="37">
        <f>IF(VARG="MANUAL",RosterPlan25[[#This Row],[ManualVARG]],IF(VARG="GOOD",RosterPlan25[[#This Row],[GoodVARG]],"ERR"))</f>
        <v>5.3740931839832511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5.3740931839832511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78" s="38" t="s">
        <v>433</v>
      </c>
      <c r="S78" s="38">
        <f>_xlfn.IFNA(INDEX(Draft2024[Net Keeper Count],RosterPlan25[[#This Row],[DraftIndex]]),0)+IF(RosterPlan25[[#This Row],[KEEPER / RFA]]="K",1,0)</f>
        <v>2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72</v>
      </c>
      <c r="V78" s="35">
        <f>RosterPlan25[[#This Row],[Optimal $]]-RosterPlan25[[#This Row],[$ CURR]]</f>
        <v>45</v>
      </c>
      <c r="W78">
        <f>IF(OR(RosterPlan25[[#This Row],[SOURCE]]="Rookie",RosterPlan25[[#This Row],[POS]]="K"),0,RosterPlan25[[#This Row],[VAR/G]]+3.3)</f>
        <v>8.6740931839832509</v>
      </c>
      <c r="X78" t="e">
        <f>IF(RosterPlan25[[#This Row],[VAW/G]]&gt;0,ROUND(RosterPlan25[[#This Row],[VAW/G]]*$AF$56,0)+1,1)</f>
        <v>#DIV/0!</v>
      </c>
      <c r="Y78" s="49" t="e">
        <f>RosterPlan25[[#This Row],[VAWG Market $]]-_xlfn.IFNA(RosterPlan25[[#This Row],[$ CURR]],1)</f>
        <v>#DIV/0!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78">
        <f>RosterPlan25[[#This Row],[Pure Inflated $]]-RosterPlan25[[#This Row],[$ CURR]]</f>
        <v>30</v>
      </c>
      <c r="AB78">
        <f>INDEX(players[age],MATCH(RosterPlan25[[#This Row],[player_id]],players[sleeper_id],0))</f>
        <v>22</v>
      </c>
      <c r="AR78" s="35">
        <v>94</v>
      </c>
      <c r="AS78" s="35">
        <f>AR78*0.3</f>
        <v>28.2</v>
      </c>
      <c r="AT78" s="35">
        <f>RosterPlan25[[#This Row],[$ PREV]]+ROUNDDOWN(AS78,0)</f>
        <v>55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77</v>
      </c>
      <c r="B79" t="s">
        <v>268</v>
      </c>
      <c r="C79" t="s">
        <v>9914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Row],[player_id]],Draft2024[sleeper_id],0)</f>
        <v>62</v>
      </c>
      <c r="F79" s="35" t="str">
        <f>INDEX(CompositeRoster[team],RosterPlan25[[#This Row],[RosterIndex]])&amp;""</f>
        <v>JAX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_xlfn.IFNA(INDEX(Draft2024[PRICE],RosterPlan25[[#This Row],[DraftIndex]]),0)</f>
        <v>11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3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79" s="37">
        <f>IF(VARG="MANUAL",RosterPlan25[[#This Row],[ManualVARG]],IF(VARG="GOOD",RosterPlan25[[#This Row],[GoodVARG]],"ERR"))</f>
        <v>0.84241740129493881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0.84241740129493881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79" s="38" t="s">
        <v>433</v>
      </c>
      <c r="S79" s="38">
        <f>_xlfn.IFNA(INDEX(Draft2024[Net Keeper Count],RosterPlan25[[#This Row],[DraftIndex]]),0)+IF(RosterPlan25[[#This Row],[KEEPER / RFA]]="K",1,0)</f>
        <v>7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12</v>
      </c>
      <c r="V79" s="35">
        <f>RosterPlan25[[#This Row],[Optimal $]]-RosterPlan25[[#This Row],[$ CURR]]</f>
        <v>1</v>
      </c>
      <c r="W79">
        <f>IF(OR(RosterPlan25[[#This Row],[SOURCE]]="Rookie",RosterPlan25[[#This Row],[POS]]="K"),0,RosterPlan25[[#This Row],[VAR/G]]+3.3)</f>
        <v>4.1424174012949386</v>
      </c>
      <c r="X79" t="e">
        <f>IF(RosterPlan25[[#This Row],[VAW/G]]&gt;0,ROUND(RosterPlan25[[#This Row],[VAW/G]]*$AF$56,0)+1,1)</f>
        <v>#DIV/0!</v>
      </c>
      <c r="Y79" s="49" t="e">
        <f>RosterPlan25[[#This Row],[VAWG Market $]]-_xlfn.IFNA(RosterPlan25[[#This Row],[$ CURR]],1)</f>
        <v>#DIV/0!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79">
        <f>RosterPlan25[[#This Row],[Pure Inflated $]]-RosterPlan25[[#This Row],[$ CURR]]</f>
        <v>30</v>
      </c>
      <c r="AB79">
        <f>INDEX(players[age],MATCH(RosterPlan25[[#This Row],[player_id]],players[sleeper_id],0))</f>
        <v>27</v>
      </c>
      <c r="AR79" s="35">
        <v>30</v>
      </c>
      <c r="AS79" s="35">
        <f>AR79*0.15</f>
        <v>4.5</v>
      </c>
      <c r="AT79" s="35">
        <f>RosterPlan25[[#This Row],[$ PREV]]+ROUNDDOWN(AS79,0)</f>
        <v>15</v>
      </c>
      <c r="AU79">
        <f t="shared" si="8"/>
        <v>2.073145380434783</v>
      </c>
      <c r="BI79"/>
    </row>
    <row r="80" spans="1:61" x14ac:dyDescent="0.25">
      <c r="A80" t="s">
        <v>127</v>
      </c>
      <c r="B80" t="s">
        <v>268</v>
      </c>
      <c r="C80" t="s">
        <v>7598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Row],[player_id]],Draft2024[sleeper_id],0)</f>
        <v>218</v>
      </c>
      <c r="F80" s="35" t="str">
        <f>INDEX(CompositeRoster[team],RosterPlan25[[#This Row],[RosterIndex]])&amp;""</f>
        <v>LAR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45</v>
      </c>
      <c r="J80" s="41" t="str">
        <f>IF(RosterPlan25[[#This Row],[SOURCE]]="Rookie","Rookie",_xlfn.IFNA(INDEX(Draft2024[Current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0" s="41">
        <f>ROUNDDOWN(RosterPlan25[[#This Row],[Optimal $]]*IF(RosterPlan25[[#This Row],[Contract]]="Rookie",0.3,0.15),0)</f>
        <v>4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80" s="37">
        <f>IF(VARG="MANUAL",RosterPlan25[[#This Row],[ManualVARG]],IF(VARG="GOOD",RosterPlan25[[#This Row],[GoodVARG]],"ERR"))</f>
        <v>1.9395759354547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1.9395759354547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80" s="38" t="s">
        <v>433</v>
      </c>
      <c r="S80" s="38">
        <f>_xlfn.IFNA(INDEX(Draft2024[Net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27</v>
      </c>
      <c r="V80" s="35">
        <f>RosterPlan25[[#This Row],[Optimal $]]-RosterPlan25[[#This Row],[$ CURR]]</f>
        <v>-18</v>
      </c>
      <c r="W80">
        <f>IF(OR(RosterPlan25[[#This Row],[SOURCE]]="Rookie",RosterPlan25[[#This Row],[POS]]="K"),0,RosterPlan25[[#This Row],[VAR/G]]+3.3)</f>
        <v>5.2395759354546998</v>
      </c>
      <c r="X80" t="e">
        <f>IF(RosterPlan25[[#This Row],[VAW/G]]&gt;0,ROUND(RosterPlan25[[#This Row],[VAW/G]]*$AF$56,0)+1,1)</f>
        <v>#DIV/0!</v>
      </c>
      <c r="Y80" s="49" t="e">
        <f>RosterPlan25[[#This Row],[VAWG Market $]]-_xlfn.IFNA(RosterPlan25[[#This Row],[$ CURR]],1)</f>
        <v>#DIV/0!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80">
        <f>RosterPlan25[[#This Row],[Pure Inflated $]]-RosterPlan25[[#This Row],[$ CURR]]</f>
        <v>30</v>
      </c>
      <c r="AB80">
        <f>INDEX(players[age],MATCH(RosterPlan25[[#This Row],[player_id]],players[sleeper_id],0))</f>
        <v>30</v>
      </c>
      <c r="AR80" s="35">
        <v>12</v>
      </c>
      <c r="AS80" s="35">
        <f>AR80*0.15</f>
        <v>1.7999999999999998</v>
      </c>
      <c r="AT80" s="35">
        <f>RosterPlan25[[#This Row],[$ PREV]]+ROUNDDOWN(AS80,0)</f>
        <v>46</v>
      </c>
      <c r="AU80">
        <f t="shared" si="8"/>
        <v>0.78636548913043491</v>
      </c>
      <c r="BI80"/>
    </row>
    <row r="81" spans="1:61" x14ac:dyDescent="0.25">
      <c r="A81" t="s">
        <v>3357</v>
      </c>
      <c r="B81" t="s">
        <v>268</v>
      </c>
      <c r="C81" t="s">
        <v>3358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196</v>
      </c>
      <c r="F81" s="35" t="str">
        <f>INDEX(CompositeRoster[team],RosterPlan25[[#This Row],[RosterIndex]])&amp;""</f>
        <v>BUF</v>
      </c>
      <c r="G81" s="35" t="str">
        <f>INDEX(CompositeRoster[position],RosterPlan25[[#This Row],[RosterIndex]])&amp;""</f>
        <v>TE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1</v>
      </c>
      <c r="J81" s="41" t="str">
        <f>IF(RosterPlan25[[#This Row],[SOURCE]]="Rookie","Rookie",_xlfn.IFNA(INDEX(Draft2024[Current Contract],RosterPlan25[[#This Row],[DraftIndex]]),"Undrafted"))</f>
        <v>Auction</v>
      </c>
      <c r="K81" s="41" cm="1">
        <f t="array" ref="K8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1" s="41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1" s="37">
        <f>IF(VARG="MANUAL",RosterPlan25[[#This Row],[ManualVARG]],IF(VARG="GOOD",RosterPlan25[[#This Row],[GoodVARG]],"ERR"))</f>
        <v>-3.5525625042787246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-3.5525625042787246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81" s="38" t="s">
        <v>433</v>
      </c>
      <c r="S81" s="38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-0.25256250427872473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27</v>
      </c>
      <c r="AR81">
        <v>11</v>
      </c>
      <c r="AS81" s="35">
        <f>AR81*0.15</f>
        <v>1.65</v>
      </c>
      <c r="AT81" s="35">
        <f>RosterPlan25[[#This Row],[$ PREV]]+ROUNDDOWN(AS81,0)</f>
        <v>2</v>
      </c>
      <c r="AU81">
        <f t="shared" si="8"/>
        <v>0.71487771739130446</v>
      </c>
      <c r="BI81"/>
    </row>
    <row r="82" spans="1:61" x14ac:dyDescent="0.25">
      <c r="A82" t="s">
        <v>6316</v>
      </c>
      <c r="B82" t="s">
        <v>268</v>
      </c>
      <c r="C82" t="s">
        <v>6318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63</v>
      </c>
      <c r="F82" s="35" t="str">
        <f>INDEX(CompositeRoster[team],RosterPlan25[[#This Row],[RosterIndex]])&amp;""</f>
        <v>CAR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_xlfn.IFNA(INDEX(Draft2024[PRICE],RosterPlan25[[#This Row],[DraftIndex]]),0)</f>
        <v>7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1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82" s="25">
        <f>IF(VARG="MANUAL",RosterPlan25[[#This Row],[ManualVARG]],IF(VARG="GOOD",RosterPlan25[[#This Row],[GoodVARG]],"ERR"))</f>
        <v>0.32090130883580725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0.32090130883580725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82" s="38" t="s">
        <v>433</v>
      </c>
      <c r="S82" s="57">
        <f>_xlfn.IFNA(INDEX(Draft2024[Net Keeper Count],RosterPlan25[[#This Row],[DraftIndex]]),0)+IF(RosterPlan25[[#This Row],[KEEPER / RFA]]="K",1,0)</f>
        <v>6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</v>
      </c>
      <c r="V82" s="35">
        <f>RosterPlan25[[#This Row],[Optimal $]]-RosterPlan25[[#This Row],[$ CURR]]</f>
        <v>-2</v>
      </c>
      <c r="W82">
        <f>IF(OR(RosterPlan25[[#This Row],[SOURCE]]="Rookie",RosterPlan25[[#This Row],[POS]]="K"),0,RosterPlan25[[#This Row],[VAR/G]]+3.3)</f>
        <v>3.6209013088358071</v>
      </c>
      <c r="X82" t="e">
        <f>IF(RosterPlan25[[#This Row],[VAW/G]]&gt;0,ROUND(RosterPlan25[[#This Row],[VAW/G]]*$AF$56,0)+1,1)</f>
        <v>#DIV/0!</v>
      </c>
      <c r="Y82" s="49" t="e">
        <f>RosterPlan25[[#This Row],[VAWG Market $]]-_xlfn.IFNA(RosterPlan25[[#This Row],[$ CURR]],1)</f>
        <v>#DIV/0!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82">
        <f>RosterPlan25[[#This Row],[Pure Inflated $]]-RosterPlan25[[#This Row],[$ CURR]]</f>
        <v>30</v>
      </c>
      <c r="AB82">
        <f>INDEX(players[age],MATCH(RosterPlan25[[#This Row],[player_id]],players[sleeper_id],0))</f>
        <v>27</v>
      </c>
      <c r="AR82">
        <v>1</v>
      </c>
      <c r="AS82" s="35">
        <f>AR82*0.3</f>
        <v>0.3</v>
      </c>
      <c r="AT82" s="35">
        <f>RosterPlan25[[#This Row],[$ PREV]]+ROUNDDOWN(AS82,0)</f>
        <v>7</v>
      </c>
      <c r="AU82">
        <f t="shared" si="8"/>
        <v>0</v>
      </c>
      <c r="BI82"/>
    </row>
    <row r="83" spans="1:61" x14ac:dyDescent="0.25">
      <c r="A83" t="s">
        <v>19639</v>
      </c>
      <c r="B83" t="s">
        <v>268</v>
      </c>
      <c r="C83" t="s">
        <v>19638</v>
      </c>
      <c r="D83">
        <f>_xlfn.IFNA(MATCH(RosterPlan25[[#This Row],[player_id]],CompositeRoster[sleeper_id],0),  MATCH(RosterPlan25[[#This Row],[PLAYER]],CompositeRoster[full_name],0))</f>
        <v>82</v>
      </c>
      <c r="E83" t="e">
        <f>MATCH(RosterPlan25[[#This Row],[player_id]],Draft2024[sleeper_id],0)</f>
        <v>#N/A</v>
      </c>
      <c r="F83" t="str">
        <f>INDEX(CompositeRoster[team],RosterPlan25[[#This Row],[RosterIndex]])&amp;""</f>
        <v>GB</v>
      </c>
      <c r="G83" t="str">
        <f>INDEX(CompositeRoster[position],RosterPlan25[[#This Row],[RosterIndex]])&amp;""</f>
        <v>RB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0</v>
      </c>
      <c r="J83" s="41" t="str">
        <f>IF(RosterPlan25[[#This Row],[SOURCE]]="Rookie","Rookie",_xlfn.IFNA(INDEX(Draft2024[Current Contract],RosterPlan25[[#This Row],[DraftIndex]]),"Undrafted"))</f>
        <v>Undrafted</v>
      </c>
      <c r="K83" s="41" cm="1">
        <f t="array" ref="K8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3" s="41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47">
        <f>IF(VARG="MANUAL",RosterPlan25[[#This Row],[ManualVARG]],IF(VARG="GOOD",RosterPlan25[[#This Row],[GoodVARG]],"ERR"))</f>
        <v>-5.9565529973546711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-5.9565529973546711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3" s="38" t="s">
        <v>433</v>
      </c>
      <c r="S83">
        <f>_xlfn.IFNA(INDEX(Draft2024[Net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48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-2.6565529973546713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0</v>
      </c>
      <c r="AB83">
        <f>INDEX(players[age],MATCH(RosterPlan25[[#This Row],[player_id]],players[sleeper_id],0))</f>
        <v>25</v>
      </c>
      <c r="AR83">
        <v>56</v>
      </c>
      <c r="AS83" s="35">
        <f>AR83*0.15</f>
        <v>8.4</v>
      </c>
      <c r="AT83" s="35">
        <f>RosterPlan25[[#This Row],[$ PREV]]+ROUNDDOWN(AS83,0)</f>
        <v>8</v>
      </c>
      <c r="AU83">
        <f t="shared" si="8"/>
        <v>3.9318274456521745</v>
      </c>
      <c r="BI83"/>
    </row>
    <row r="84" spans="1:61" x14ac:dyDescent="0.25">
      <c r="A84" t="s">
        <v>18377</v>
      </c>
      <c r="B84" t="s">
        <v>268</v>
      </c>
      <c r="C84" t="s">
        <v>18376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64</v>
      </c>
      <c r="F84" s="35" t="str">
        <f>INDEX(CompositeRoster[team],RosterPlan25[[#This Row],[RosterIndex]])&amp;""</f>
        <v>PHI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4</v>
      </c>
      <c r="J84" s="41" t="str">
        <f>IF(RosterPlan25[[#This Row],[SOURCE]]="Rookie","Rookie",_xlfn.IFNA(INDEX(Draft2024[Current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84" s="41" t="str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4" s="25">
        <f>IF(VARG="MANUAL",RosterPlan25[[#This Row],[ManualVARG]],IF(VARG="GOOD",RosterPlan25[[#This Row],[GoodVARG]],"ERR"))</f>
        <v>-8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84" s="38" t="s">
        <v>433</v>
      </c>
      <c r="S84" s="57">
        <f>_xlfn.IFNA(INDEX(Draft2024[Net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-4.7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-3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>
        <f>RosterPlan25[[#This Row],[Pure Inflated $]]-RosterPlan25[[#This Row],[$ CURR]]</f>
        <v>-3</v>
      </c>
      <c r="AB84">
        <f>INDEX(players[age],MATCH(RosterPlan25[[#This Row],[player_id]],players[sleeper_id],0))</f>
        <v>24</v>
      </c>
      <c r="AR84">
        <v>1</v>
      </c>
      <c r="AS84" s="35">
        <f>AR84*0.3</f>
        <v>0.3</v>
      </c>
      <c r="AT84" s="35">
        <f>RosterPlan25[[#This Row],[$ PREV]]+ROUNDDOWN(AS84,0)</f>
        <v>4</v>
      </c>
      <c r="AU84">
        <f t="shared" si="8"/>
        <v>0</v>
      </c>
      <c r="BI84"/>
    </row>
    <row r="85" spans="1:61" x14ac:dyDescent="0.25">
      <c r="A85" t="s">
        <v>4176</v>
      </c>
      <c r="B85" t="s">
        <v>268</v>
      </c>
      <c r="C85" t="s">
        <v>4179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Row],[player_id]],Draft2024[sleeper_id],0)</f>
        <v>202</v>
      </c>
      <c r="F85" t="str">
        <f>INDEX(CompositeRoster[team],RosterPlan25[[#This Row],[RosterIndex]])&amp;""</f>
        <v>LV</v>
      </c>
      <c r="G8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7</v>
      </c>
      <c r="J85" s="41" t="str">
        <f>IF(RosterPlan25[[#This Row],[SOURCE]]="Rookie","Rookie",_xlfn.IFNA(INDEX(Draft2024[Current Contract],RosterPlan25[[#This Row],[DraftIndex]]),"Undrafted"))</f>
        <v>Auction</v>
      </c>
      <c r="K85" s="41" cm="1">
        <f t="array" ref="K8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5" s="41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5" s="41">
        <f>ROUNDDOWN(RosterPlan25[[#This Row],[Optimal $]]*IF(RosterPlan25[[#This Row],[Contract]]="Rookie",0.3,0.15),0)</f>
        <v>0</v>
      </c>
      <c r="N8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85" s="37">
        <f>IF(VARG="MANUAL",RosterPlan25[[#This Row],[ManualVARG]],IF(VARG="GOOD",RosterPlan25[[#This Row],[GoodVARG]],"ERR"))</f>
        <v>-0.74840727187136025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-0.74840727187136025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85" s="38" t="s">
        <v>433</v>
      </c>
      <c r="S85" s="35">
        <f>_xlfn.IFNA(INDEX(Draft2024[Net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-6</v>
      </c>
      <c r="W85" s="35">
        <f>IF(OR(RosterPlan25[[#This Row],[SOURCE]]="Rookie",RosterPlan25[[#This Row],[POS]]="K"),0,RosterPlan25[[#This Row],[VAR/G]]+3.3)</f>
        <v>2.5515927281286395</v>
      </c>
      <c r="X85" s="35" t="e">
        <f>IF(RosterPlan25[[#This Row],[VAW/G]]&gt;0,ROUND(RosterPlan25[[#This Row],[VAW/G]]*$AF$56,0)+1,1)</f>
        <v>#DIV/0!</v>
      </c>
      <c r="Y85" s="42" t="e">
        <f>RosterPlan25[[#This Row],[VAWG Market $]]-_xlfn.IFNA(RosterPlan25[[#This Row],[$ CURR]],1)</f>
        <v>#DIV/0!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-6</v>
      </c>
      <c r="AB85">
        <f>INDEX(players[age],MATCH(RosterPlan25[[#This Row],[player_id]],players[sleeper_id],0))</f>
        <v>27</v>
      </c>
      <c r="AR85">
        <v>1</v>
      </c>
      <c r="AS85" s="35">
        <f>AR85*0.3</f>
        <v>0.3</v>
      </c>
      <c r="AT85" s="35">
        <f>RosterPlan25[[#This Row],[$ PREV]]+ROUNDDOWN(AS85,0)</f>
        <v>7</v>
      </c>
      <c r="AU85">
        <f t="shared" si="8"/>
        <v>0</v>
      </c>
      <c r="BI85"/>
    </row>
    <row r="86" spans="1:61" x14ac:dyDescent="0.25">
      <c r="A86" t="s">
        <v>17445</v>
      </c>
      <c r="B86" t="s">
        <v>268</v>
      </c>
      <c r="C86" t="s">
        <v>17444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Row],[player_id]],Draft2024[sleeper_id],0)</f>
        <v>65</v>
      </c>
      <c r="F86" s="35" t="str">
        <f>INDEX(CompositeRoster[team],RosterPlan25[[#This Row],[RosterIndex]])&amp;""</f>
        <v>DET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6</v>
      </c>
      <c r="J86" s="41" t="str">
        <f>IF(RosterPlan25[[#This Row],[SOURCE]]="Rookie","Rookie",_xlfn.IFNA(INDEX(Draft2024[Current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86" s="41" t="str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6" s="47">
        <f>IF(VARG="MANUAL",RosterPlan25[[#This Row],[ManualVARG]],IF(VARG="GOOD",RosterPlan25[[#This Row],[GoodVARG]],"ERR"))</f>
        <v>-0.33564056370991663</v>
      </c>
      <c r="P8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-0.33564056370991663</v>
      </c>
      <c r="Q8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86" s="38" t="s">
        <v>433</v>
      </c>
      <c r="S86" s="38">
        <f>_xlfn.IFNA(INDEX(Draft2024[Net Keeper Count],RosterPlan25[[#This Row],[DraftIndex]]),0)+IF(RosterPlan25[[#This Row],[KEEPER / RFA]]="K",1,0)</f>
        <v>3</v>
      </c>
      <c r="T86" s="57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-5</v>
      </c>
      <c r="W86">
        <f>IF(OR(RosterPlan25[[#This Row],[SOURCE]]="Rookie",RosterPlan25[[#This Row],[POS]]="K"),0,RosterPlan25[[#This Row],[VAR/G]]+3.3)</f>
        <v>2.9643594362900831</v>
      </c>
      <c r="X86" t="e">
        <f>IF(RosterPlan25[[#This Row],[VAW/G]]&gt;0,ROUND(RosterPlan25[[#This Row],[VAW/G]]*$AF$56,0)+1,1)</f>
        <v>#DIV/0!</v>
      </c>
      <c r="Y86" s="49" t="e">
        <f>RosterPlan25[[#This Row],[VAWG Market $]]-_xlfn.IFNA(RosterPlan25[[#This Row],[$ CURR]],1)</f>
        <v>#DIV/0!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-5</v>
      </c>
      <c r="AB86">
        <f>INDEX(players[age],MATCH(RosterPlan25[[#This Row],[player_id]],players[sleeper_id],0))</f>
        <v>23</v>
      </c>
      <c r="AR86" s="35">
        <v>1</v>
      </c>
      <c r="AS86" s="35">
        <f>AR86*0.3</f>
        <v>0.3</v>
      </c>
      <c r="AT86" s="35">
        <f>RosterPlan25[[#This Row],[$ PREV]]+ROUNDDOWN(AS86,0)</f>
        <v>6</v>
      </c>
      <c r="AU86">
        <f t="shared" si="8"/>
        <v>0</v>
      </c>
      <c r="BI86"/>
    </row>
    <row r="87" spans="1:61" x14ac:dyDescent="0.25">
      <c r="A87" t="s">
        <v>14334</v>
      </c>
      <c r="B87" t="s">
        <v>268</v>
      </c>
      <c r="C87" t="s">
        <v>14333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Row],[player_id]],Draft2024[sleeper_id],0)</f>
        <v>66</v>
      </c>
      <c r="F87" s="35" t="str">
        <f>INDEX(CompositeRoster[team],RosterPlan25[[#This Row],[RosterIndex]])&amp;""</f>
        <v>CLE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12</v>
      </c>
      <c r="J87" s="41" t="str">
        <f>IF(RosterPlan25[[#This Row],[SOURCE]]="Rookie","Rookie",_xlfn.IFNA(INDEX(Draft2024[Current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87" s="41" t="str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7" s="41">
        <f>ROUNDDOWN(RosterPlan25[[#This Row],[Optimal $]]*IF(RosterPlan25[[#This Row],[Contract]]="Rookie",0.3,0.15),0)</f>
        <v>0</v>
      </c>
      <c r="N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87" s="25">
        <f>IF(VARG="MANUAL",RosterPlan25[[#This Row],[ManualVARG]],IF(VARG="GOOD",RosterPlan25[[#This Row],[GoodVARG]],"ERR"))</f>
        <v>-0.8098195707514686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-0.8098195707514686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87" s="38" t="s">
        <v>433</v>
      </c>
      <c r="S87" s="57">
        <f>_xlfn.IFNA(INDEX(Draft2024[Net Keeper Count],RosterPlan25[[#This Row],[DraftIndex]]),0)+IF(RosterPlan25[[#This Row],[KEEPER / RFA]]="K",1,0)</f>
        <v>5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-11</v>
      </c>
      <c r="W87">
        <f>IF(OR(RosterPlan25[[#This Row],[SOURCE]]="Rookie",RosterPlan25[[#This Row],[POS]]="K"),0,RosterPlan25[[#This Row],[VAR/G]]+3.3)</f>
        <v>2.4901804292485314</v>
      </c>
      <c r="X87" t="e">
        <f>IF(RosterPlan25[[#This Row],[VAW/G]]&gt;0,ROUND(RosterPlan25[[#This Row],[VAW/G]]*$AF$56,0)+1,1)</f>
        <v>#DIV/0!</v>
      </c>
      <c r="Y87" s="49" t="e">
        <f>RosterPlan25[[#This Row],[VAWG Market $]]-_xlfn.IFNA(RosterPlan25[[#This Row],[$ CURR]],1)</f>
        <v>#DIV/0!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-11</v>
      </c>
      <c r="AB87">
        <f>INDEX(players[age],MATCH(RosterPlan25[[#This Row],[player_id]],players[sleeper_id],0))</f>
        <v>25</v>
      </c>
      <c r="AR87" s="35">
        <v>1</v>
      </c>
      <c r="AS87" s="35">
        <f>AR87*0.15</f>
        <v>0.15</v>
      </c>
      <c r="AT87" s="35">
        <f>RosterPlan25[[#This Row],[$ PREV]]+ROUNDDOWN(AS87,0)</f>
        <v>12</v>
      </c>
      <c r="AU87">
        <f t="shared" si="8"/>
        <v>0</v>
      </c>
      <c r="BI87"/>
    </row>
    <row r="88" spans="1:61" x14ac:dyDescent="0.25">
      <c r="A88" t="s">
        <v>14144</v>
      </c>
      <c r="B88" t="s">
        <v>268</v>
      </c>
      <c r="C88" t="s">
        <v>14143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Row],[player_id]],Draft2024[sleeper_id],0)</f>
        <v>217</v>
      </c>
      <c r="F88" s="35" t="str">
        <f>INDEX(CompositeRoster[team],RosterPlan25[[#This Row],[RosterIndex]])&amp;""</f>
        <v>CIN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13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8" s="41">
        <f>ROUNDDOWN(RosterPlan25[[#This Row],[Optimal $]]*IF(RosterPlan25[[#This Row],[Contract]]="Rookie",0.3,0.15),0)</f>
        <v>3</v>
      </c>
      <c r="N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88" s="25">
        <f>IF(VARG="MANUAL",RosterPlan25[[#This Row],[ManualVARG]],IF(VARG="GOOD",RosterPlan25[[#This Row],[GoodVARG]],"ERR"))</f>
        <v>1.7039632479200912</v>
      </c>
      <c r="P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1.7039632479200912</v>
      </c>
      <c r="Q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88" s="38" t="s">
        <v>433</v>
      </c>
      <c r="S88" s="57">
        <f>_xlfn.IFNA(INDEX(Draft2024[Net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24</v>
      </c>
      <c r="V88" s="35">
        <f>RosterPlan25[[#This Row],[Optimal $]]-RosterPlan25[[#This Row],[$ CURR]]</f>
        <v>11</v>
      </c>
      <c r="W88">
        <f>IF(OR(RosterPlan25[[#This Row],[SOURCE]]="Rookie",RosterPlan25[[#This Row],[POS]]="K"),0,RosterPlan25[[#This Row],[VAR/G]]+3.3)</f>
        <v>5.0039632479200913</v>
      </c>
      <c r="X88" t="e">
        <f>IF(RosterPlan25[[#This Row],[VAW/G]]&gt;0,ROUND(RosterPlan25[[#This Row],[VAW/G]]*$AF$56,0)+1,1)</f>
        <v>#DIV/0!</v>
      </c>
      <c r="Y88" s="49" t="e">
        <f>RosterPlan25[[#This Row],[VAWG Market $]]-_xlfn.IFNA(RosterPlan25[[#This Row],[$ CURR]],1)</f>
        <v>#DIV/0!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88">
        <f>RosterPlan25[[#This Row],[Pure Inflated $]]-RosterPlan25[[#This Row],[$ CURR]]</f>
        <v>30</v>
      </c>
      <c r="AB88">
        <f>INDEX(players[age],MATCH(RosterPlan25[[#This Row],[player_id]],players[sleeper_id],0))</f>
        <v>27</v>
      </c>
      <c r="AR88" s="35">
        <v>1</v>
      </c>
      <c r="AS88" s="35">
        <f>AR88*0.15</f>
        <v>0.15</v>
      </c>
      <c r="AT88" s="35">
        <f>RosterPlan25[[#This Row],[$ PREV]]+ROUNDDOWN(AS88,0)</f>
        <v>13</v>
      </c>
      <c r="AU88">
        <f t="shared" si="8"/>
        <v>0</v>
      </c>
      <c r="BI88"/>
    </row>
    <row r="89" spans="1:61" x14ac:dyDescent="0.25">
      <c r="A89" t="s">
        <v>2684</v>
      </c>
      <c r="B89" t="s">
        <v>268</v>
      </c>
      <c r="C89" t="s">
        <v>2686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Row],[player_id]],Draft2024[sleeper_id],0)</f>
        <v>235</v>
      </c>
      <c r="F89" s="35" t="str">
        <f>INDEX(CompositeRoster[team],RosterPlan25[[#This Row],[RosterIndex]])&amp;""</f>
        <v>GB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71</v>
      </c>
      <c r="J89" s="41" t="str">
        <f>IF(RosterPlan25[[#This Row],[SOURCE]]="Rookie","Rookie",_xlfn.IFNA(INDEX(Draft2024[Current Contract],RosterPlan25[[#This Row],[DraftIndex]]),"Undrafted"))</f>
        <v>Auction</v>
      </c>
      <c r="K89" s="41" cm="1">
        <f t="array" ref="K8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89" s="41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9" s="41">
        <f>ROUNDDOWN(RosterPlan25[[#This Row],[Optimal $]]*IF(RosterPlan25[[#This Row],[Contract]]="Rookie",0.3,0.15),0)</f>
        <v>5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89" s="37">
        <f>IF(VARG="MANUAL",RosterPlan25[[#This Row],[ManualVARG]],IF(VARG="GOOD",RosterPlan25[[#This Row],[GoodVARG]],"ERR"))</f>
        <v>2.8685299761671406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2.8685299761671406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89" s="38" t="s">
        <v>433</v>
      </c>
      <c r="S89" s="38">
        <f>_xlfn.IFNA(INDEX(Draft2024[Net Keeper Count],RosterPlan25[[#This Row],[DraftIndex]]),0)+IF(RosterPlan25[[#This Row],[KEEPER / RFA]]="K",1,0)</f>
        <v>1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39</v>
      </c>
      <c r="V89" s="35">
        <f>RosterPlan25[[#This Row],[Optimal $]]-RosterPlan25[[#This Row],[$ CURR]]</f>
        <v>-32</v>
      </c>
      <c r="W89">
        <f>IF(OR(RosterPlan25[[#This Row],[SOURCE]]="Rookie",RosterPlan25[[#This Row],[POS]]="K"),0,RosterPlan25[[#This Row],[VAR/G]]+3.3)</f>
        <v>6.1685299761671404</v>
      </c>
      <c r="X89" t="e">
        <f>IF(RosterPlan25[[#This Row],[VAW/G]]&gt;0,ROUND(RosterPlan25[[#This Row],[VAW/G]]*$AF$56,0)+1,1)</f>
        <v>#DIV/0!</v>
      </c>
      <c r="Y89" s="49" t="e">
        <f>RosterPlan25[[#This Row],[VAWG Market $]]-_xlfn.IFNA(RosterPlan25[[#This Row],[$ CURR]],1)</f>
        <v>#DIV/0!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101</v>
      </c>
      <c r="AA89">
        <f>RosterPlan25[[#This Row],[Pure Inflated $]]-RosterPlan25[[#This Row],[$ CURR]]</f>
        <v>30</v>
      </c>
      <c r="AB89">
        <f>INDEX(players[age],MATCH(RosterPlan25[[#This Row],[player_id]],players[sleeper_id],0))</f>
        <v>26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74</v>
      </c>
      <c r="AU89">
        <f t="shared" si="8"/>
        <v>0.85785326086956537</v>
      </c>
      <c r="BI89"/>
    </row>
    <row r="90" spans="1:61" x14ac:dyDescent="0.25">
      <c r="A90" t="s">
        <v>115</v>
      </c>
      <c r="B90" t="s">
        <v>268</v>
      </c>
      <c r="C90" t="s">
        <v>2704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Row],[player_id]],Draft2024[sleeper_id],0)</f>
        <v>221</v>
      </c>
      <c r="F90" s="35" t="str">
        <f>INDEX(CompositeRoster[team],RosterPlan25[[#This Row],[RosterIndex]])&amp;""</f>
        <v>CHI</v>
      </c>
      <c r="G90" s="35" t="str">
        <f>INDEX(CompositeRoster[position],RosterPlan25[[#This Row],[RosterIndex]])&amp;""</f>
        <v>WR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16</v>
      </c>
      <c r="J90" s="41" t="str">
        <f>IF(RosterPlan25[[#This Row],[SOURCE]]="Rookie","Rookie",_xlfn.IFNA(INDEX(Draft2024[Current Contract],RosterPlan25[[#This Row],[DraftIndex]]),"Undrafted"))</f>
        <v>Auction</v>
      </c>
      <c r="K90" s="41" cm="1">
        <f t="array" ref="K9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90" s="37">
        <f>IF(VARG="MANUAL",RosterPlan25[[#This Row],[ManualVARG]],IF(VARG="GOOD",RosterPlan25[[#This Row],[GoodVARG]],"ERR"))</f>
        <v>0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-15</v>
      </c>
      <c r="W90">
        <f>IF(OR(RosterPlan25[[#This Row],[SOURCE]]="Rookie",RosterPlan25[[#This Row],[POS]]="K"),0,RosterPlan25[[#This Row],[VAR/G]]+3.3)</f>
        <v>3.3</v>
      </c>
      <c r="X90" t="e">
        <f>IF(RosterPlan25[[#This Row],[VAW/G]]&gt;0,ROUND(RosterPlan25[[#This Row],[VAW/G]]*$AF$56,0)+1,1)</f>
        <v>#DIV/0!</v>
      </c>
      <c r="Y90" s="49" t="e">
        <f>RosterPlan25[[#This Row],[VAWG Market $]]-_xlfn.IFNA(RosterPlan25[[#This Row],[$ CURR]],1)</f>
        <v>#DIV/0!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-15</v>
      </c>
      <c r="AB90">
        <f>INDEX(players[age],MATCH(RosterPlan25[[#This Row],[player_id]],players[sleeper_id],0))</f>
        <v>32</v>
      </c>
      <c r="AR90">
        <v>1</v>
      </c>
      <c r="AS90" s="35">
        <f t="shared" si="9"/>
        <v>0.3</v>
      </c>
      <c r="AT90" s="35">
        <f>RosterPlan25[[#This Row],[$ PREV]]+ROUNDDOWN(AS90,0)</f>
        <v>16</v>
      </c>
      <c r="AU90">
        <f t="shared" si="8"/>
        <v>0</v>
      </c>
      <c r="BI90"/>
    </row>
    <row r="91" spans="1:61" x14ac:dyDescent="0.25">
      <c r="A91" t="s">
        <v>19161</v>
      </c>
      <c r="B91" t="s">
        <v>268</v>
      </c>
      <c r="C91" t="s">
        <v>19160</v>
      </c>
      <c r="D91" s="35">
        <f>_xlfn.IFNA(MATCH(RosterPlan25[[#This Row],[player_id]],CompositeRoster[sleeper_id],0),  MATCH(RosterPlan25[[#This Row],[PLAYER]],CompositeRoster[full_name],0))</f>
        <v>90</v>
      </c>
      <c r="E91" s="35">
        <f>MATCH(RosterPlan25[[#This Row],[player_id]],Draft2024[sleeper_id],0)</f>
        <v>67</v>
      </c>
      <c r="F91" s="35" t="str">
        <f>INDEX(CompositeRoster[team],RosterPlan25[[#This Row],[RosterIndex]])&amp;""</f>
        <v>NO</v>
      </c>
      <c r="G91" s="35" t="str">
        <f>INDEX(CompositeRoster[position],RosterPlan25[[#This Row],[RosterIndex]])&amp;""</f>
        <v>RB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4</v>
      </c>
      <c r="J91" s="41" t="str">
        <f>IF(RosterPlan25[[#This Row],[SOURCE]]="Rookie","Rookie",_xlfn.IFNA(INDEX(Draft2024[Current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91" s="41" t="str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1" s="37">
        <f>IF(VARG="MANUAL",RosterPlan25[[#This Row],[ManualVARG]],IF(VARG="GOOD",RosterPlan25[[#This Row],[GoodVARG]],"ERR"))</f>
        <v>-2.8581678942630031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-2.8581678942630031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91" s="38" t="s">
        <v>433</v>
      </c>
      <c r="S91" s="38">
        <f>_xlfn.IFNA(INDEX(Draft2024[Net Keeper Count],RosterPlan25[[#This Row],[DraftIndex]]),0)+IF(RosterPlan25[[#This Row],[KEEPER / RFA]]="K",1,0)</f>
        <v>2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-3</v>
      </c>
      <c r="W91">
        <f>IF(OR(RosterPlan25[[#This Row],[SOURCE]]="Rookie",RosterPlan25[[#This Row],[POS]]="K"),0,RosterPlan25[[#This Row],[VAR/G]]+3.3)</f>
        <v>0.44183210573699672</v>
      </c>
      <c r="X91" t="e">
        <f>IF(RosterPlan25[[#This Row],[VAW/G]]&gt;0,ROUND(RosterPlan25[[#This Row],[VAW/G]]*$AF$56,0)+1,1)</f>
        <v>#DIV/0!</v>
      </c>
      <c r="Y91" s="49" t="e">
        <f>RosterPlan25[[#This Row],[VAWG Market $]]-_xlfn.IFNA(RosterPlan25[[#This Row],[$ CURR]],1)</f>
        <v>#DIV/0!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-3</v>
      </c>
      <c r="AB91">
        <f>INDEX(players[age],MATCH(RosterPlan25[[#This Row],[player_id]],players[sleeper_id],0))</f>
        <v>21</v>
      </c>
      <c r="AR91">
        <v>1</v>
      </c>
      <c r="AS91" s="35">
        <f t="shared" si="9"/>
        <v>0.3</v>
      </c>
      <c r="AT91" s="35">
        <f>RosterPlan25[[#This Row],[$ PREV]]+ROUNDDOWN(AS91,0)</f>
        <v>4</v>
      </c>
      <c r="AU91">
        <f t="shared" si="8"/>
        <v>0</v>
      </c>
      <c r="BI91"/>
    </row>
    <row r="92" spans="1:61" x14ac:dyDescent="0.25">
      <c r="A92" t="s">
        <v>15878</v>
      </c>
      <c r="B92" t="s">
        <v>268</v>
      </c>
      <c r="C92" t="s">
        <v>15877</v>
      </c>
      <c r="D92">
        <f>_xlfn.IFNA(MATCH(RosterPlan25[[#This Row],[player_id]],CompositeRoster[sleeper_id],0),  MATCH(RosterPlan25[[#This Row],[PLAYER]],CompositeRoster[full_name],0))</f>
        <v>91</v>
      </c>
      <c r="E92">
        <f>MATCH(RosterPlan25[[#This Row],[player_id]],Draft2024[sleeper_id],0)</f>
        <v>68</v>
      </c>
      <c r="F92" t="str">
        <f>INDEX(CompositeRoster[team],RosterPlan25[[#This Row],[RosterIndex]])&amp;""</f>
        <v>CHI</v>
      </c>
      <c r="G92" t="str">
        <f>INDEX(CompositeRoster[position],RosterPlan25[[#This Row],[RosterIndex]])&amp;""</f>
        <v>RB</v>
      </c>
      <c r="H92" t="str">
        <f>INDEX(CompositeRoster[source],RosterPlan25[[#This Row],[RosterIndex]])</f>
        <v>Roster</v>
      </c>
      <c r="I92" s="41">
        <f>_xlfn.IFNA(INDEX(Draft2024[PRICE],RosterPlan25[[#This Row],[DraftIndex]]),0)</f>
        <v>3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2" s="37">
        <f>IF(VARG="MANUAL",RosterPlan25[[#This Row],[ManualVARG]],IF(VARG="GOOD",RosterPlan25[[#This Row],[GoodVARG]],"ERR"))</f>
        <v>-2.4753397162009958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-2.4753397162009958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92" s="38" t="s">
        <v>433</v>
      </c>
      <c r="S92">
        <f>_xlfn.IFNA(INDEX(Draft2024[Net Keeper Count],RosterPlan25[[#This Row],[DraftIndex]]),0)+IF(RosterPlan25[[#This Row],[KEEPER / RFA]]="K",1,0)</f>
        <v>4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 s="35">
        <f>IF(OR(RosterPlan25[[#This Row],[SOURCE]]="Rookie",RosterPlan25[[#This Row],[POS]]="K"),0,RosterPlan25[[#This Row],[VAR/G]]+3.3)</f>
        <v>0.82466028379900402</v>
      </c>
      <c r="X92" s="35" t="e">
        <f>IF(RosterPlan25[[#This Row],[VAW/G]]&gt;0,ROUND(RosterPlan25[[#This Row],[VAW/G]]*$AF$56,0)+1,1)</f>
        <v>#DIV/0!</v>
      </c>
      <c r="Y92" s="42" t="e">
        <f>RosterPlan25[[#This Row],[VAWG Market $]]-_xlfn.IFNA(RosterPlan25[[#This Row],[$ CURR]],1)</f>
        <v>#DIV/0!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26</v>
      </c>
      <c r="AR92">
        <v>1</v>
      </c>
      <c r="AS92" s="35">
        <f t="shared" si="9"/>
        <v>0.3</v>
      </c>
      <c r="AT92" s="35">
        <f>RosterPlan25[[#This Row],[$ PREV]]+ROUNDDOWN(AS92,0)</f>
        <v>3</v>
      </c>
      <c r="AU92">
        <f t="shared" si="8"/>
        <v>0</v>
      </c>
      <c r="BI92"/>
    </row>
    <row r="93" spans="1:61" x14ac:dyDescent="0.25">
      <c r="A93" t="s">
        <v>15873</v>
      </c>
      <c r="B93" t="s">
        <v>268</v>
      </c>
      <c r="C93" t="s">
        <v>15872</v>
      </c>
      <c r="D93" s="35">
        <f>_xlfn.IFNA(MATCH(RosterPlan25[[#This Row],[player_id]],CompositeRoster[sleeper_id],0),  MATCH(RosterPlan25[[#This Row],[PLAYER]],CompositeRoster[full_name],0))</f>
        <v>92</v>
      </c>
      <c r="E93" s="35">
        <f>MATCH(RosterPlan25[[#This Row],[player_id]],Draft2024[sleeper_id],0)</f>
        <v>69</v>
      </c>
      <c r="F93" s="35" t="str">
        <f>INDEX(CompositeRoster[team],RosterPlan25[[#This Row],[RosterIndex]])&amp;""</f>
        <v>ATL</v>
      </c>
      <c r="G93" s="35" t="str">
        <f>INDEX(CompositeRoster[position],RosterPlan25[[#This Row],[RosterIndex]])&amp;""</f>
        <v>TE</v>
      </c>
      <c r="H93" s="35" t="str">
        <f>INDEX(CompositeRoster[source],RosterPlan25[[#This Row],[RosterIndex]])</f>
        <v>Roster</v>
      </c>
      <c r="I93" s="41">
        <f>_xlfn.IFNA(INDEX(Draft2024[PRICE],RosterPlan25[[#This Row],[DraftIndex]]),0)</f>
        <v>26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8</v>
      </c>
      <c r="N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93" s="37">
        <f>IF(VARG="MANUAL",RosterPlan25[[#This Row],[ManualVARG]],IF(VARG="GOOD",RosterPlan25[[#This Row],[GoodVARG]],"ERR"))</f>
        <v>2.0266808429734575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2.0266808429734575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93" s="38" t="s">
        <v>433</v>
      </c>
      <c r="S93" s="38">
        <f>_xlfn.IFNA(INDEX(Draft2024[Net Keeper Count],RosterPlan25[[#This Row],[DraftIndex]]),0)+IF(RosterPlan25[[#This Row],[KEEPER / RFA]]="K",1,0)</f>
        <v>4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28</v>
      </c>
      <c r="V93" s="35">
        <f>RosterPlan25[[#This Row],[Optimal $]]-RosterPlan25[[#This Row],[$ CURR]]</f>
        <v>2</v>
      </c>
      <c r="W93">
        <f>IF(OR(RosterPlan25[[#This Row],[SOURCE]]="Rookie",RosterPlan25[[#This Row],[POS]]="K"),0,RosterPlan25[[#This Row],[VAR/G]]+3.3)</f>
        <v>5.3266808429734578</v>
      </c>
      <c r="X93" t="e">
        <f>IF(RosterPlan25[[#This Row],[VAW/G]]&gt;0,ROUND(RosterPlan25[[#This Row],[VAW/G]]*$AF$56,0)+1,1)</f>
        <v>#DIV/0!</v>
      </c>
      <c r="Y93" s="49" t="e">
        <f>RosterPlan25[[#This Row],[VAWG Market $]]-_xlfn.IFNA(RosterPlan25[[#This Row],[$ CURR]],1)</f>
        <v>#DIV/0!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93">
        <f>RosterPlan25[[#This Row],[Pure Inflated $]]-RosterPlan25[[#This Row],[$ CURR]]</f>
        <v>30</v>
      </c>
      <c r="AB93">
        <f>INDEX(players[age],MATCH(RosterPlan25[[#This Row],[player_id]],players[sleeper_id],0))</f>
        <v>23</v>
      </c>
      <c r="AR93">
        <v>1</v>
      </c>
      <c r="AS93" s="35">
        <f t="shared" si="9"/>
        <v>0.3</v>
      </c>
      <c r="AT93" s="35">
        <f>RosterPlan25[[#This Row],[$ PREV]]+ROUNDDOWN(AS93,0)</f>
        <v>26</v>
      </c>
      <c r="AU93">
        <f t="shared" si="8"/>
        <v>0</v>
      </c>
      <c r="BI93"/>
    </row>
    <row r="94" spans="1:61" x14ac:dyDescent="0.25">
      <c r="A94" t="s">
        <v>19099</v>
      </c>
      <c r="B94" t="s">
        <v>268</v>
      </c>
      <c r="C94" t="s">
        <v>19098</v>
      </c>
      <c r="D94" s="35">
        <f>_xlfn.IFNA(MATCH(RosterPlan25[[#This Row],[player_id]],CompositeRoster[sleeper_id],0),  MATCH(RosterPlan25[[#This Row],[PLAYER]],CompositeRoster[full_name],0))</f>
        <v>93</v>
      </c>
      <c r="E94" s="35">
        <f>MATCH(RosterPlan25[[#This Row],[player_id]],Draft2024[sleeper_id],0)</f>
        <v>70</v>
      </c>
      <c r="F94" s="35" t="str">
        <f>INDEX(CompositeRoster[team],RosterPlan25[[#This Row],[RosterIndex]])&amp;""</f>
        <v>LV</v>
      </c>
      <c r="G94" s="35" t="str">
        <f>INDEX(CompositeRoster[position],RosterPlan25[[#This Row],[RosterIndex]])&amp;""</f>
        <v>TE</v>
      </c>
      <c r="H94" s="35" t="str">
        <f>INDEX(CompositeRoster[source],RosterPlan25[[#This Row],[RosterIndex]])</f>
        <v>Roster</v>
      </c>
      <c r="I94" s="41">
        <f>_xlfn.IFNA(INDEX(Draft2024[PRICE],RosterPlan25[[#This Row],[DraftIndex]]),0)</f>
        <v>3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4" s="25">
        <f>IF(VARG="MANUAL",RosterPlan25[[#This Row],[ManualVARG]],IF(VARG="GOOD",RosterPlan25[[#This Row],[GoodVARG]],"ERR"))</f>
        <v>-3.2781713739329073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-3.2781713739329073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94" s="38" t="s">
        <v>433</v>
      </c>
      <c r="S94" s="57">
        <f>_xlfn.IFNA(INDEX(Draft2024[Net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-2</v>
      </c>
      <c r="W94">
        <f>IF(OR(RosterPlan25[[#This Row],[SOURCE]]="Rookie",RosterPlan25[[#This Row],[POS]]="K"),0,RosterPlan25[[#This Row],[VAR/G]]+3.3)</f>
        <v>2.1828626067092571E-2</v>
      </c>
      <c r="X94" t="e">
        <f>IF(RosterPlan25[[#This Row],[VAW/G]]&gt;0,ROUND(RosterPlan25[[#This Row],[VAW/G]]*$AF$56,0)+1,1)</f>
        <v>#DIV/0!</v>
      </c>
      <c r="Y94" s="49" t="e">
        <f>RosterPlan25[[#This Row],[VAWG Market $]]-_xlfn.IFNA(RosterPlan25[[#This Row],[$ CURR]],1)</f>
        <v>#DIV/0!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-2</v>
      </c>
      <c r="AB94">
        <f>INDEX(players[age],MATCH(RosterPlan25[[#This Row],[player_id]],players[sleeper_id],0))</f>
        <v>22</v>
      </c>
      <c r="AR94">
        <v>1</v>
      </c>
      <c r="AS94" s="35">
        <f t="shared" si="9"/>
        <v>0.3</v>
      </c>
      <c r="AT94" s="35">
        <f>RosterPlan25[[#This Row],[$ PREV]]+ROUNDDOWN(AS94,0)</f>
        <v>3</v>
      </c>
      <c r="AU94">
        <f t="shared" si="8"/>
        <v>0</v>
      </c>
      <c r="BI94"/>
    </row>
    <row r="95" spans="1:61" x14ac:dyDescent="0.25">
      <c r="A95" t="s">
        <v>19409</v>
      </c>
      <c r="B95" t="s">
        <v>268</v>
      </c>
      <c r="C95" t="s">
        <v>19408</v>
      </c>
      <c r="D95" s="35">
        <f>_xlfn.IFNA(MATCH(RosterPlan25[[#This Row],[player_id]],CompositeRoster[sleeper_id],0),  MATCH(RosterPlan25[[#This Row],[PLAYER]],CompositeRoster[full_name],0))</f>
        <v>94</v>
      </c>
      <c r="E95" s="35">
        <f>MATCH(RosterPlan25[[#This Row],[player_id]],Draft2024[sleeper_id],0)</f>
        <v>71</v>
      </c>
      <c r="F95" s="35" t="str">
        <f>INDEX(CompositeRoster[team],RosterPlan25[[#This Row],[RosterIndex]])&amp;""</f>
        <v>ARI</v>
      </c>
      <c r="G95" s="3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_xlfn.IFNA(INDEX(Draft2024[PRICE],RosterPlan25[[#This Row],[DraftIndex]]),0)</f>
        <v>3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5" s="37">
        <f>IF(VARG="MANUAL",RosterPlan25[[#This Row],[ManualVARG]],IF(VARG="GOOD",RosterPlan25[[#This Row],[GoodVARG]],"ERR"))</f>
        <v>-2.2129720509820801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-2.2129720509820801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95" s="38" t="s">
        <v>433</v>
      </c>
      <c r="S95" s="38">
        <f>_xlfn.IFNA(INDEX(Draft2024[Net Keeper Count],RosterPlan25[[#This Row],[DraftIndex]]),0)+IF(RosterPlan25[[#This Row],[KEEPER / RFA]]="K",1,0)</f>
        <v>2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-2</v>
      </c>
      <c r="W95">
        <f>IF(OR(RosterPlan25[[#This Row],[SOURCE]]="Rookie",RosterPlan25[[#This Row],[POS]]="K"),0,RosterPlan25[[#This Row],[VAR/G]]+3.3)</f>
        <v>1.0870279490179198</v>
      </c>
      <c r="X95" t="e">
        <f>IF(RosterPlan25[[#This Row],[VAW/G]]&gt;0,ROUND(RosterPlan25[[#This Row],[VAW/G]]*$AF$56,0)+1,1)</f>
        <v>#DIV/0!</v>
      </c>
      <c r="Y95" s="49" t="e">
        <f>RosterPlan25[[#This Row],[VAWG Market $]]-_xlfn.IFNA(RosterPlan25[[#This Row],[$ CURR]],1)</f>
        <v>#DIV/0!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-2</v>
      </c>
      <c r="AB95">
        <f>INDEX(players[age],MATCH(RosterPlan25[[#This Row],[player_id]],players[sleeper_id],0))</f>
        <v>24</v>
      </c>
      <c r="AR95">
        <v>1</v>
      </c>
      <c r="AS95" s="35">
        <f t="shared" si="9"/>
        <v>0.3</v>
      </c>
      <c r="AT95" s="35">
        <f>RosterPlan25[[#This Row],[$ PREV]]+ROUNDDOWN(AS95,0)</f>
        <v>3</v>
      </c>
      <c r="AU95">
        <f t="shared" si="8"/>
        <v>0</v>
      </c>
      <c r="BI95"/>
    </row>
    <row r="96" spans="1:61" x14ac:dyDescent="0.25">
      <c r="A96" t="s">
        <v>130</v>
      </c>
      <c r="B96" t="s">
        <v>268</v>
      </c>
      <c r="C96" t="s">
        <v>6161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Row],[player_id]],Draft2024[sleeper_id],0)</f>
        <v>203</v>
      </c>
      <c r="F96" s="35" t="str">
        <f>INDEX(CompositeRoster[team],RosterPlan25[[#This Row],[RosterIndex]])&amp;""</f>
        <v>CLE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_xlfn.IFNA(INDEX(Draft2024[PRICE],RosterPlan25[[#This Row],[DraftIndex]]),0)</f>
        <v>13</v>
      </c>
      <c r="J96" s="41" t="str">
        <f>IF(RosterPlan25[[#This Row],[SOURCE]]="Rookie","Rookie",_xlfn.IFNA(INDEX(Draft2024[Current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6" s="41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96" s="37">
        <f>IF(VARG="MANUAL",RosterPlan25[[#This Row],[ManualVARG]],IF(VARG="GOOD",RosterPlan25[[#This Row],[GoodVARG]],"ERR"))</f>
        <v>0.22337826818304721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0.22337826818304721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96" s="38" t="s">
        <v>433</v>
      </c>
      <c r="S96" s="38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4</v>
      </c>
      <c r="V96" s="35">
        <f>RosterPlan25[[#This Row],[Optimal $]]-RosterPlan25[[#This Row],[$ CURR]]</f>
        <v>-9</v>
      </c>
      <c r="W96">
        <f>IF(OR(RosterPlan25[[#This Row],[SOURCE]]="Rookie",RosterPlan25[[#This Row],[POS]]="K"),0,RosterPlan25[[#This Row],[VAR/G]]+3.3)</f>
        <v>3.523378268183047</v>
      </c>
      <c r="X96" t="e">
        <f>IF(RosterPlan25[[#This Row],[VAW/G]]&gt;0,ROUND(RosterPlan25[[#This Row],[VAW/G]]*$AF$56,0)+1,1)</f>
        <v>#DIV/0!</v>
      </c>
      <c r="Y96" s="49" t="e">
        <f>RosterPlan25[[#This Row],[VAWG Market $]]-_xlfn.IFNA(RosterPlan25[[#This Row],[$ CURR]],1)</f>
        <v>#DIV/0!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96">
        <f>RosterPlan25[[#This Row],[Pure Inflated $]]-RosterPlan25[[#This Row],[$ CURR]]</f>
        <v>30</v>
      </c>
      <c r="AB96">
        <f>INDEX(players[age],MATCH(RosterPlan25[[#This Row],[player_id]],players[sleeper_id],0))</f>
        <v>28</v>
      </c>
      <c r="AR96">
        <v>1</v>
      </c>
      <c r="AS96" s="35">
        <f>AR96*0.15</f>
        <v>0.15</v>
      </c>
      <c r="AT96" s="35">
        <f>RosterPlan25[[#This Row],[$ PREV]]+ROUNDDOWN(AS96,0)</f>
        <v>13</v>
      </c>
      <c r="AU96">
        <f t="shared" si="8"/>
        <v>0</v>
      </c>
      <c r="BI96"/>
    </row>
    <row r="97" spans="1:61" x14ac:dyDescent="0.25">
      <c r="A97" t="s">
        <v>17476</v>
      </c>
      <c r="B97" t="s">
        <v>268</v>
      </c>
      <c r="C97" t="s">
        <v>17475</v>
      </c>
      <c r="D97" s="35">
        <f>_xlfn.IFNA(MATCH(RosterPlan25[[#This Row],[player_id]],CompositeRoster[sleeper_id],0),  MATCH(RosterPlan25[[#This Row],[PLAYER]],CompositeRoster[full_name],0))</f>
        <v>96</v>
      </c>
      <c r="E97" s="35" t="e">
        <f>MATCH(RosterPlan25[[#This Row],[player_id]],Draft2024[sleeper_id],0)</f>
        <v>#N/A</v>
      </c>
      <c r="F97" s="35" t="str">
        <f>INDEX(CompositeRoster[team],RosterPlan25[[#This Row],[RosterIndex]])&amp;""</f>
        <v>CLE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0</v>
      </c>
      <c r="J97" s="41" t="str">
        <f>IF(RosterPlan25[[#This Row],[SOURCE]]="Rookie","Rookie",_xlfn.IFNA(INDEX(Draft2024[Current Contract],RosterPlan25[[#This Row],[DraftIndex]]),"Undrafted"))</f>
        <v>Undrafted</v>
      </c>
      <c r="K97" s="41" cm="1">
        <f t="array" ref="K9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7" s="41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7" s="37">
        <f>IF(VARG="MANUAL",RosterPlan25[[#This Row],[ManualVARG]],IF(VARG="GOOD",RosterPlan25[[#This Row],[GoodVARG]],"ERR"))</f>
        <v>-5.8049959039290666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-5.8049959039290666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97" s="38" t="s">
        <v>433</v>
      </c>
      <c r="S97" s="38">
        <f>_xlfn.IFNA(INDEX(Draft2024[Net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-2.5049959039290668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25</v>
      </c>
      <c r="AR97">
        <v>1</v>
      </c>
      <c r="AS97" s="35">
        <f>AR97*0.15</f>
        <v>0.15</v>
      </c>
      <c r="AT97" s="35">
        <f>RosterPlan25[[#This Row],[$ PREV]]+ROUNDDOWN(AS97,0)</f>
        <v>0</v>
      </c>
      <c r="AU97">
        <f t="shared" si="8"/>
        <v>0</v>
      </c>
      <c r="BI97"/>
    </row>
    <row r="98" spans="1:61" x14ac:dyDescent="0.25">
      <c r="A98" t="s">
        <v>248</v>
      </c>
      <c r="B98" t="s">
        <v>268</v>
      </c>
      <c r="C98" t="s">
        <v>5739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Row],[player_id]],Draft2024[sleeper_id],0)</f>
        <v>72</v>
      </c>
      <c r="F98" s="35" t="str">
        <f>INDEX(CompositeRoster[team],RosterPlan25[[#This Row],[RosterIndex]])&amp;""</f>
        <v>ARI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1</v>
      </c>
      <c r="J98" s="41" t="str">
        <f>IF(RosterPlan25[[#This Row],[SOURCE]]="Rookie","Rookie",_xlfn.IFNA(INDEX(Draft2024[Current Contract],RosterPlan25[[#This Row],[DraftIndex]]),"Undrafted"))</f>
        <v>Undrafted</v>
      </c>
      <c r="K98" s="41" cm="1">
        <f t="array" ref="K9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98" s="41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8" s="37">
        <f>IF(VARG="MANUAL",RosterPlan25[[#This Row],[ManualVARG]],IF(VARG="GOOD",RosterPlan25[[#This Row],[GoodVARG]],"ERR"))</f>
        <v>-3.4449800545080045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-3.4449800545080045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8" s="38" t="s">
        <v>433</v>
      </c>
      <c r="S98" s="38">
        <f>_xlfn.IFNA(INDEX(Draft2024[Net Keeper Count],RosterPlan25[[#This Row],[DraftIndex]]),0)+IF(RosterPlan25[[#This Row],[KEEPER / RFA]]="K",1,0)</f>
        <v>3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-0.14498005450800466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0</v>
      </c>
      <c r="AB98">
        <f>INDEX(players[age],MATCH(RosterPlan25[[#This Row],[player_id]],players[sleeper_id],0))</f>
        <v>29</v>
      </c>
      <c r="AR98" s="35">
        <v>1</v>
      </c>
      <c r="AS98" s="35">
        <f>AR98*0.15</f>
        <v>0.15</v>
      </c>
      <c r="AT98" s="35">
        <f>RosterPlan25[[#This Row],[$ PREV]]+ROUNDDOWN(AS98,0)</f>
        <v>1</v>
      </c>
      <c r="AU98">
        <f t="shared" si="8"/>
        <v>0</v>
      </c>
      <c r="BI98"/>
    </row>
    <row r="99" spans="1:61" x14ac:dyDescent="0.25">
      <c r="A99" t="s">
        <v>21438</v>
      </c>
      <c r="B99" t="s">
        <v>268</v>
      </c>
      <c r="C99" t="s">
        <v>21437</v>
      </c>
      <c r="D99">
        <f>_xlfn.IFNA(MATCH(RosterPlan25[[#This Row],[player_id]],CompositeRoster[sleeper_id],0),  MATCH(RosterPlan25[[#This Row],[PLAYER]],CompositeRoster[full_name],0))</f>
        <v>98</v>
      </c>
      <c r="E99">
        <f>MATCH(RosterPlan25[[#This Row],[player_id]],Draft2024[sleeper_id],0)</f>
        <v>73</v>
      </c>
      <c r="F99" t="str">
        <f>INDEX(CompositeRoster[team],RosterPlan25[[#This Row],[RosterIndex]])&amp;""</f>
        <v>IND</v>
      </c>
      <c r="G99" t="str">
        <f>INDEX(CompositeRoster[position],RosterPlan25[[#This Row],[RosterIndex]])&amp;""</f>
        <v>WR</v>
      </c>
      <c r="H99" t="str">
        <f>INDEX(CompositeRoster[source],RosterPlan25[[#This Row],[RosterIndex]])</f>
        <v>Rookie</v>
      </c>
      <c r="I99" s="41">
        <f>_xlfn.IFNA(INDEX(Draft2024[PRICE],RosterPlan25[[#This Row],[DraftIndex]]),0)</f>
        <v>3</v>
      </c>
      <c r="J99" s="41" t="str">
        <f>IF(RosterPlan25[[#This Row],[SOURCE]]="Rookie","Rookie",_xlfn.IFNA(INDEX(Draft2024[Current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99" s="41" t="str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9" s="41">
        <f>ROUNDDOWN(RosterPlan25[[#This Row],[Optimal $]]*IF(RosterPlan25[[#This Row],[Contract]]="Rookie",0.3,0.15),0)</f>
        <v>0</v>
      </c>
      <c r="N99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9" s="37">
        <f>IF(VARG="MANUAL",RosterPlan25[[#This Row],[ManualVARG]],IF(VARG="GOOD",RosterPlan25[[#This Row],[GoodVARG]],"ERR"))</f>
        <v>-1.5070971178446488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-1.5070971178446488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9" s="38" t="s">
        <v>433</v>
      </c>
      <c r="S99" s="35">
        <f>_xlfn.IFNA(INDEX(Draft2024[Net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-2</v>
      </c>
      <c r="W99" s="35">
        <f>IF(OR(RosterPlan25[[#This Row],[SOURCE]]="Rookie",RosterPlan25[[#This Row],[POS]]="K"),0,RosterPlan25[[#This Row],[VAR/G]]+3.3)</f>
        <v>0</v>
      </c>
      <c r="X99" s="35">
        <f>IF(RosterPlan25[[#This Row],[VAW/G]]&gt;0,ROUND(RosterPlan25[[#This Row],[VAW/G]]*$AF$56,0)+1,1)</f>
        <v>1</v>
      </c>
      <c r="Y99" s="42">
        <f>RosterPlan25[[#This Row],[VAWG Market $]]-_xlfn.IFNA(RosterPlan25[[#This Row],[$ CURR]],1)</f>
        <v>-2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-2</v>
      </c>
      <c r="AB99">
        <f>INDEX(players[age],MATCH(RosterPlan25[[#This Row],[player_id]],players[sleeper_id],0))</f>
        <v>21</v>
      </c>
      <c r="AU99"/>
      <c r="BI99"/>
    </row>
    <row r="100" spans="1:61" x14ac:dyDescent="0.25">
      <c r="A100" t="s">
        <v>21468</v>
      </c>
      <c r="B100" t="s">
        <v>268</v>
      </c>
      <c r="C100" t="s">
        <v>21467</v>
      </c>
      <c r="D100">
        <f>_xlfn.IFNA(MATCH(RosterPlan25[[#This Row],[player_id]],CompositeRoster[sleeper_id],0),  MATCH(RosterPlan25[[#This Row],[PLAYER]],CompositeRoster[full_name],0))</f>
        <v>99</v>
      </c>
      <c r="E100">
        <f>MATCH(RosterPlan25[[#This Row],[player_id]],Draft2024[sleeper_id],0)</f>
        <v>74</v>
      </c>
      <c r="F100" s="35" t="str">
        <f>INDEX(CompositeRoster[team],RosterPlan25[[#This Row],[RosterIndex]])&amp;""</f>
        <v>ARI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Rookie</v>
      </c>
      <c r="I100" s="41">
        <f>_xlfn.IFNA(INDEX(Draft2024[PRICE],RosterPlan25[[#This Row],[DraftIndex]]),0)</f>
        <v>6</v>
      </c>
      <c r="J100" s="41" t="str">
        <f>IF(RosterPlan25[[#This Row],[SOURCE]]="Rookie","Rookie",_xlfn.IFNA(INDEX(Draft2024[Current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0" s="41" t="str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0" s="41">
        <f>ROUNDDOWN(RosterPlan25[[#This Row],[Optimal $]]*IF(RosterPlan25[[#This Row],[Contract]]="Rookie",0.3,0.15),0)</f>
        <v>8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00" s="25">
        <f>IF(VARG="MANUAL",RosterPlan25[[#This Row],[ManualVARG]],IF(VARG="GOOD",RosterPlan25[[#This Row],[GoodVARG]],"ERR"))</f>
        <v>2.0532579810331222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2.0532579810331222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0" s="38" t="s">
        <v>433</v>
      </c>
      <c r="S100" s="57">
        <f>_xlfn.IFNA(INDEX(Draft2024[Net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28</v>
      </c>
      <c r="V100" s="35">
        <f>RosterPlan25[[#This Row],[Optimal $]]-RosterPlan25[[#This Row],[$ CURR]]</f>
        <v>22</v>
      </c>
      <c r="W100">
        <f>IF(OR(RosterPlan25[[#This Row],[SOURCE]]="Rookie",RosterPlan25[[#This Row],[POS]]="K"),0,RosterPlan25[[#This Row],[VAR/G]]+3.3)</f>
        <v>0</v>
      </c>
      <c r="X100">
        <f>IF(RosterPlan25[[#This Row],[VAW/G]]&gt;0,ROUND(RosterPlan25[[#This Row],[VAW/G]]*$AF$56,0)+1,1)</f>
        <v>1</v>
      </c>
      <c r="Y100" s="49">
        <f>RosterPlan25[[#This Row],[VAWG Market $]]-_xlfn.IFNA(RosterPlan25[[#This Row],[$ CURR]],1)</f>
        <v>-5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100">
        <f>RosterPlan25[[#This Row],[Pure Inflated $]]-RosterPlan25[[#This Row],[$ CURR]]</f>
        <v>30</v>
      </c>
      <c r="AB100">
        <f>INDEX(players[age],MATCH(RosterPlan25[[#This Row],[player_id]],players[sleeper_id],0))</f>
        <v>21</v>
      </c>
      <c r="AR100">
        <v>1</v>
      </c>
      <c r="AS100" s="35">
        <f>AR100*0.15</f>
        <v>0.15</v>
      </c>
      <c r="AT100" s="35">
        <f>RosterPlan25[[#This Row],[$ PREV]]+ROUNDDOWN(AS100,0)</f>
        <v>6</v>
      </c>
      <c r="AU100">
        <f>(AR100-1)/$AV$78</f>
        <v>0</v>
      </c>
      <c r="BI100"/>
    </row>
    <row r="101" spans="1:61" x14ac:dyDescent="0.25">
      <c r="A101" t="s">
        <v>21508</v>
      </c>
      <c r="B101" t="s">
        <v>268</v>
      </c>
      <c r="C101" t="s">
        <v>21507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75</v>
      </c>
      <c r="F101" s="35" t="str">
        <f>INDEX(CompositeRoster[team],RosterPlan25[[#This Row],[RosterIndex]])&amp;""</f>
        <v>ARI</v>
      </c>
      <c r="G101" s="35" t="str">
        <f>INDEX(CompositeRoster[position],RosterPlan25[[#This Row],[RosterIndex]])&amp;""</f>
        <v>RB</v>
      </c>
      <c r="H101" s="35" t="str">
        <f>INDEX(CompositeRoster[source],RosterPlan25[[#This Row],[RosterIndex]])</f>
        <v>Rookie</v>
      </c>
      <c r="I101" s="41">
        <f>_xlfn.IFNA(INDEX(Draft2024[PRICE],RosterPlan25[[#This Row],[DraftIndex]]),0)</f>
        <v>4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0</v>
      </c>
      <c r="N1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1" s="37">
        <f>IF(VARG="MANUAL",RosterPlan25[[#This Row],[ManualVARG]],IF(VARG="GOOD",RosterPlan25[[#This Row],[GoodVARG]],"ERR"))</f>
        <v>-1.303276949025223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-1.303276949025223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1" s="38" t="s">
        <v>433</v>
      </c>
      <c r="S101" s="38">
        <f>_xlfn.IFNA(INDEX(Draft2024[Net Keeper Count],RosterPlan25[[#This Row],[DraftIndex]]),0)+IF(RosterPlan25[[#This Row],[KEEPER / RFA]]="K",1,0)</f>
        <v>1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-3</v>
      </c>
      <c r="W101">
        <f>IF(OR(RosterPlan25[[#This Row],[SOURCE]]="Rookie",RosterPlan25[[#This Row],[POS]]="K"),0,RosterPlan25[[#This Row],[VAR/G]]+3.3)</f>
        <v>0</v>
      </c>
      <c r="X101">
        <f>IF(RosterPlan25[[#This Row],[VAW/G]]&gt;0,ROUND(RosterPlan25[[#This Row],[VAW/G]]*$AF$56,0)+1,1)</f>
        <v>1</v>
      </c>
      <c r="Y101" s="49">
        <f>RosterPlan25[[#This Row],[VAWG Market $]]-_xlfn.IFNA(RosterPlan25[[#This Row],[$ CURR]],1)</f>
        <v>-3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-3</v>
      </c>
      <c r="AB101">
        <f>INDEX(players[age],MATCH(RosterPlan25[[#This Row],[player_id]],players[sleeper_id],0))</f>
        <v>20</v>
      </c>
      <c r="AR101">
        <v>1</v>
      </c>
      <c r="AS101" s="35">
        <f>AR101*0.15</f>
        <v>0.15</v>
      </c>
      <c r="AT101" s="35">
        <f>RosterPlan25[[#This Row],[$ PREV]]+ROUNDDOWN(AS101,0)</f>
        <v>4</v>
      </c>
      <c r="AU101">
        <f>(AR101-1)/$AV$78</f>
        <v>0</v>
      </c>
      <c r="BI101"/>
    </row>
    <row r="102" spans="1:61" x14ac:dyDescent="0.25">
      <c r="A102" t="s">
        <v>9480</v>
      </c>
      <c r="B102" t="s">
        <v>262</v>
      </c>
      <c r="C102" t="s">
        <v>9482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Row],[player_id]],Draft2024[sleeper_id],0)</f>
        <v>204</v>
      </c>
      <c r="F102" s="35" t="str">
        <f>INDEX(CompositeRoster[team],RosterPlan25[[#This Row],[RosterIndex]])&amp;""</f>
        <v>LV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9</v>
      </c>
      <c r="J102" s="41" t="str">
        <f>IF(RosterPlan25[[#This Row],[SOURCE]]="Rookie","Rookie",_xlfn.IFNA(INDEX(Draft2024[Current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2" s="41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2" s="41">
        <f>ROUNDDOWN(RosterPlan25[[#This Row],[Optimal $]]*IF(RosterPlan25[[#This Row],[Contract]]="Rookie",0.3,0.15),0)</f>
        <v>0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102" s="37">
        <f>IF(VARG="MANUAL",RosterPlan25[[#This Row],[ManualVARG]],IF(VARG="GOOD",RosterPlan25[[#This Row],[GoodVARG]],"ERR"))</f>
        <v>-2.9151215510639976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-2.9151215510639976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02" s="38" t="s">
        <v>433</v>
      </c>
      <c r="S102" s="38">
        <f>_xlfn.IFNA(INDEX(Draft2024[Net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-8</v>
      </c>
      <c r="W102">
        <f>IF(OR(RosterPlan25[[#This Row],[SOURCE]]="Rookie",RosterPlan25[[#This Row],[POS]]="K"),0,RosterPlan25[[#This Row],[VAR/G]]+3.3)</f>
        <v>0.3848784489360022</v>
      </c>
      <c r="X102" t="e">
        <f>IF(RosterPlan25[[#This Row],[VAW/G]]&gt;0,ROUND(RosterPlan25[[#This Row],[VAW/G]]*$AF$56,0)+1,1)</f>
        <v>#DIV/0!</v>
      </c>
      <c r="Y102" s="49" t="e">
        <f>RosterPlan25[[#This Row],[VAWG Market $]]-_xlfn.IFNA(RosterPlan25[[#This Row],[$ CURR]],1)</f>
        <v>#DIV/0!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-8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194</v>
      </c>
      <c r="B103" t="s">
        <v>262</v>
      </c>
      <c r="C103" t="s">
        <v>4002</v>
      </c>
      <c r="D103" s="35">
        <f>_xlfn.IFNA(MATCH(RosterPlan25[[#This Row],[player_id]],CompositeRoster[sleeper_id],0),  MATCH(RosterPlan25[[#This Row],[PLAYER]],CompositeRoster[full_name],0))</f>
        <v>102</v>
      </c>
      <c r="E103" s="35">
        <f>MATCH(RosterPlan25[[#This Row],[player_id]],Draft2024[sleeper_id],0)</f>
        <v>208</v>
      </c>
      <c r="F103" s="35" t="str">
        <f>INDEX(CompositeRoster[team],RosterPlan25[[#This Row],[RosterIndex]])&amp;""</f>
        <v>CLE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10</v>
      </c>
      <c r="J103" s="41" t="str">
        <f>IF(RosterPlan25[[#This Row],[SOURCE]]="Rookie","Rookie",_xlfn.IFNA(INDEX(Draft2024[Current Contract],RosterPlan25[[#This Row],[DraftIndex]]),"Undrafted"))</f>
        <v>Auction</v>
      </c>
      <c r="K103" s="41" cm="1">
        <f t="array" ref="K10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3" s="41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3" s="41">
        <f>ROUNDDOWN(RosterPlan25[[#This Row],[Optimal $]]*IF(RosterPlan25[[#This Row],[Contract]]="Rookie",0.3,0.15),0)</f>
        <v>3</v>
      </c>
      <c r="N1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03" s="37">
        <f>IF(VARG="MANUAL",RosterPlan25[[#This Row],[ManualVARG]],IF(VARG="GOOD",RosterPlan25[[#This Row],[GoodVARG]],"ERR"))</f>
        <v>1.559498343738313</v>
      </c>
      <c r="P1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1.559498343738313</v>
      </c>
      <c r="Q1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03" s="38" t="s">
        <v>433</v>
      </c>
      <c r="S103" s="38">
        <f>_xlfn.IFNA(INDEX(Draft2024[Net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22</v>
      </c>
      <c r="V103" s="35">
        <f>RosterPlan25[[#This Row],[Optimal $]]-RosterPlan25[[#This Row],[$ CURR]]</f>
        <v>12</v>
      </c>
      <c r="W103">
        <f>IF(OR(RosterPlan25[[#This Row],[SOURCE]]="Rookie",RosterPlan25[[#This Row],[POS]]="K"),0,RosterPlan25[[#This Row],[VAR/G]]+3.3)</f>
        <v>4.8594983437383128</v>
      </c>
      <c r="X103" t="e">
        <f>IF(RosterPlan25[[#This Row],[VAW/G]]&gt;0,ROUND(RosterPlan25[[#This Row],[VAW/G]]*$AF$56,0)+1,1)</f>
        <v>#DIV/0!</v>
      </c>
      <c r="Y103" s="49" t="e">
        <f>RosterPlan25[[#This Row],[VAWG Market $]]-_xlfn.IFNA(RosterPlan25[[#This Row],[$ CURR]],1)</f>
        <v>#DIV/0!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03">
        <f>RosterPlan25[[#This Row],[Pure Inflated $]]-RosterPlan25[[#This Row],[$ CURR]]</f>
        <v>30</v>
      </c>
      <c r="AB103">
        <f>INDEX(players[age],MATCH(RosterPlan25[[#This Row],[player_id]],players[sleeper_id],0))</f>
        <v>29</v>
      </c>
      <c r="AU103"/>
      <c r="BI103"/>
    </row>
    <row r="104" spans="1:61" x14ac:dyDescent="0.25">
      <c r="A104" t="s">
        <v>19300</v>
      </c>
      <c r="B104" t="s">
        <v>262</v>
      </c>
      <c r="C104" t="s">
        <v>19299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Row],[player_id]],Draft2024[sleeper_id],0)</f>
        <v>76</v>
      </c>
      <c r="F104" s="35" t="str">
        <f>INDEX(CompositeRoster[team],RosterPlan25[[#This Row],[RosterIndex]])&amp;""</f>
        <v>CIN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_xlfn.IFNA(INDEX(Draft2024[PRICE],RosterPlan25[[#This Row],[DraftIndex]]),0)</f>
        <v>1</v>
      </c>
      <c r="J104" s="41" t="str">
        <f>IF(RosterPlan25[[#This Row],[SOURCE]]="Rookie","Rookie",_xlfn.IFNA(INDEX(Draft2024[Current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04" s="41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4" s="37">
        <f>IF(VARG="MANUAL",RosterPlan25[[#This Row],[ManualVARG]],IF(VARG="GOOD",RosterPlan25[[#This Row],[GoodVARG]],"ERR"))</f>
        <v>-3.7546467815765441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-3.7546467815765441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4" s="38" t="s">
        <v>433</v>
      </c>
      <c r="S104" s="38">
        <f>_xlfn.IFNA(INDEX(Draft2024[Net Keeper Count],RosterPlan25[[#This Row],[DraftIndex]]),0)+IF(RosterPlan25[[#This Row],[KEEPER / RFA]]="K",1,0)</f>
        <v>2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-0.45464678157654426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0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24</v>
      </c>
      <c r="AU104"/>
      <c r="BI104"/>
    </row>
    <row r="105" spans="1:61" x14ac:dyDescent="0.25">
      <c r="A105" t="s">
        <v>174</v>
      </c>
      <c r="B105" t="s">
        <v>262</v>
      </c>
      <c r="C105" t="s">
        <v>475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Row],[player_id]],Draft2024[sleeper_id],0)</f>
        <v>77</v>
      </c>
      <c r="F105" s="35" t="str">
        <f>INDEX(CompositeRoster[team],RosterPlan25[[#This Row],[RosterIndex]])&amp;""</f>
        <v>TEN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_xlfn.IFNA(INDEX(Draft2024[PRICE],RosterPlan25[[#This Row],[DraftIndex]]),0)</f>
        <v>4</v>
      </c>
      <c r="J105" s="41" t="str">
        <f>IF(RosterPlan25[[#This Row],[SOURCE]]="Rookie","Rookie",_xlfn.IFNA(INDEX(Draft2024[Current Contract],RosterPlan25[[#This Row],[DraftIndex]]),"Undrafted"))</f>
        <v>Undrafted</v>
      </c>
      <c r="K105" s="41" cm="1">
        <f t="array" ref="K10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05" s="41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05" s="41">
        <f>ROUNDDOWN(RosterPlan25[[#This Row],[Optimal $]]*IF(RosterPlan25[[#This Row],[Contract]]="Rookie",0.3,0.15),0)</f>
        <v>2</v>
      </c>
      <c r="N1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5" s="25">
        <f>IF(VARG="MANUAL",RosterPlan25[[#This Row],[ManualVARG]],IF(VARG="GOOD",RosterPlan25[[#This Row],[GoodVARG]],"ERR"))</f>
        <v>1.1397540788531837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1.1397540788531837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05" s="38" t="s">
        <v>433</v>
      </c>
      <c r="S105" s="57">
        <f>_xlfn.IFNA(INDEX(Draft2024[Net Keeper Count],RosterPlan25[[#This Row],[DraftIndex]]),0)+IF(RosterPlan25[[#This Row],[KEEPER / RFA]]="K",1,0)</f>
        <v>3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16</v>
      </c>
      <c r="V105" s="35">
        <f>RosterPlan25[[#This Row],[Optimal $]]-RosterPlan25[[#This Row],[$ CURR]]</f>
        <v>12</v>
      </c>
      <c r="W105">
        <f>IF(OR(RosterPlan25[[#This Row],[SOURCE]]="Rookie",RosterPlan25[[#This Row],[POS]]="K"),0,RosterPlan25[[#This Row],[VAR/G]]+3.3)</f>
        <v>4.4397540788531833</v>
      </c>
      <c r="X105" t="e">
        <f>IF(RosterPlan25[[#This Row],[VAW/G]]&gt;0,ROUND(RosterPlan25[[#This Row],[VAW/G]]*$AF$56,0)+1,1)</f>
        <v>#DIV/0!</v>
      </c>
      <c r="Y105" s="49" t="e">
        <f>RosterPlan25[[#This Row],[VAWG Market $]]-_xlfn.IFNA(RosterPlan25[[#This Row],[$ CURR]],1)</f>
        <v>#DIV/0!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05">
        <f>RosterPlan25[[#This Row],[Pure Inflated $]]-RosterPlan25[[#This Row],[$ CURR]]</f>
        <v>30</v>
      </c>
      <c r="AB105">
        <f>INDEX(players[age],MATCH(RosterPlan25[[#This Row],[player_id]],players[sleeper_id],0))</f>
        <v>29</v>
      </c>
      <c r="AU105"/>
      <c r="BI105"/>
    </row>
    <row r="106" spans="1:61" x14ac:dyDescent="0.25">
      <c r="A106" t="s">
        <v>17689</v>
      </c>
      <c r="B106" t="s">
        <v>262</v>
      </c>
      <c r="C106" t="s">
        <v>17688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Row],[player_id]],Draft2024[sleeper_id],0)</f>
        <v>78</v>
      </c>
      <c r="F106" s="35" t="str">
        <f>INDEX(CompositeRoster[team],RosterPlan25[[#This Row],[RosterIndex]])&amp;""</f>
        <v>NO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_xlfn.IFNA(INDEX(Draft2024[PRICE],RosterPlan25[[#This Row],[DraftIndex]]),0)</f>
        <v>20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8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06" s="25">
        <f>IF(VARG="MANUAL",RosterPlan25[[#This Row],[ManualVARG]],IF(VARG="GOOD",RosterPlan25[[#This Row],[GoodVARG]],"ERR"))</f>
        <v>1.9666705045880963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1.9666705045880963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06" s="38" t="s">
        <v>433</v>
      </c>
      <c r="S106" s="57">
        <f>_xlfn.IFNA(INDEX(Draft2024[Net Keeper Count],RosterPlan25[[#This Row],[DraftIndex]]),0)+IF(RosterPlan25[[#This Row],[KEEPER / RFA]]="K",1,0)</f>
        <v>3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27</v>
      </c>
      <c r="V106" s="35">
        <f>RosterPlan25[[#This Row],[Optimal $]]-RosterPlan25[[#This Row],[$ CURR]]</f>
        <v>7</v>
      </c>
      <c r="W106">
        <f>IF(OR(RosterPlan25[[#This Row],[SOURCE]]="Rookie",RosterPlan25[[#This Row],[POS]]="K"),0,RosterPlan25[[#This Row],[VAR/G]]+3.3)</f>
        <v>5.2666705045880962</v>
      </c>
      <c r="X106" t="e">
        <f>IF(RosterPlan25[[#This Row],[VAW/G]]&gt;0,ROUND(RosterPlan25[[#This Row],[VAW/G]]*$AF$56,0)+1,1)</f>
        <v>#DIV/0!</v>
      </c>
      <c r="Y106" s="49" t="e">
        <f>RosterPlan25[[#This Row],[VAWG Market $]]-_xlfn.IFNA(RosterPlan25[[#This Row],[$ CURR]],1)</f>
        <v>#DIV/0!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06">
        <f>RosterPlan25[[#This Row],[Pure Inflated $]]-RosterPlan25[[#This Row],[$ CURR]]</f>
        <v>30</v>
      </c>
      <c r="AB106">
        <f>INDEX(players[age],MATCH(RosterPlan25[[#This Row],[player_id]],players[sleeper_id],0))</f>
        <v>23</v>
      </c>
      <c r="AU106"/>
      <c r="BI106"/>
    </row>
    <row r="107" spans="1:61" x14ac:dyDescent="0.25">
      <c r="A107" t="s">
        <v>43</v>
      </c>
      <c r="B107" t="s">
        <v>262</v>
      </c>
      <c r="C107" t="s">
        <v>5418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Row],[player_id]],Draft2024[sleeper_id],0)</f>
        <v>194</v>
      </c>
      <c r="F107" s="35" t="str">
        <f>INDEX(CompositeRoster[team],RosterPlan25[[#This Row],[RosterIndex]])&amp;""</f>
        <v>BUF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_xlfn.IFNA(INDEX(Draft2024[PRICE],RosterPlan25[[#This Row],[DraftIndex]]),0)</f>
        <v>2</v>
      </c>
      <c r="J107" s="41" t="str">
        <f>IF(RosterPlan25[[#This Row],[SOURCE]]="Rookie","Rookie",_xlfn.IFNA(INDEX(Draft2024[Current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7" s="41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07" s="25">
        <f>IF(VARG="MANUAL",RosterPlan25[[#This Row],[ManualVARG]],IF(VARG="GOOD",RosterPlan25[[#This Row],[GoodVARG]],"ERR"))</f>
        <v>-0.86604096613056425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-0.86604096613056425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-1</v>
      </c>
      <c r="W107">
        <f>IF(OR(RosterPlan25[[#This Row],[SOURCE]]="Rookie",RosterPlan25[[#This Row],[POS]]="K"),0,RosterPlan25[[#This Row],[VAR/G]]+3.3)</f>
        <v>2.4339590338694355</v>
      </c>
      <c r="X107" t="e">
        <f>IF(RosterPlan25[[#This Row],[VAW/G]]&gt;0,ROUND(RosterPlan25[[#This Row],[VAW/G]]*$AF$56,0)+1,1)</f>
        <v>#DIV/0!</v>
      </c>
      <c r="Y107" s="49" t="e">
        <f>RosterPlan25[[#This Row],[VAWG Market $]]-_xlfn.IFNA(RosterPlan25[[#This Row],[$ CURR]],1)</f>
        <v>#DIV/0!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-1</v>
      </c>
      <c r="AB107">
        <f>INDEX(players[age],MATCH(RosterPlan25[[#This Row],[player_id]],players[sleeper_id],0))</f>
        <v>27</v>
      </c>
      <c r="AU107"/>
      <c r="BI107"/>
    </row>
    <row r="108" spans="1:61" x14ac:dyDescent="0.25">
      <c r="A108" t="s">
        <v>167</v>
      </c>
      <c r="B108" t="s">
        <v>262</v>
      </c>
      <c r="C108" t="s">
        <v>8582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Row],[player_id]],Draft2024[sleeper_id],0)</f>
        <v>79</v>
      </c>
      <c r="F108" s="35" t="str">
        <f>INDEX(CompositeRoster[team],RosterPlan25[[#This Row],[RosterIndex]])&amp;""</f>
        <v>DAL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_xlfn.IFNA(INDEX(Draft2024[PRICE],RosterPlan25[[#This Row],[DraftIndex]]),0)</f>
        <v>10</v>
      </c>
      <c r="J108" s="41" t="str">
        <f>IF(RosterPlan25[[#This Row],[SOURCE]]="Rookie","Rookie",_xlfn.IFNA(INDEX(Draft2024[Current Contract],RosterPlan25[[#This Row],[DraftIndex]]),"Undrafted"))</f>
        <v>Auction</v>
      </c>
      <c r="K108" s="41" cm="1">
        <f t="array" ref="K10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08" s="41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08" s="41">
        <f>ROUNDDOWN(RosterPlan25[[#This Row],[Optimal $]]*IF(RosterPlan25[[#This Row],[Contract]]="Rookie",0.3,0.15),0)</f>
        <v>3</v>
      </c>
      <c r="N1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08" s="37">
        <f>IF(VARG="MANUAL",RosterPlan25[[#This Row],[ManualVARG]],IF(VARG="GOOD",RosterPlan25[[#This Row],[GoodVARG]],"ERR"))</f>
        <v>1.8506818328430554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1.8506818328430554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08" s="38" t="s">
        <v>433</v>
      </c>
      <c r="S108" s="38">
        <f>_xlfn.IFNA(INDEX(Draft2024[Net Keeper Count],RosterPlan25[[#This Row],[DraftIndex]]),0)+IF(RosterPlan25[[#This Row],[KEEPER / RFA]]="K",1,0)</f>
        <v>3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26</v>
      </c>
      <c r="V108" s="35">
        <f>RosterPlan25[[#This Row],[Optimal $]]-RosterPlan25[[#This Row],[$ CURR]]</f>
        <v>16</v>
      </c>
      <c r="W108">
        <f>IF(OR(RosterPlan25[[#This Row],[SOURCE]]="Rookie",RosterPlan25[[#This Row],[POS]]="K"),0,RosterPlan25[[#This Row],[VAR/G]]+3.3)</f>
        <v>5.1506818328430555</v>
      </c>
      <c r="X108" t="e">
        <f>IF(RosterPlan25[[#This Row],[VAW/G]]&gt;0,ROUND(RosterPlan25[[#This Row],[VAW/G]]*$AF$56,0)+1,1)</f>
        <v>#DIV/0!</v>
      </c>
      <c r="Y108" s="49" t="e">
        <f>RosterPlan25[[#This Row],[VAWG Market $]]-_xlfn.IFNA(RosterPlan25[[#This Row],[$ CURR]],1)</f>
        <v>#DIV/0!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08">
        <f>RosterPlan25[[#This Row],[Pure Inflated $]]-RosterPlan25[[#This Row],[$ CURR]]</f>
        <v>30</v>
      </c>
      <c r="AB108">
        <f>INDEX(players[age],MATCH(RosterPlan25[[#This Row],[player_id]],players[sleeper_id],0))</f>
        <v>30</v>
      </c>
      <c r="AU108"/>
      <c r="BI108"/>
    </row>
    <row r="109" spans="1:61" x14ac:dyDescent="0.25">
      <c r="A109" t="s">
        <v>6658</v>
      </c>
      <c r="B109" t="s">
        <v>262</v>
      </c>
      <c r="C109" t="s">
        <v>6661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Row],[player_id]],Draft2024[sleeper_id],0)</f>
        <v>236</v>
      </c>
      <c r="F109" s="35" t="str">
        <f>INDEX(CompositeRoster[team],RosterPlan25[[#This Row],[RosterIndex]])&amp;""</f>
        <v>HOU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Roster</v>
      </c>
      <c r="I109" s="41">
        <f>_xlfn.IFNA(INDEX(Draft2024[PRICE],RosterPlan25[[#This Row],[DraftIndex]]),0)</f>
        <v>8</v>
      </c>
      <c r="J109" s="41" t="str">
        <f>IF(RosterPlan25[[#This Row],[SOURCE]]="Rookie","Rookie",_xlfn.IFNA(INDEX(Draft2024[Current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09" s="41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109" s="37">
        <f>IF(VARG="MANUAL",RosterPlan25[[#This Row],[ManualVARG]],IF(VARG="GOOD",RosterPlan25[[#This Row],[GoodVARG]],"ERR"))</f>
        <v>-0.54776186405498473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-0.54776186405498473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09" s="38" t="s">
        <v>433</v>
      </c>
      <c r="S109" s="38">
        <f>_xlfn.IFNA(INDEX(Draft2024[Net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-7</v>
      </c>
      <c r="W109">
        <f>IF(OR(RosterPlan25[[#This Row],[SOURCE]]="Rookie",RosterPlan25[[#This Row],[POS]]="K"),0,RosterPlan25[[#This Row],[VAR/G]]+3.3)</f>
        <v>2.752238135945015</v>
      </c>
      <c r="X109" t="e">
        <f>IF(RosterPlan25[[#This Row],[VAW/G]]&gt;0,ROUND(RosterPlan25[[#This Row],[VAW/G]]*$AF$56,0)+1,1)</f>
        <v>#DIV/0!</v>
      </c>
      <c r="Y109" s="49" t="e">
        <f>RosterPlan25[[#This Row],[VAWG Market $]]-_xlfn.IFNA(RosterPlan25[[#This Row],[$ CURR]],1)</f>
        <v>#DIV/0!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-7</v>
      </c>
      <c r="AB109">
        <f>INDEX(players[age],MATCH(RosterPlan25[[#This Row],[player_id]],players[sleeper_id],0))</f>
        <v>27</v>
      </c>
      <c r="AU109"/>
      <c r="BI109"/>
    </row>
    <row r="110" spans="1:61" x14ac:dyDescent="0.25">
      <c r="A110" t="s">
        <v>196</v>
      </c>
      <c r="B110" t="s">
        <v>262</v>
      </c>
      <c r="C110" t="s">
        <v>7419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Row],[player_id]],Draft2024[sleeper_id],0)</f>
        <v>206</v>
      </c>
      <c r="F110" s="35" t="str">
        <f>INDEX(CompositeRoster[team],RosterPlan25[[#This Row],[RosterIndex]])&amp;""</f>
        <v>BAL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_xlfn.IFNA(INDEX(Draft2024[PRICE],RosterPlan25[[#This Row],[DraftIndex]]),0)</f>
        <v>46</v>
      </c>
      <c r="J110" s="41" t="str">
        <f>IF(RosterPlan25[[#This Row],[SOURCE]]="Rookie","Rookie",_xlfn.IFNA(INDEX(Draft2024[Current Contract],RosterPlan25[[#This Row],[DraftIndex]]),"Undrafted"))</f>
        <v>Auction</v>
      </c>
      <c r="K110" s="41" cm="1">
        <f t="array" ref="K11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0" s="41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0" s="41">
        <f>ROUNDDOWN(RosterPlan25[[#This Row],[Optimal $]]*IF(RosterPlan25[[#This Row],[Contract]]="Rookie",0.3,0.15),0)</f>
        <v>8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46</v>
      </c>
      <c r="O110" s="37">
        <f>IF(VARG="MANUAL",RosterPlan25[[#This Row],[ManualVARG]],IF(VARG="GOOD",RosterPlan25[[#This Row],[GoodVARG]],"ERR"))</f>
        <v>4.2524342264765966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4.2524342264765966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57</v>
      </c>
      <c r="V110" s="35">
        <f>RosterPlan25[[#This Row],[Optimal $]]-RosterPlan25[[#This Row],[$ CURR]]</f>
        <v>11</v>
      </c>
      <c r="W110">
        <f>IF(OR(RosterPlan25[[#This Row],[SOURCE]]="Rookie",RosterPlan25[[#This Row],[POS]]="K"),0,RosterPlan25[[#This Row],[VAR/G]]+3.3)</f>
        <v>7.5524342264765965</v>
      </c>
      <c r="X110" t="e">
        <f>IF(RosterPlan25[[#This Row],[VAW/G]]&gt;0,ROUND(RosterPlan25[[#This Row],[VAW/G]]*$AF$56,0)+1,1)</f>
        <v>#DIV/0!</v>
      </c>
      <c r="Y110" s="49" t="e">
        <f>RosterPlan25[[#This Row],[VAWG Market $]]-_xlfn.IFNA(RosterPlan25[[#This Row],[$ CURR]],1)</f>
        <v>#DIV/0!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10">
        <f>RosterPlan25[[#This Row],[Pure Inflated $]]-RosterPlan25[[#This Row],[$ CURR]]</f>
        <v>30</v>
      </c>
      <c r="AB110">
        <f>INDEX(players[age],MATCH(RosterPlan25[[#This Row],[player_id]],players[sleeper_id],0))</f>
        <v>30</v>
      </c>
      <c r="AU110"/>
      <c r="BI110"/>
    </row>
    <row r="111" spans="1:61" x14ac:dyDescent="0.25">
      <c r="A111" t="s">
        <v>17866</v>
      </c>
      <c r="B111" t="s">
        <v>262</v>
      </c>
      <c r="C111" t="s">
        <v>18683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Row],[player_id]],Draft2024[sleeper_id],0)</f>
        <v>80</v>
      </c>
      <c r="F111" s="35" t="str">
        <f>INDEX(CompositeRoster[team],RosterPlan25[[#This Row],[RosterIndex]])&amp;""</f>
        <v>KC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_xlfn.IFNA(INDEX(Draft2024[PRICE],RosterPlan25[[#This Row],[DraftIndex]]),0)</f>
        <v>24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14</v>
      </c>
      <c r="N1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11" s="25">
        <f>IF(VARG="MANUAL",RosterPlan25[[#This Row],[ManualVARG]],IF(VARG="GOOD",RosterPlan25[[#This Row],[GoodVARG]],"ERR"))</f>
        <v>3.5823361115694787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3.5823361115694787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11" s="38" t="s">
        <v>433</v>
      </c>
      <c r="S111" s="57">
        <f>_xlfn.IFNA(INDEX(Draft2024[Net Keeper Count],RosterPlan25[[#This Row],[DraftIndex]]),0)+IF(RosterPlan25[[#This Row],[KEEPER / RFA]]="K",1,0)</f>
        <v>3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49</v>
      </c>
      <c r="V111" s="35">
        <f>RosterPlan25[[#This Row],[Optimal $]]-RosterPlan25[[#This Row],[$ CURR]]</f>
        <v>25</v>
      </c>
      <c r="W111">
        <f>IF(OR(RosterPlan25[[#This Row],[SOURCE]]="Rookie",RosterPlan25[[#This Row],[POS]]="K"),0,RosterPlan25[[#This Row],[VAR/G]]+3.3)</f>
        <v>6.8823361115694786</v>
      </c>
      <c r="X111" t="e">
        <f>IF(RosterPlan25[[#This Row],[VAW/G]]&gt;0,ROUND(RosterPlan25[[#This Row],[VAW/G]]*$AF$56,0)+1,1)</f>
        <v>#DIV/0!</v>
      </c>
      <c r="Y111" s="49" t="e">
        <f>RosterPlan25[[#This Row],[VAWG Market $]]-_xlfn.IFNA(RosterPlan25[[#This Row],[$ CURR]],1)</f>
        <v>#DIV/0!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11">
        <f>RosterPlan25[[#This Row],[Pure Inflated $]]-RosterPlan25[[#This Row],[$ CURR]]</f>
        <v>30</v>
      </c>
      <c r="AB111">
        <f>INDEX(players[age],MATCH(RosterPlan25[[#This Row],[player_id]],players[sleeper_id],0))</f>
        <v>25</v>
      </c>
      <c r="AU111"/>
      <c r="BI111"/>
    </row>
    <row r="112" spans="1:61" x14ac:dyDescent="0.25">
      <c r="A112" t="s">
        <v>14805</v>
      </c>
      <c r="B112" t="s">
        <v>262</v>
      </c>
      <c r="C112" t="s">
        <v>14804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Row],[player_id]],Draft2024[sleeper_id],0)</f>
        <v>238</v>
      </c>
      <c r="F112" s="35" t="str">
        <f>INDEX(CompositeRoster[team],RosterPlan25[[#This Row],[RosterIndex]])&amp;""</f>
        <v>LAC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Roster</v>
      </c>
      <c r="I112" s="41">
        <f>_xlfn.IFNA(INDEX(Draft2024[PRICE],RosterPlan25[[#This Row],[DraftIndex]]),0)</f>
        <v>4</v>
      </c>
      <c r="J112" s="41" t="str">
        <f>IF(RosterPlan25[[#This Row],[SOURCE]]="Rookie","Rookie",_xlfn.IFNA(INDEX(Draft2024[Current Contract],RosterPlan25[[#This Row],[DraftIndex]]),"Undrafted"))</f>
        <v>Auction</v>
      </c>
      <c r="K112" s="41" cm="1">
        <f t="array" ref="K1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12" s="41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2" s="41">
        <f>ROUNDDOWN(RosterPlan25[[#This Row],[Optimal $]]*IF(RosterPlan25[[#This Row],[Contract]]="Rookie",0.3,0.15),0)</f>
        <v>0</v>
      </c>
      <c r="N1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2" s="37">
        <f>IF(VARG="MANUAL",RosterPlan25[[#This Row],[ManualVARG]],IF(VARG="GOOD",RosterPlan25[[#This Row],[GoodVARG]],"ERR"))</f>
        <v>-1.0678539128345306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-1.0678539128345306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-3</v>
      </c>
      <c r="W112">
        <f>IF(OR(RosterPlan25[[#This Row],[SOURCE]]="Rookie",RosterPlan25[[#This Row],[POS]]="K"),0,RosterPlan25[[#This Row],[VAR/G]]+3.3)</f>
        <v>2.2321460871654693</v>
      </c>
      <c r="X112" t="e">
        <f>IF(RosterPlan25[[#This Row],[VAW/G]]&gt;0,ROUND(RosterPlan25[[#This Row],[VAW/G]]*$AF$56,0)+1,1)</f>
        <v>#DIV/0!</v>
      </c>
      <c r="Y112" s="49" t="e">
        <f>RosterPlan25[[#This Row],[VAWG Market $]]-_xlfn.IFNA(RosterPlan25[[#This Row],[$ CURR]],1)</f>
        <v>#DIV/0!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-3</v>
      </c>
      <c r="AB112">
        <f>INDEX(players[age],MATCH(RosterPlan25[[#This Row],[player_id]],players[sleeper_id],0))</f>
        <v>25</v>
      </c>
      <c r="AU112"/>
      <c r="BI112"/>
    </row>
    <row r="113" spans="1:61" x14ac:dyDescent="0.25">
      <c r="A113" t="s">
        <v>19223</v>
      </c>
      <c r="B113" t="s">
        <v>262</v>
      </c>
      <c r="C113" t="s">
        <v>19222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81</v>
      </c>
      <c r="F113" s="35" t="str">
        <f>INDEX(CompositeRoster[team],RosterPlan25[[#This Row],[RosterIndex]])&amp;""</f>
        <v>DET</v>
      </c>
      <c r="G113" s="35" t="str">
        <f>INDEX(CompositeRoster[position],RosterPlan25[[#This Row],[RosterIndex]])&amp;""</f>
        <v>RB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21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15</v>
      </c>
      <c r="N1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13" s="37">
        <f>IF(VARG="MANUAL",RosterPlan25[[#This Row],[ManualVARG]],IF(VARG="GOOD",RosterPlan25[[#This Row],[GoodVARG]],"ERR"))</f>
        <v>3.6802724820095571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3.6802724820095571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13" s="38" t="s">
        <v>433</v>
      </c>
      <c r="S113" s="38">
        <f>_xlfn.IFNA(INDEX(Draft2024[Net Keeper Count],RosterPlan25[[#This Row],[DraftIndex]]),0)+IF(RosterPlan25[[#This Row],[KEEPER / RFA]]="K",1,0)</f>
        <v>2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50</v>
      </c>
      <c r="V113" s="35">
        <f>RosterPlan25[[#This Row],[Optimal $]]-RosterPlan25[[#This Row],[$ CURR]]</f>
        <v>29</v>
      </c>
      <c r="W113">
        <f>IF(OR(RosterPlan25[[#This Row],[SOURCE]]="Rookie",RosterPlan25[[#This Row],[POS]]="K"),0,RosterPlan25[[#This Row],[VAR/G]]+3.3)</f>
        <v>6.980272482009557</v>
      </c>
      <c r="X113" t="e">
        <f>IF(RosterPlan25[[#This Row],[VAW/G]]&gt;0,ROUND(RosterPlan25[[#This Row],[VAW/G]]*$AF$56,0)+1,1)</f>
        <v>#DIV/0!</v>
      </c>
      <c r="Y113" s="49" t="e">
        <f>RosterPlan25[[#This Row],[VAWG Market $]]-_xlfn.IFNA(RosterPlan25[[#This Row],[$ CURR]],1)</f>
        <v>#DIV/0!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13">
        <f>RosterPlan25[[#This Row],[Pure Inflated $]]-RosterPlan25[[#This Row],[$ CURR]]</f>
        <v>30</v>
      </c>
      <c r="AB113">
        <f>INDEX(players[age],MATCH(RosterPlan25[[#This Row],[player_id]],players[sleeper_id],0))</f>
        <v>22</v>
      </c>
      <c r="AU113"/>
      <c r="BI113"/>
    </row>
    <row r="114" spans="1:61" x14ac:dyDescent="0.25">
      <c r="A114" t="s">
        <v>241</v>
      </c>
      <c r="B114" t="s">
        <v>262</v>
      </c>
      <c r="C114" t="s">
        <v>10346</v>
      </c>
      <c r="D114">
        <f>_xlfn.IFNA(MATCH(RosterPlan25[[#This Row],[player_id]],CompositeRoster[sleeper_id],0),  MATCH(RosterPlan25[[#This Row],[PLAYER]],CompositeRoster[full_name],0))</f>
        <v>113</v>
      </c>
      <c r="E114">
        <f>MATCH(RosterPlan25[[#This Row],[player_id]],Draft2024[sleeper_id],0)</f>
        <v>82</v>
      </c>
      <c r="F114" s="35" t="str">
        <f>INDEX(CompositeRoster[team],RosterPlan25[[#This Row],[RosterIndex]])&amp;""</f>
        <v>DET</v>
      </c>
      <c r="G114" s="35" t="str">
        <f>INDEX(CompositeRoster[position],RosterPlan25[[#This Row],[RosterIndex]])&amp;""</f>
        <v>QB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1</v>
      </c>
      <c r="J114" s="41" t="str">
        <f>IF(RosterPlan25[[#This Row],[SOURCE]]="Rookie","Rookie",_xlfn.IFNA(INDEX(Draft2024[Current Contract],RosterPlan25[[#This Row],[DraftIndex]]),"Undrafted"))</f>
        <v>Undrafted</v>
      </c>
      <c r="K114" s="41" cm="1">
        <f t="array" ref="K11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4" s="41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4" s="25">
        <f>IF(VARG="MANUAL",RosterPlan25[[#This Row],[ManualVARG]],IF(VARG="GOOD",RosterPlan25[[#This Row],[GoodVARG]],"ERR"))</f>
        <v>0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14" s="38" t="s">
        <v>433</v>
      </c>
      <c r="S114" s="57">
        <f>_xlfn.IFNA(INDEX(Draft2024[Net Keeper Count],RosterPlan25[[#This Row],[DraftIndex]]),0)+IF(RosterPlan25[[#This Row],[KEEPER / RFA]]="K",1,0)</f>
        <v>3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0</v>
      </c>
      <c r="W114">
        <f>IF(OR(RosterPlan25[[#This Row],[SOURCE]]="Rookie",RosterPlan25[[#This Row],[POS]]="K"),0,RosterPlan25[[#This Row],[VAR/G]]+3.3)</f>
        <v>3.3</v>
      </c>
      <c r="X114" t="e">
        <f>IF(RosterPlan25[[#This Row],[VAW/G]]&gt;0,ROUND(RosterPlan25[[#This Row],[VAW/G]]*$AF$56,0)+1,1)</f>
        <v>#DIV/0!</v>
      </c>
      <c r="Y114" s="49" t="e">
        <f>RosterPlan25[[#This Row],[VAWG Market $]]-_xlfn.IFNA(RosterPlan25[[#This Row],[$ CURR]],1)</f>
        <v>#DIV/0!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0</v>
      </c>
      <c r="AB114">
        <f>INDEX(players[age],MATCH(RosterPlan25[[#This Row],[player_id]],players[sleeper_id],0))</f>
        <v>29</v>
      </c>
      <c r="AU114"/>
      <c r="BI114"/>
    </row>
    <row r="115" spans="1:61" x14ac:dyDescent="0.25">
      <c r="A115" t="s">
        <v>15941</v>
      </c>
      <c r="B115" t="s">
        <v>262</v>
      </c>
      <c r="C115" t="s">
        <v>15940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Row],[player_id]],Draft2024[sleeper_id],0)</f>
        <v>83</v>
      </c>
      <c r="F115" t="str">
        <f>INDEX(CompositeRoster[team],RosterPlan25[[#This Row],[RosterIndex]])&amp;""</f>
        <v>MIA</v>
      </c>
      <c r="G11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_xlfn.IFNA(INDEX(Draft2024[PRICE],RosterPlan25[[#This Row],[DraftIndex]]),0)</f>
        <v>26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7</v>
      </c>
      <c r="N11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115" s="37">
        <f>IF(VARG="MANUAL",RosterPlan25[[#This Row],[ManualVARG]],IF(VARG="GOOD",RosterPlan25[[#This Row],[GoodVARG]],"ERR"))</f>
        <v>1.7999004230376681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1.7999004230376681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15" s="38" t="s">
        <v>433</v>
      </c>
      <c r="S115" s="35">
        <f>_xlfn.IFNA(INDEX(Draft2024[Net Keeper Count],RosterPlan25[[#This Row],[DraftIndex]]),0)+IF(RosterPlan25[[#This Row],[KEEPER / RFA]]="K",1,0)</f>
        <v>4</v>
      </c>
      <c r="T115" s="38" t="str">
        <f>IF(RosterPlan25[[#This Row],[KEEPER / RFA]]="RFA",RosterPlan25[[#This Row],[Pure Inflated $]],"")</f>
        <v/>
      </c>
      <c r="U115">
        <f>IF(RosterPlan25[[#This Row],[VAR/G]]&gt;0,
ROUND(IF(VARG="GOOD",$AF$29,IF(VARG="ATHLETIC",$AG$29,99999999999))*RosterPlan25[[#This Row],[VAR/G]],0),
0) + 1</f>
        <v>25</v>
      </c>
      <c r="V115" s="35">
        <f>RosterPlan25[[#This Row],[Optimal $]]-RosterPlan25[[#This Row],[$ CURR]]</f>
        <v>-1</v>
      </c>
      <c r="W115" s="35">
        <f>IF(OR(RosterPlan25[[#This Row],[SOURCE]]="Rookie",RosterPlan25[[#This Row],[POS]]="K"),0,RosterPlan25[[#This Row],[VAR/G]]+3.3)</f>
        <v>5.0999004230376679</v>
      </c>
      <c r="X115" s="35" t="e">
        <f>IF(RosterPlan25[[#This Row],[VAW/G]]&gt;0,ROUND(RosterPlan25[[#This Row],[VAW/G]]*$AF$56,0)+1,1)</f>
        <v>#DIV/0!</v>
      </c>
      <c r="Y115" s="42" t="e">
        <f>RosterPlan25[[#This Row],[VAWG Market $]]-_xlfn.IFNA(RosterPlan25[[#This Row],[$ CURR]],1)</f>
        <v>#DIV/0!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15" s="35">
        <f>RosterPlan25[[#This Row],[Pure Inflated $]]-RosterPlan25[[#This Row],[$ CURR]]</f>
        <v>30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222</v>
      </c>
      <c r="B116" t="s">
        <v>262</v>
      </c>
      <c r="C116" t="s">
        <v>6158</v>
      </c>
      <c r="D116">
        <f>_xlfn.IFNA(MATCH(RosterPlan25[[#This Row],[player_id]],CompositeRoster[sleeper_id],0),  MATCH(RosterPlan25[[#This Row],[PLAYER]],CompositeRoster[full_name],0))</f>
        <v>115</v>
      </c>
      <c r="E116">
        <f>MATCH(RosterPlan25[[#This Row],[player_id]],Draft2024[sleeper_id],0)</f>
        <v>84</v>
      </c>
      <c r="F116" t="str">
        <f>INDEX(CompositeRoster[team],RosterPlan25[[#This Row],[RosterIndex]])&amp;""</f>
        <v>MIA</v>
      </c>
      <c r="G116" t="str">
        <f>INDEX(CompositeRoster[position],RosterPlan25[[#This Row],[RosterIndex]])&amp;""</f>
        <v>TE</v>
      </c>
      <c r="H116" t="str">
        <f>INDEX(CompositeRoster[source],RosterPlan25[[#This Row],[RosterIndex]])</f>
        <v>Roster</v>
      </c>
      <c r="I116" s="41">
        <f>_xlfn.IFNA(INDEX(Draft2024[PRICE],RosterPlan25[[#This Row],[DraftIndex]]),0)</f>
        <v>1</v>
      </c>
      <c r="J116" s="41" t="str">
        <f>IF(RosterPlan25[[#This Row],[SOURCE]]="Rookie","Rookie",_xlfn.IFNA(INDEX(Draft2024[Current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16" s="41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6" s="41">
        <f>ROUNDDOWN(RosterPlan25[[#This Row],[Optimal $]]*IF(RosterPlan25[[#This Row],[Contract]]="Rookie",0.3,0.15),0)</f>
        <v>0</v>
      </c>
      <c r="N116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6" s="37">
        <f>IF(VARG="MANUAL",RosterPlan25[[#This Row],[ManualVARG]],IF(VARG="GOOD",RosterPlan25[[#This Row],[GoodVARG]],"ERR"))</f>
        <v>-2.4465040243066349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-2.4465040243066349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16" s="38" t="s">
        <v>433</v>
      </c>
      <c r="S116" s="35">
        <f>_xlfn.IFNA(INDEX(Draft2024[Net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 s="35">
        <f>IF(OR(RosterPlan25[[#This Row],[SOURCE]]="Rookie",RosterPlan25[[#This Row],[POS]]="K"),0,RosterPlan25[[#This Row],[VAR/G]]+3.3)</f>
        <v>0.85349597569336488</v>
      </c>
      <c r="X116" s="35" t="e">
        <f>IF(RosterPlan25[[#This Row],[VAW/G]]&gt;0,ROUND(RosterPlan25[[#This Row],[VAW/G]]*$AF$56,0)+1,1)</f>
        <v>#DIV/0!</v>
      </c>
      <c r="Y116" s="42" t="e">
        <f>RosterPlan25[[#This Row],[VAWG Market $]]-_xlfn.IFNA(RosterPlan25[[#This Row],[$ CURR]],1)</f>
        <v>#DIV/0!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 s="35">
        <f>RosterPlan25[[#This Row],[Pure Inflated $]]-RosterPlan25[[#This Row],[$ CURR]]</f>
        <v>0</v>
      </c>
      <c r="AB116">
        <f>INDEX(players[age],MATCH(RosterPlan25[[#This Row],[player_id]],players[sleeper_id],0))</f>
        <v>28</v>
      </c>
      <c r="AU116"/>
      <c r="BI116"/>
    </row>
    <row r="117" spans="1:61" x14ac:dyDescent="0.25">
      <c r="A117" t="s">
        <v>17630</v>
      </c>
      <c r="B117" t="s">
        <v>262</v>
      </c>
      <c r="C117" t="s">
        <v>17629</v>
      </c>
      <c r="D117" s="35">
        <f>_xlfn.IFNA(MATCH(RosterPlan25[[#This Row],[player_id]],CompositeRoster[sleeper_id],0),  MATCH(RosterPlan25[[#This Row],[PLAYER]],CompositeRoster[full_name],0))</f>
        <v>116</v>
      </c>
      <c r="E117" s="35">
        <f>MATCH(RosterPlan25[[#This Row],[player_id]],Draft2024[sleeper_id],0)</f>
        <v>85</v>
      </c>
      <c r="F117" s="35" t="str">
        <f>INDEX(CompositeRoster[team],RosterPlan25[[#This Row],[RosterIndex]])&amp;""</f>
        <v>TB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24</v>
      </c>
      <c r="J117" s="41" t="str">
        <f>IF(RosterPlan25[[#This Row],[SOURCE]]="Rookie","Rookie",_xlfn.IFNA(INDEX(Draft2024[Current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7" s="41" t="str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7" s="41">
        <f>ROUNDDOWN(RosterPlan25[[#This Row],[Optimal $]]*IF(RosterPlan25[[#This Row],[Contract]]="Rookie",0.3,0.15),0)</f>
        <v>11</v>
      </c>
      <c r="N1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17" s="37">
        <f>IF(VARG="MANUAL",RosterPlan25[[#This Row],[ManualVARG]],IF(VARG="GOOD",RosterPlan25[[#This Row],[GoodVARG]],"ERR"))</f>
        <v>2.8846717300160161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2.8846717300160161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17" s="38" t="s">
        <v>433</v>
      </c>
      <c r="S117" s="38">
        <f>_xlfn.IFNA(INDEX(Draft2024[Net Keeper Count],RosterPlan25[[#This Row],[DraftIndex]]),0)+IF(RosterPlan25[[#This Row],[KEEPER / RFA]]="K",1,0)</f>
        <v>3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39</v>
      </c>
      <c r="V117" s="35">
        <f>RosterPlan25[[#This Row],[Optimal $]]-RosterPlan25[[#This Row],[$ CURR]]</f>
        <v>15</v>
      </c>
      <c r="W117">
        <f>IF(OR(RosterPlan25[[#This Row],[SOURCE]]="Rookie",RosterPlan25[[#This Row],[POS]]="K"),0,RosterPlan25[[#This Row],[VAR/G]]+3.3)</f>
        <v>6.1846717300160154</v>
      </c>
      <c r="X117" t="e">
        <f>IF(RosterPlan25[[#This Row],[VAW/G]]&gt;0,ROUND(RosterPlan25[[#This Row],[VAW/G]]*$AF$56,0)+1,1)</f>
        <v>#DIV/0!</v>
      </c>
      <c r="Y117" s="49" t="e">
        <f>RosterPlan25[[#This Row],[VAWG Market $]]-_xlfn.IFNA(RosterPlan25[[#This Row],[$ CURR]],1)</f>
        <v>#DIV/0!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117">
        <f>RosterPlan25[[#This Row],[Pure Inflated $]]-RosterPlan25[[#This Row],[$ CURR]]</f>
        <v>30</v>
      </c>
      <c r="AB117">
        <f>INDEX(players[age],MATCH(RosterPlan25[[#This Row],[player_id]],players[sleeper_id],0))</f>
        <v>25</v>
      </c>
      <c r="AU117"/>
      <c r="BI117"/>
    </row>
    <row r="118" spans="1:61" x14ac:dyDescent="0.25">
      <c r="A118" t="s">
        <v>139</v>
      </c>
      <c r="B118" t="s">
        <v>262</v>
      </c>
      <c r="C118" t="s">
        <v>3895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Row],[player_id]],Draft2024[sleeper_id],0)</f>
        <v>86</v>
      </c>
      <c r="F118" s="35" t="str">
        <f>INDEX(CompositeRoster[team],RosterPlan25[[#This Row],[RosterIndex]])&amp;""</f>
        <v>KC</v>
      </c>
      <c r="G118" s="35" t="str">
        <f>INDEX(CompositeRoster[position],RosterPlan25[[#This Row],[RosterIndex]])&amp;""</f>
        <v>TE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73</v>
      </c>
      <c r="J118" s="41" t="str">
        <f>IF(RosterPlan25[[#This Row],[SOURCE]]="Rookie","Rookie",_xlfn.IFNA(INDEX(Draft2024[Current Contract],RosterPlan25[[#This Row],[DraftIndex]]),"Undrafted"))</f>
        <v>Auction</v>
      </c>
      <c r="K118" s="41" cm="1">
        <f t="array" ref="K118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18" s="41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18" s="41">
        <f>ROUNDDOWN(RosterPlan25[[#This Row],[Optimal $]]*IF(RosterPlan25[[#This Row],[Contract]]="Rookie",0.3,0.15),0)</f>
        <v>7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118" s="25">
        <f>IF(VARG="MANUAL",RosterPlan25[[#This Row],[ManualVARG]],IF(VARG="GOOD",RosterPlan25[[#This Row],[GoodVARG]],"ERR"))</f>
        <v>3.6652099395037432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3.6652099395037432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18" s="38" t="s">
        <v>433</v>
      </c>
      <c r="S118" s="57">
        <f>_xlfn.IFNA(INDEX(Draft2024[Net Keeper Count],RosterPlan25[[#This Row],[DraftIndex]]),0)+IF(RosterPlan25[[#This Row],[KEEPER / RFA]]="K",1,0)</f>
        <v>3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50</v>
      </c>
      <c r="V118" s="35">
        <f>RosterPlan25[[#This Row],[Optimal $]]-RosterPlan25[[#This Row],[$ CURR]]</f>
        <v>-23</v>
      </c>
      <c r="W118">
        <f>IF(OR(RosterPlan25[[#This Row],[SOURCE]]="Rookie",RosterPlan25[[#This Row],[POS]]="K"),0,RosterPlan25[[#This Row],[VAR/G]]+3.3)</f>
        <v>6.965209939503743</v>
      </c>
      <c r="X118" t="e">
        <f>IF(RosterPlan25[[#This Row],[VAW/G]]&gt;0,ROUND(RosterPlan25[[#This Row],[VAW/G]]*$AF$56,0)+1,1)</f>
        <v>#DIV/0!</v>
      </c>
      <c r="Y118" s="49" t="e">
        <f>RosterPlan25[[#This Row],[VAWG Market $]]-_xlfn.IFNA(RosterPlan25[[#This Row],[$ CURR]],1)</f>
        <v>#DIV/0!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118">
        <f>RosterPlan25[[#This Row],[Pure Inflated $]]-RosterPlan25[[#This Row],[$ CURR]]</f>
        <v>30</v>
      </c>
      <c r="AB118">
        <f>INDEX(players[age],MATCH(RosterPlan25[[#This Row],[player_id]],players[sleeper_id],0))</f>
        <v>34</v>
      </c>
      <c r="AU118"/>
      <c r="BI118"/>
    </row>
    <row r="119" spans="1:61" x14ac:dyDescent="0.25">
      <c r="A119" t="s">
        <v>19285</v>
      </c>
      <c r="B119" t="s">
        <v>262</v>
      </c>
      <c r="C119" t="s">
        <v>19284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Row],[player_id]],Draft2024[sleeper_id],0)</f>
        <v>87</v>
      </c>
      <c r="F119" s="35" t="str">
        <f>INDEX(CompositeRoster[team],RosterPlan25[[#This Row],[RosterIndex]])&amp;""</f>
        <v>LV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_xlfn.IFNA(INDEX(Draft2024[PRICE],RosterPlan25[[#This Row],[DraftIndex]]),0)</f>
        <v>1</v>
      </c>
      <c r="J119" s="41" t="str">
        <f>IF(RosterPlan25[[#This Row],[SOURCE]]="Rookie","Rookie",_xlfn.IFNA(INDEX(Draft2024[Current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19" s="41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9" s="41">
        <f>ROUNDDOWN(RosterPlan25[[#This Row],[Optimal $]]*IF(RosterPlan25[[#This Row],[Contract]]="Rookie",0.3,0.15),0)</f>
        <v>0</v>
      </c>
      <c r="N1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37">
        <f>IF(VARG="MANUAL",RosterPlan25[[#This Row],[ManualVARG]],IF(VARG="GOOD",RosterPlan25[[#This Row],[GoodVARG]],"ERR"))</f>
        <v>-4.1476108998807453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-4.1476108998807453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9" s="38" t="s">
        <v>433</v>
      </c>
      <c r="S119" s="38">
        <f>_xlfn.IFNA(INDEX(Draft2024[Net Keeper Count],RosterPlan25[[#This Row],[DraftIndex]]),0)+IF(RosterPlan25[[#This Row],[KEEPER / RFA]]="K",1,0)</f>
        <v>2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-0.84761089988074545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19786</v>
      </c>
      <c r="B120" t="s">
        <v>262</v>
      </c>
      <c r="C120" t="s">
        <v>19785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Row],[player_id]],Draft2024[sleeper_id],0)</f>
        <v>88</v>
      </c>
      <c r="F120" s="35" t="str">
        <f>INDEX(CompositeRoster[team],RosterPlan25[[#This Row],[RosterIndex]])&amp;""</f>
        <v>NYJ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1</v>
      </c>
      <c r="J120" s="41" t="str">
        <f>IF(RosterPlan25[[#This Row],[SOURCE]]="Rookie","Rookie",_xlfn.IFNA(INDEX(Draft2024[Current Contract],RosterPlan25[[#This Row],[DraftIndex]]),"Undrafted"))</f>
        <v>Undrafted</v>
      </c>
      <c r="K120" s="41" cm="1">
        <f t="array" ref="K1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20" s="41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0" s="25">
        <f>IF(VARG="MANUAL",RosterPlan25[[#This Row],[ManualVARG]],IF(VARG="GOOD",RosterPlan25[[#This Row],[GoodVARG]],"ERR"))</f>
        <v>-5.0270058480377813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-5.0270058480377813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0" s="38" t="s">
        <v>433</v>
      </c>
      <c r="S120" s="57">
        <f>_xlfn.IFNA(INDEX(Draft2024[Net Keeper Count],RosterPlan25[[#This Row],[DraftIndex]]),0)+IF(RosterPlan25[[#This Row],[KEEPER / RFA]]="K",1,0)</f>
        <v>2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-1.7270058480377815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23</v>
      </c>
      <c r="AU120"/>
      <c r="BI120"/>
    </row>
    <row r="121" spans="1:61" x14ac:dyDescent="0.25">
      <c r="A121" t="s">
        <v>14051</v>
      </c>
      <c r="B121" t="s">
        <v>262</v>
      </c>
      <c r="C121" t="s">
        <v>14050</v>
      </c>
      <c r="D121">
        <f>_xlfn.IFNA(MATCH(RosterPlan25[[#This Row],[player_id]],CompositeRoster[sleeper_id],0),  MATCH(RosterPlan25[[#This Row],[PLAYER]],CompositeRoster[full_name],0))</f>
        <v>120</v>
      </c>
      <c r="E121">
        <f>MATCH(RosterPlan25[[#This Row],[player_id]],Draft2024[sleeper_id],0)</f>
        <v>89</v>
      </c>
      <c r="F121" t="str">
        <f>INDEX(CompositeRoster[team],RosterPlan25[[#This Row],[RosterIndex]])&amp;""</f>
        <v>CIN</v>
      </c>
      <c r="G121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2</v>
      </c>
      <c r="J121" s="41" t="str">
        <f>IF(RosterPlan25[[#This Row],[SOURCE]]="Rookie","Rookie",_xlfn.IFNA(INDEX(Draft2024[Current Contract],RosterPlan25[[#This Row],[DraftIndex]]),"Undrafted"))</f>
        <v>Auction</v>
      </c>
      <c r="K121" s="41" cm="1">
        <f t="array" ref="K1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21" s="41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21" s="41">
        <f>ROUNDDOWN(RosterPlan25[[#This Row],[Optimal $]]*IF(RosterPlan25[[#This Row],[Contract]]="Rookie",0.3,0.15),0)</f>
        <v>1</v>
      </c>
      <c r="N12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1" s="37">
        <f>IF(VARG="MANUAL",RosterPlan25[[#This Row],[ManualVARG]],IF(VARG="GOOD",RosterPlan25[[#This Row],[GoodVARG]],"ERR"))</f>
        <v>0.58905697350723873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0.58905697350723873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21" s="38" t="s">
        <v>433</v>
      </c>
      <c r="S121" s="35">
        <f>_xlfn.IFNA(INDEX(Draft2024[Net Keeper Count],RosterPlan25[[#This Row],[DraftIndex]]),0)+IF(RosterPlan25[[#This Row],[KEEPER / RFA]]="K",1,0)</f>
        <v>3</v>
      </c>
      <c r="T121" s="38" t="str">
        <f>IF(RosterPlan25[[#This Row],[KEEPER / RFA]]="RFA",RosterPlan25[[#This Row],[Pure Inflated $]],"")</f>
        <v/>
      </c>
      <c r="U121">
        <f>IF(RosterPlan25[[#This Row],[VAR/G]]&gt;0,
ROUND(IF(VARG="GOOD",$AF$29,IF(VARG="ATHLETIC",$AG$29,99999999999))*RosterPlan25[[#This Row],[VAR/G]],0),
0) + 1</f>
        <v>9</v>
      </c>
      <c r="V121" s="35">
        <f>RosterPlan25[[#This Row],[Optimal $]]-RosterPlan25[[#This Row],[$ CURR]]</f>
        <v>7</v>
      </c>
      <c r="W121" s="35">
        <f>IF(OR(RosterPlan25[[#This Row],[SOURCE]]="Rookie",RosterPlan25[[#This Row],[POS]]="K"),0,RosterPlan25[[#This Row],[VAR/G]]+3.3)</f>
        <v>3.8890569735072384</v>
      </c>
      <c r="X121" s="35" t="e">
        <f>IF(RosterPlan25[[#This Row],[VAW/G]]&gt;0,ROUND(RosterPlan25[[#This Row],[VAW/G]]*$AF$56,0)+1,1)</f>
        <v>#DIV/0!</v>
      </c>
      <c r="Y121" s="42" t="e">
        <f>RosterPlan25[[#This Row],[VAWG Market $]]-_xlfn.IFNA(RosterPlan25[[#This Row],[$ CURR]],1)</f>
        <v>#DIV/0!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21" s="35">
        <f>RosterPlan25[[#This Row],[Pure Inflated $]]-RosterPlan25[[#This Row],[$ CURR]]</f>
        <v>30</v>
      </c>
      <c r="AB121">
        <f>INDEX(players[age],MATCH(RosterPlan25[[#This Row],[player_id]],players[sleeper_id],0))</f>
        <v>26</v>
      </c>
      <c r="AU121"/>
      <c r="BI121"/>
    </row>
    <row r="122" spans="1:61" x14ac:dyDescent="0.25">
      <c r="A122" t="s">
        <v>21462</v>
      </c>
      <c r="B122" t="s">
        <v>262</v>
      </c>
      <c r="C122" t="s">
        <v>21461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Row],[player_id]],Draft2024[sleeper_id],0)</f>
        <v>90</v>
      </c>
      <c r="F122" s="35" t="str">
        <f>INDEX(CompositeRoster[team],RosterPlan25[[#This Row],[RosterIndex]])&amp;""</f>
        <v>DEN</v>
      </c>
      <c r="G122" s="35" t="str">
        <f>INDEX(CompositeRoster[position],RosterPlan25[[#This Row],[RosterIndex]])&amp;""</f>
        <v>QB</v>
      </c>
      <c r="H122" s="35" t="str">
        <f>INDEX(CompositeRoster[source],RosterPlan25[[#This Row],[RosterIndex]])</f>
        <v>Rookie</v>
      </c>
      <c r="I122" s="41">
        <f>_xlfn.IFNA(INDEX(Draft2024[PRICE],RosterPlan25[[#This Row],[DraftIndex]]),0)</f>
        <v>2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2" s="25">
        <f>IF(VARG="MANUAL",RosterPlan25[[#This Row],[ManualVARG]],IF(VARG="GOOD",RosterPlan25[[#This Row],[GoodVARG]],"ERR"))</f>
        <v>-5.0076517999562995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-5.0076517999562995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22" s="38" t="s">
        <v>433</v>
      </c>
      <c r="S122" s="57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-1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-1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-1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21530</v>
      </c>
      <c r="B123" t="s">
        <v>262</v>
      </c>
      <c r="C123" t="s">
        <v>21529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91</v>
      </c>
      <c r="F123" s="35" t="str">
        <f>INDEX(CompositeRoster[team],RosterPlan25[[#This Row],[RosterIndex]])&amp;""</f>
        <v>TB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Rookie</v>
      </c>
      <c r="I123" s="41">
        <f>_xlfn.IFNA(INDEX(Draft2024[PRICE],RosterPlan25[[#This Row],[DraftIndex]]),0)</f>
        <v>3</v>
      </c>
      <c r="J123" s="41" t="str">
        <f>IF(RosterPlan25[[#This Row],[SOURCE]]="Rookie","Rookie",_xlfn.IFNA(INDEX(Draft2024[Current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3" s="41" t="str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3" s="41">
        <f>ROUNDDOWN(RosterPlan25[[#This Row],[Optimal $]]*IF(RosterPlan25[[#This Row],[Contract]]="Rookie",0.3,0.15),0)</f>
        <v>0</v>
      </c>
      <c r="N1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3" s="37">
        <f>IF(VARG="MANUAL",RosterPlan25[[#This Row],[ManualVARG]],IF(VARG="GOOD",RosterPlan25[[#This Row],[GoodVARG]],"ERR"))</f>
        <v>-3.3533033075700653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-3.3533033075700653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3" s="38" t="s">
        <v>433</v>
      </c>
      <c r="S123" s="38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-2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-2</v>
      </c>
      <c r="AB123">
        <f>INDEX(players[age],MATCH(RosterPlan25[[#This Row],[player_id]],players[sleeper_id],0))</f>
        <v>21</v>
      </c>
      <c r="AU123"/>
      <c r="BI123"/>
    </row>
    <row r="124" spans="1:61" x14ac:dyDescent="0.25">
      <c r="A124" t="s">
        <v>21528</v>
      </c>
      <c r="B124" t="s">
        <v>262</v>
      </c>
      <c r="C124" t="s">
        <v>21527</v>
      </c>
      <c r="D124">
        <f>_xlfn.IFNA(MATCH(RosterPlan25[[#This Row],[player_id]],CompositeRoster[sleeper_id],0),  MATCH(RosterPlan25[[#This Row],[PLAYER]],CompositeRoster[full_name],0))</f>
        <v>123</v>
      </c>
      <c r="E124">
        <f>MATCH(RosterPlan25[[#This Row],[player_id]],Draft2024[sleeper_id],0)</f>
        <v>92</v>
      </c>
      <c r="F124" s="35" t="str">
        <f>INDEX(CompositeRoster[team],RosterPlan25[[#This Row],[RosterIndex]])&amp;""</f>
        <v>BAL</v>
      </c>
      <c r="G124" s="35" t="str">
        <f>INDEX(CompositeRoster[position],RosterPlan25[[#This Row],[RosterIndex]])&amp;""</f>
        <v>WR</v>
      </c>
      <c r="H124" s="35" t="str">
        <f>INDEX(CompositeRoster[source],RosterPlan25[[#This Row],[RosterIndex]])</f>
        <v>Rookie</v>
      </c>
      <c r="I124" s="41">
        <f>_xlfn.IFNA(INDEX(Draft2024[PRICE],RosterPlan25[[#This Row],[DraftIndex]]),0)</f>
        <v>1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25">
        <f>IF(VARG="MANUAL",RosterPlan25[[#This Row],[ManualVARG]],IF(VARG="GOOD",RosterPlan25[[#This Row],[GoodVARG]],"ERR"))</f>
        <v>-4.3716051231482442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-4.3716051231482442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4" s="38" t="s">
        <v>433</v>
      </c>
      <c r="S124" s="57">
        <f>_xlfn.IFNA(INDEX(Draft2024[Net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22</v>
      </c>
      <c r="AU124"/>
      <c r="BI124"/>
    </row>
    <row r="125" spans="1:61" x14ac:dyDescent="0.25">
      <c r="A125" t="s">
        <v>21460</v>
      </c>
      <c r="B125" t="s">
        <v>262</v>
      </c>
      <c r="C125" t="s">
        <v>21459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Row],[player_id]],Draft2024[sleeper_id],0)</f>
        <v>93</v>
      </c>
      <c r="F125" s="35" t="str">
        <f>INDEX(CompositeRoster[team],RosterPlan25[[#This Row],[RosterIndex]])&amp;""</f>
        <v>BAL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Rookie</v>
      </c>
      <c r="I125" s="41">
        <f>_xlfn.IFNA(INDEX(Draft2024[PRICE],RosterPlan25[[#This Row],[DraftIndex]]),0)</f>
        <v>1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5" s="37">
        <f>IF(VARG="MANUAL",RosterPlan25[[#This Row],[ManualVARG]],IF(VARG="GOOD",RosterPlan25[[#This Row],[GoodVARG]],"ERR"))</f>
        <v>-4.9450863937374949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-4.9450863937374949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5" s="38" t="s">
        <v>433</v>
      </c>
      <c r="S125" s="38">
        <f>_xlfn.IFNA(INDEX(Draft2024[Net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23</v>
      </c>
      <c r="AU125"/>
      <c r="BI125"/>
    </row>
    <row r="126" spans="1:61" x14ac:dyDescent="0.25">
      <c r="A126" t="s">
        <v>164</v>
      </c>
      <c r="B126" t="s">
        <v>261</v>
      </c>
      <c r="C126" t="s">
        <v>9007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Row],[player_id]],Draft2024[sleeper_id],0)</f>
        <v>192</v>
      </c>
      <c r="F126" s="35" t="str">
        <f>INDEX(CompositeRoster[team],RosterPlan25[[#This Row],[RosterIndex]])&amp;""</f>
        <v>DAL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1</v>
      </c>
      <c r="J126" s="41" t="str">
        <f>IF(RosterPlan25[[#This Row],[SOURCE]]="Rookie","Rookie",_xlfn.IFNA(INDEX(Draft2024[Current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6" s="41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6" s="37">
        <f>IF(VARG="MANUAL",RosterPlan25[[#This Row],[ManualVARG]],IF(VARG="GOOD",RosterPlan25[[#This Row],[GoodVARG]],"ERR"))</f>
        <v>-0.73829567805124185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-0.73829567805124185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26" s="38" t="s">
        <v>433</v>
      </c>
      <c r="S126" s="38">
        <f>_xlfn.IFNA(INDEX(Draft2024[Net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2.5617043219487581</v>
      </c>
      <c r="X126" t="e">
        <f>IF(RosterPlan25[[#This Row],[VAW/G]]&gt;0,ROUND(RosterPlan25[[#This Row],[VAW/G]]*$AF$56,0)+1,1)</f>
        <v>#DIV/0!</v>
      </c>
      <c r="Y126" s="49" t="e">
        <f>RosterPlan25[[#This Row],[VAWG Market $]]-_xlfn.IFNA(RosterPlan25[[#This Row],[$ CURR]],1)</f>
        <v>#DIV/0!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0</v>
      </c>
      <c r="AB126">
        <f>INDEX(players[age],MATCH(RosterPlan25[[#This Row],[player_id]],players[sleeper_id],0))</f>
        <v>30</v>
      </c>
      <c r="AU126"/>
      <c r="BI126"/>
    </row>
    <row r="127" spans="1:61" x14ac:dyDescent="0.25">
      <c r="A127" t="s">
        <v>19071</v>
      </c>
      <c r="B127" t="s">
        <v>261</v>
      </c>
      <c r="C127" t="s">
        <v>19070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94</v>
      </c>
      <c r="F127" s="35" t="str">
        <f>INDEX(CompositeRoster[team],RosterPlan25[[#This Row],[RosterIndex]])&amp;""</f>
        <v>HOU</v>
      </c>
      <c r="G127" s="35" t="str">
        <f>INDEX(CompositeRoster[position],RosterPlan25[[#This Row],[RosterIndex]])&amp;""</f>
        <v>QB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11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7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27" s="25">
        <f>IF(VARG="MANUAL",RosterPlan25[[#This Row],[ManualVARG]],IF(VARG="GOOD",RosterPlan25[[#This Row],[GoodVARG]],"ERR"))</f>
        <v>1.8420497422187925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1.8420497422187925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27" s="38" t="s">
        <v>433</v>
      </c>
      <c r="S127" s="57">
        <f>_xlfn.IFNA(INDEX(Draft2024[Net Keeper Count],RosterPlan25[[#This Row],[DraftIndex]]),0)+IF(RosterPlan25[[#This Row],[KEEPER / RFA]]="K",1,0)</f>
        <v>2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25</v>
      </c>
      <c r="V127" s="35">
        <f>RosterPlan25[[#This Row],[Optimal $]]-RosterPlan25[[#This Row],[$ CURR]]</f>
        <v>14</v>
      </c>
      <c r="W127">
        <f>IF(OR(RosterPlan25[[#This Row],[SOURCE]]="Rookie",RosterPlan25[[#This Row],[POS]]="K"),0,RosterPlan25[[#This Row],[VAR/G]]+3.3)</f>
        <v>5.1420497422187923</v>
      </c>
      <c r="X127" t="e">
        <f>IF(RosterPlan25[[#This Row],[VAW/G]]&gt;0,ROUND(RosterPlan25[[#This Row],[VAW/G]]*$AF$56,0)+1,1)</f>
        <v>#DIV/0!</v>
      </c>
      <c r="Y127" s="49" t="e">
        <f>RosterPlan25[[#This Row],[VAWG Market $]]-_xlfn.IFNA(RosterPlan25[[#This Row],[$ CURR]],1)</f>
        <v>#DIV/0!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27">
        <f>RosterPlan25[[#This Row],[Pure Inflated $]]-RosterPlan25[[#This Row],[$ CURR]]</f>
        <v>30</v>
      </c>
      <c r="AB127">
        <f>INDEX(players[age],MATCH(RosterPlan25[[#This Row],[player_id]],players[sleeper_id],0))</f>
        <v>22</v>
      </c>
      <c r="AU127"/>
      <c r="BI127"/>
    </row>
    <row r="128" spans="1:61" x14ac:dyDescent="0.25">
      <c r="A128" t="s">
        <v>175</v>
      </c>
      <c r="B128" t="s">
        <v>261</v>
      </c>
      <c r="C128" t="s">
        <v>13648</v>
      </c>
      <c r="D128">
        <f>_xlfn.IFNA(MATCH(RosterPlan25[[#This Row],[player_id]],CompositeRoster[sleeper_id],0),  MATCH(RosterPlan25[[#This Row],[PLAYER]],CompositeRoster[full_name],0))</f>
        <v>127</v>
      </c>
      <c r="E128">
        <f>MATCH(RosterPlan25[[#This Row],[player_id]],Draft2024[sleeper_id],0)</f>
        <v>95</v>
      </c>
      <c r="F128" s="35" t="str">
        <f>INDEX(CompositeRoster[team],RosterPlan25[[#This Row],[RosterIndex]])&amp;""</f>
        <v>CHI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31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6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28" s="25">
        <f>IF(VARG="MANUAL",RosterPlan25[[#This Row],[ManualVARG]],IF(VARG="GOOD",RosterPlan25[[#This Row],[GoodVARG]],"ERR"))</f>
        <v>1.605776528401456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1.605776528401456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28" s="38" t="s">
        <v>433</v>
      </c>
      <c r="S128" s="57">
        <f>_xlfn.IFNA(INDEX(Draft2024[Net Keeper Count],RosterPlan25[[#This Row],[DraftIndex]]),0)+IF(RosterPlan25[[#This Row],[KEEPER / RFA]]="K",1,0)</f>
        <v>4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22</v>
      </c>
      <c r="V128" s="35">
        <f>RosterPlan25[[#This Row],[Optimal $]]-RosterPlan25[[#This Row],[$ CURR]]</f>
        <v>-9</v>
      </c>
      <c r="W128">
        <f>IF(OR(RosterPlan25[[#This Row],[SOURCE]]="Rookie",RosterPlan25[[#This Row],[POS]]="K"),0,RosterPlan25[[#This Row],[VAR/G]]+3.3)</f>
        <v>4.9057765284014554</v>
      </c>
      <c r="X128" t="e">
        <f>IF(RosterPlan25[[#This Row],[VAW/G]]&gt;0,ROUND(RosterPlan25[[#This Row],[VAW/G]]*$AF$56,0)+1,1)</f>
        <v>#DIV/0!</v>
      </c>
      <c r="Y128" s="49" t="e">
        <f>RosterPlan25[[#This Row],[VAWG Market $]]-_xlfn.IFNA(RosterPlan25[[#This Row],[$ CURR]],1)</f>
        <v>#DIV/0!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28">
        <f>RosterPlan25[[#This Row],[Pure Inflated $]]-RosterPlan25[[#This Row],[$ CURR]]</f>
        <v>30</v>
      </c>
      <c r="AB128">
        <f>INDEX(players[age],MATCH(RosterPlan25[[#This Row],[player_id]],players[sleeper_id],0))</f>
        <v>27</v>
      </c>
      <c r="AU128"/>
      <c r="BI128"/>
    </row>
    <row r="129" spans="1:61" x14ac:dyDescent="0.25">
      <c r="A129" t="s">
        <v>14609</v>
      </c>
      <c r="B129" t="s">
        <v>261</v>
      </c>
      <c r="C129" t="s">
        <v>14608</v>
      </c>
      <c r="D129" s="35">
        <f>_xlfn.IFNA(MATCH(RosterPlan25[[#This Row],[player_id]],CompositeRoster[sleeper_id],0),  MATCH(RosterPlan25[[#This Row],[PLAYER]],CompositeRoster[full_name],0))</f>
        <v>128</v>
      </c>
      <c r="E129" s="35">
        <f>MATCH(RosterPlan25[[#This Row],[player_id]],Draft2024[sleeper_id],0)</f>
        <v>219</v>
      </c>
      <c r="F129" s="35" t="str">
        <f>INDEX(CompositeRoster[team],RosterPlan25[[#This Row],[RosterIndex]])&amp;""</f>
        <v>ATL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3</v>
      </c>
      <c r="J129" s="41" t="str">
        <f>IF(RosterPlan25[[#This Row],[SOURCE]]="Rookie","Rookie",_xlfn.IFNA(INDEX(Draft2024[Current Contract],RosterPlan25[[#This Row],[DraftIndex]]),"Undrafted"))</f>
        <v>Auction</v>
      </c>
      <c r="K129" s="41" cm="1">
        <f t="array" ref="K1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9" s="37">
        <f>IF(VARG="MANUAL",RosterPlan25[[#This Row],[ManualVARG]],IF(VARG="GOOD",RosterPlan25[[#This Row],[GoodVARG]],"ERR"))</f>
        <v>-1.0539026341682103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-1.0539026341682103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129" s="38" t="s">
        <v>433</v>
      </c>
      <c r="S129" s="38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-2</v>
      </c>
      <c r="W129">
        <f>IF(OR(RosterPlan25[[#This Row],[SOURCE]]="Rookie",RosterPlan25[[#This Row],[POS]]="K"),0,RosterPlan25[[#This Row],[VAR/G]]+3.3)</f>
        <v>2.2460973658317895</v>
      </c>
      <c r="X129" t="e">
        <f>IF(RosterPlan25[[#This Row],[VAW/G]]&gt;0,ROUND(RosterPlan25[[#This Row],[VAW/G]]*$AF$56,0)+1,1)</f>
        <v>#DIV/0!</v>
      </c>
      <c r="Y129" s="49" t="e">
        <f>RosterPlan25[[#This Row],[VAWG Market $]]-_xlfn.IFNA(RosterPlan25[[#This Row],[$ CURR]],1)</f>
        <v>#DIV/0!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-2</v>
      </c>
      <c r="AB129">
        <f>INDEX(players[age],MATCH(RosterPlan25[[#This Row],[player_id]],players[sleeper_id],0))</f>
        <v>26</v>
      </c>
      <c r="AU129"/>
      <c r="BI129"/>
    </row>
    <row r="130" spans="1:61" x14ac:dyDescent="0.25">
      <c r="A130" t="s">
        <v>19187</v>
      </c>
      <c r="B130" t="s">
        <v>261</v>
      </c>
      <c r="C130" t="s">
        <v>19186</v>
      </c>
      <c r="D130" s="35">
        <f>_xlfn.IFNA(MATCH(RosterPlan25[[#This Row],[player_id]],CompositeRoster[sleeper_id],0),  MATCH(RosterPlan25[[#This Row],[PLAYER]],CompositeRoster[full_name],0))</f>
        <v>129</v>
      </c>
      <c r="E130" s="35">
        <f>MATCH(RosterPlan25[[#This Row],[player_id]],Draft2024[sleeper_id],0)</f>
        <v>96</v>
      </c>
      <c r="F130" s="35" t="str">
        <f>INDEX(CompositeRoster[team],RosterPlan25[[#This Row],[RosterIndex]])&amp;""</f>
        <v>NYG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_xlfn.IFNA(INDEX(Draft2024[PRICE],RosterPlan25[[#This Row],[DraftIndex]]),0)</f>
        <v>1</v>
      </c>
      <c r="J130" s="41" t="str">
        <f>IF(RosterPlan25[[#This Row],[SOURCE]]="Rookie","Rookie",_xlfn.IFNA(INDEX(Draft2024[Current Contract],RosterPlan25[[#This Row],[DraftIndex]]),"Undrafted"))</f>
        <v>Undrafted</v>
      </c>
      <c r="K130" s="41" cm="1">
        <f t="array" ref="K1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30" s="41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0" s="37">
        <f>IF(VARG="MANUAL",RosterPlan25[[#This Row],[ManualVARG]],IF(VARG="GOOD",RosterPlan25[[#This Row],[GoodVARG]],"ERR"))</f>
        <v>-4.2881716965094583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-4.2881716965094583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30" s="38" t="s">
        <v>433</v>
      </c>
      <c r="S130" s="38">
        <f>_xlfn.IFNA(INDEX(Draft2024[Net Keeper Count],RosterPlan25[[#This Row],[DraftIndex]]),0)+IF(RosterPlan25[[#This Row],[KEEPER / RFA]]="K",1,0)</f>
        <v>2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-0.98817169650945846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24</v>
      </c>
      <c r="AU130"/>
      <c r="BI130"/>
    </row>
    <row r="131" spans="1:61" x14ac:dyDescent="0.25">
      <c r="A131" t="s">
        <v>47</v>
      </c>
      <c r="B131" t="s">
        <v>261</v>
      </c>
      <c r="C131" t="s">
        <v>7719</v>
      </c>
      <c r="D131" s="35">
        <f>_xlfn.IFNA(MATCH(RosterPlan25[[#This Row],[player_id]],CompositeRoster[sleeper_id],0),  MATCH(RosterPlan25[[#This Row],[PLAYER]],CompositeRoster[full_name],0))</f>
        <v>130</v>
      </c>
      <c r="E131" s="35">
        <f>MATCH(RosterPlan25[[#This Row],[player_id]],Draft2024[sleeper_id],0)</f>
        <v>220</v>
      </c>
      <c r="F131" s="35" t="str">
        <f>INDEX(CompositeRoster[team],RosterPlan25[[#This Row],[RosterIndex]])&amp;""</f>
        <v>SF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_xlfn.IFNA(INDEX(Draft2024[PRICE],RosterPlan25[[#This Row],[DraftIndex]]),0)</f>
        <v>23</v>
      </c>
      <c r="J131" s="41" t="str">
        <f>IF(RosterPlan25[[#This Row],[SOURCE]]="Rookie","Rookie",_xlfn.IFNA(INDEX(Draft2024[Current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1" s="41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1" s="41">
        <f>ROUNDDOWN(RosterPlan25[[#This Row],[Optimal $]]*IF(RosterPlan25[[#This Row],[Contract]]="Rookie",0.3,0.15),0)</f>
        <v>4</v>
      </c>
      <c r="N1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31" s="37">
        <f>IF(VARG="MANUAL",RosterPlan25[[#This Row],[ManualVARG]],IF(VARG="GOOD",RosterPlan25[[#This Row],[GoodVARG]],"ERR"))</f>
        <v>2.0198090008550582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2.0198090008550582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31" s="38" t="s">
        <v>433</v>
      </c>
      <c r="S131" s="38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28</v>
      </c>
      <c r="V131" s="35">
        <f>RosterPlan25[[#This Row],[Optimal $]]-RosterPlan25[[#This Row],[$ CURR]]</f>
        <v>5</v>
      </c>
      <c r="W131">
        <f>IF(OR(RosterPlan25[[#This Row],[SOURCE]]="Rookie",RosterPlan25[[#This Row],[POS]]="K"),0,RosterPlan25[[#This Row],[VAR/G]]+3.3)</f>
        <v>5.3198090008550576</v>
      </c>
      <c r="X131" t="e">
        <f>IF(RosterPlan25[[#This Row],[VAW/G]]&gt;0,ROUND(RosterPlan25[[#This Row],[VAW/G]]*$AF$56,0)+1,1)</f>
        <v>#DIV/0!</v>
      </c>
      <c r="Y131" s="49" t="e">
        <f>RosterPlan25[[#This Row],[VAWG Market $]]-_xlfn.IFNA(RosterPlan25[[#This Row],[$ CURR]],1)</f>
        <v>#DIV/0!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131">
        <f>RosterPlan25[[#This Row],[Pure Inflated $]]-RosterPlan25[[#This Row],[$ CURR]]</f>
        <v>30</v>
      </c>
      <c r="AB131">
        <f>INDEX(players[age],MATCH(RosterPlan25[[#This Row],[player_id]],players[sleeper_id],0))</f>
        <v>30</v>
      </c>
      <c r="AU131"/>
      <c r="BI131"/>
    </row>
    <row r="132" spans="1:61" x14ac:dyDescent="0.25">
      <c r="A132" t="s">
        <v>17818</v>
      </c>
      <c r="B132" t="s">
        <v>261</v>
      </c>
      <c r="C132" t="s">
        <v>17817</v>
      </c>
      <c r="D132">
        <f>_xlfn.IFNA(MATCH(RosterPlan25[[#This Row],[player_id]],CompositeRoster[sleeper_id],0),  MATCH(RosterPlan25[[#This Row],[PLAYER]],CompositeRoster[full_name],0))</f>
        <v>131</v>
      </c>
      <c r="E132">
        <f>MATCH(RosterPlan25[[#This Row],[player_id]],Draft2024[sleeper_id],0)</f>
        <v>97</v>
      </c>
      <c r="F132" t="str">
        <f>INDEX(CompositeRoster[team],RosterPlan25[[#This Row],[RosterIndex]])&amp;""</f>
        <v>DEN</v>
      </c>
      <c r="G132" t="str">
        <f>INDEX(CompositeRoster[position],RosterPlan25[[#This Row],[RosterIndex]])&amp;""</f>
        <v>TE</v>
      </c>
      <c r="H132" t="str">
        <f>INDEX(CompositeRoster[source],RosterPlan25[[#This Row],[RosterIndex]])</f>
        <v>Roster</v>
      </c>
      <c r="I132" s="41">
        <f>_xlfn.IFNA(INDEX(Draft2024[PRICE],RosterPlan25[[#This Row],[DraftIndex]]),0)</f>
        <v>2</v>
      </c>
      <c r="J132" s="41" t="str">
        <f>IF(RosterPlan25[[#This Row],[SOURCE]]="Rookie","Rookie",_xlfn.IFNA(INDEX(Draft2024[Current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2" s="41" t="str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2" s="41">
        <f>ROUNDDOWN(RosterPlan25[[#This Row],[Optimal $]]*IF(RosterPlan25[[#This Row],[Contract]]="Rookie",0.3,0.15),0)</f>
        <v>0</v>
      </c>
      <c r="N132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2" s="37">
        <f>IF(VARG="MANUAL",RosterPlan25[[#This Row],[ManualVARG]],IF(VARG="GOOD",RosterPlan25[[#This Row],[GoodVARG]],"ERR"))</f>
        <v>-3.2457084553062874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-3.2457084553062874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32" s="38" t="s">
        <v>433</v>
      </c>
      <c r="S132">
        <f>_xlfn.IFNA(INDEX(Draft2024[Net Keeper Count],RosterPlan25[[#This Row],[DraftIndex]]),0)+IF(RosterPlan25[[#This Row],[KEEPER / RFA]]="K",1,0)</f>
        <v>3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-1</v>
      </c>
      <c r="W132" s="35">
        <f>IF(OR(RosterPlan25[[#This Row],[SOURCE]]="Rookie",RosterPlan25[[#This Row],[POS]]="K"),0,RosterPlan25[[#This Row],[VAR/G]]+3.3)</f>
        <v>5.4291544693712446E-2</v>
      </c>
      <c r="X132" s="35" t="e">
        <f>IF(RosterPlan25[[#This Row],[VAW/G]]&gt;0,ROUND(RosterPlan25[[#This Row],[VAW/G]]*$AF$56,0)+1,1)</f>
        <v>#DIV/0!</v>
      </c>
      <c r="Y132" s="42" t="e">
        <f>RosterPlan25[[#This Row],[VAWG Market $]]-_xlfn.IFNA(RosterPlan25[[#This Row],[$ CURR]],1)</f>
        <v>#DIV/0!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 s="35">
        <f>RosterPlan25[[#This Row],[Pure Inflated $]]-RosterPlan25[[#This Row],[$ CURR]]</f>
        <v>-1</v>
      </c>
      <c r="AB132">
        <f>INDEX(players[age],MATCH(RosterPlan25[[#This Row],[player_id]],players[sleeper_id],0))</f>
        <v>24</v>
      </c>
      <c r="AU132"/>
      <c r="BI132"/>
    </row>
    <row r="133" spans="1:61" x14ac:dyDescent="0.25">
      <c r="A133" t="s">
        <v>21</v>
      </c>
      <c r="B133" t="s">
        <v>261</v>
      </c>
      <c r="C133" t="s">
        <v>1684</v>
      </c>
      <c r="D133" s="35">
        <f>_xlfn.IFNA(MATCH(RosterPlan25[[#This Row],[player_id]],CompositeRoster[sleeper_id],0),  MATCH(RosterPlan25[[#This Row],[PLAYER]],CompositeRoster[full_name],0))</f>
        <v>132</v>
      </c>
      <c r="E133" s="35">
        <f>MATCH(RosterPlan25[[#This Row],[player_id]],Draft2024[sleeper_id],0)</f>
        <v>98</v>
      </c>
      <c r="F133" s="35" t="str">
        <f>INDEX(CompositeRoster[team],RosterPlan25[[#This Row],[RosterIndex]])&amp;""</f>
        <v>NE</v>
      </c>
      <c r="G133" s="35" t="str">
        <f>INDEX(CompositeRoster[position],RosterPlan25[[#This Row],[RosterIndex]])&amp;""</f>
        <v>TE</v>
      </c>
      <c r="H133" s="35" t="str">
        <f>INDEX(CompositeRoster[source],RosterPlan25[[#This Row],[RosterIndex]])</f>
        <v>Roster</v>
      </c>
      <c r="I133" s="41">
        <f>_xlfn.IFNA(INDEX(Draft2024[PRICE],RosterPlan25[[#This Row],[DraftIndex]]),0)</f>
        <v>1</v>
      </c>
      <c r="J133" s="41" t="str">
        <f>IF(RosterPlan25[[#This Row],[SOURCE]]="Rookie","Rookie",_xlfn.IFNA(INDEX(Draft2024[Current Contract],RosterPlan25[[#This Row],[DraftIndex]]),"Undrafted"))</f>
        <v>Undrafted</v>
      </c>
      <c r="K133" s="41" cm="1">
        <f t="array" ref="K1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33" s="41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-1.4390861291240238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-1.4390861291240238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33" s="38" t="s">
        <v>433</v>
      </c>
      <c r="S133" s="38">
        <f>_xlfn.IFNA(INDEX(Draft2024[Net Keeper Count],RosterPlan25[[#This Row],[DraftIndex]]),0)+IF(RosterPlan25[[#This Row],[KEEPER / RFA]]="K",1,0)</f>
        <v>2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1.860913870875976</v>
      </c>
      <c r="X133" t="e">
        <f>IF(RosterPlan25[[#This Row],[VAW/G]]&gt;0,ROUND(RosterPlan25[[#This Row],[VAW/G]]*$AF$56,0)+1,1)</f>
        <v>#DIV/0!</v>
      </c>
      <c r="Y133" s="49" t="e">
        <f>RosterPlan25[[#This Row],[VAWG Market $]]-_xlfn.IFNA(RosterPlan25[[#This Row],[$ CURR]],1)</f>
        <v>#DIV/0!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29</v>
      </c>
      <c r="AU133"/>
      <c r="BI133"/>
    </row>
    <row r="134" spans="1:61" x14ac:dyDescent="0.25">
      <c r="A134" t="s">
        <v>18430</v>
      </c>
      <c r="B134" t="s">
        <v>261</v>
      </c>
      <c r="C134" t="s">
        <v>18429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Row],[player_id]],Draft2024[sleeper_id],0)</f>
        <v>99</v>
      </c>
      <c r="F134" s="35" t="str">
        <f>INDEX(CompositeRoster[team],RosterPlan25[[#This Row],[RosterIndex]])&amp;""</f>
        <v>BAL</v>
      </c>
      <c r="G134" s="35" t="str">
        <f>INDEX(CompositeRoster[position],RosterPlan25[[#This Row],[RosterIndex]])&amp;""</f>
        <v>TE</v>
      </c>
      <c r="H134" s="35" t="str">
        <f>INDEX(CompositeRoster[source],RosterPlan25[[#This Row],[RosterIndex]])</f>
        <v>Roster</v>
      </c>
      <c r="I134" s="41">
        <f>_xlfn.IFNA(INDEX(Draft2024[PRICE],RosterPlan25[[#This Row],[DraftIndex]]),0)</f>
        <v>1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4" s="25">
        <f>IF(VARG="MANUAL",RosterPlan25[[#This Row],[ManualVARG]],IF(VARG="GOOD",RosterPlan25[[#This Row],[GoodVARG]],"ERR"))</f>
        <v>-2.7524616310390142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-2.7524616310390142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34" s="38" t="s">
        <v>433</v>
      </c>
      <c r="S134" s="57">
        <f>_xlfn.IFNA(INDEX(Draft2024[Net Keeper Count],RosterPlan25[[#This Row],[DraftIndex]]),0)+IF(RosterPlan25[[#This Row],[KEEPER / RFA]]="K",1,0)</f>
        <v>3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0.54753836896098562</v>
      </c>
      <c r="X134" t="e">
        <f>IF(RosterPlan25[[#This Row],[VAW/G]]&gt;0,ROUND(RosterPlan25[[#This Row],[VAW/G]]*$AF$56,0)+1,1)</f>
        <v>#DIV/0!</v>
      </c>
      <c r="Y134" s="49" t="e">
        <f>RosterPlan25[[#This Row],[VAWG Market $]]-_xlfn.IFNA(RosterPlan25[[#This Row],[$ CURR]],1)</f>
        <v>#DIV/0!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24</v>
      </c>
      <c r="AU134"/>
      <c r="BI134"/>
    </row>
    <row r="135" spans="1:61" x14ac:dyDescent="0.25">
      <c r="A135" t="s">
        <v>15030</v>
      </c>
      <c r="B135" t="s">
        <v>261</v>
      </c>
      <c r="C135" t="s">
        <v>15029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Row],[player_id]],Draft2024[sleeper_id],0)</f>
        <v>100</v>
      </c>
      <c r="F135" s="35" t="str">
        <f>INDEX(CompositeRoster[team],RosterPlan25[[#This Row],[RosterIndex]])&amp;""</f>
        <v>PHI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54</v>
      </c>
      <c r="J135" s="41" t="str">
        <f>IF(RosterPlan25[[#This Row],[SOURCE]]="Rookie","Rookie",_xlfn.IFNA(INDEX(Draft2024[Current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35" s="41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5" s="41">
        <f>ROUNDDOWN(RosterPlan25[[#This Row],[Optimal $]]*IF(RosterPlan25[[#This Row],[Contract]]="Rookie",0.3,0.15),0)</f>
        <v>7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35" s="25">
        <f>IF(VARG="MANUAL",RosterPlan25[[#This Row],[ManualVARG]],IF(VARG="GOOD",RosterPlan25[[#This Row],[GoodVARG]],"ERR"))</f>
        <v>3.8007024169411752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3.8007024169411752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35" s="38" t="s">
        <v>433</v>
      </c>
      <c r="S135" s="57">
        <f>_xlfn.IFNA(INDEX(Draft2024[Net Keeper Count],RosterPlan25[[#This Row],[DraftIndex]]),0)+IF(RosterPlan25[[#This Row],[KEEPER / RFA]]="K",1,0)</f>
        <v>2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51</v>
      </c>
      <c r="V135" s="35">
        <f>RosterPlan25[[#This Row],[Optimal $]]-RosterPlan25[[#This Row],[$ CURR]]</f>
        <v>-3</v>
      </c>
      <c r="W135">
        <f>IF(OR(RosterPlan25[[#This Row],[SOURCE]]="Rookie",RosterPlan25[[#This Row],[POS]]="K"),0,RosterPlan25[[#This Row],[VAR/G]]+3.3)</f>
        <v>7.100702416941175</v>
      </c>
      <c r="X135" t="e">
        <f>IF(RosterPlan25[[#This Row],[VAW/G]]&gt;0,ROUND(RosterPlan25[[#This Row],[VAW/G]]*$AF$56,0)+1,1)</f>
        <v>#DIV/0!</v>
      </c>
      <c r="Y135" s="49" t="e">
        <f>RosterPlan25[[#This Row],[VAWG Market $]]-_xlfn.IFNA(RosterPlan25[[#This Row],[$ CURR]],1)</f>
        <v>#DIV/0!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35">
        <f>RosterPlan25[[#This Row],[Pure Inflated $]]-RosterPlan25[[#This Row],[$ CURR]]</f>
        <v>30</v>
      </c>
      <c r="AB135">
        <f>INDEX(players[age],MATCH(RosterPlan25[[#This Row],[player_id]],players[sleeper_id],0))</f>
        <v>25</v>
      </c>
      <c r="AU135"/>
      <c r="BI135"/>
    </row>
    <row r="136" spans="1:61" x14ac:dyDescent="0.25">
      <c r="A136" t="s">
        <v>14445</v>
      </c>
      <c r="B136" t="s">
        <v>261</v>
      </c>
      <c r="C136" t="s">
        <v>14444</v>
      </c>
      <c r="D136">
        <f>_xlfn.IFNA(MATCH(RosterPlan25[[#This Row],[player_id]],CompositeRoster[sleeper_id],0),  MATCH(RosterPlan25[[#This Row],[PLAYER]],CompositeRoster[full_name],0))</f>
        <v>135</v>
      </c>
      <c r="E136">
        <f>MATCH(RosterPlan25[[#This Row],[player_id]],Draft2024[sleeper_id],0)</f>
        <v>101</v>
      </c>
      <c r="F136" t="str">
        <f>INDEX(CompositeRoster[team],RosterPlan25[[#This Row],[RosterIndex]])&amp;""</f>
        <v>IND</v>
      </c>
      <c r="G136" t="str">
        <f>INDEX(CompositeRoster[position],RosterPlan25[[#This Row],[RosterIndex]])&amp;""</f>
        <v>RB</v>
      </c>
      <c r="H136" t="str">
        <f>INDEX(CompositeRoster[source],RosterPlan25[[#This Row],[RosterIndex]])</f>
        <v>Roster</v>
      </c>
      <c r="I136" s="41">
        <f>_xlfn.IFNA(INDEX(Draft2024[PRICE],RosterPlan25[[#This Row],[DraftIndex]]),0)</f>
        <v>78</v>
      </c>
      <c r="J136" s="41" t="str">
        <f>IF(RosterPlan25[[#This Row],[SOURCE]]="Rookie","Rookie",_xlfn.IFNA(INDEX(Draft2024[Current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136" s="41" t="str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6" s="41">
        <f>ROUNDDOWN(RosterPlan25[[#This Row],[Optimal $]]*IF(RosterPlan25[[#This Row],[Contract]]="Rookie",0.3,0.15),0)</f>
        <v>20</v>
      </c>
      <c r="N136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36" s="37">
        <f>IF(VARG="MANUAL",RosterPlan25[[#This Row],[ManualVARG]],IF(VARG="GOOD",RosterPlan25[[#This Row],[GoodVARG]],"ERR"))</f>
        <v>5.1008375128724364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5.1008375128724364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36" s="38" t="s">
        <v>433</v>
      </c>
      <c r="S136" s="35">
        <f>_xlfn.IFNA(INDEX(Draft2024[Net Keeper Count],RosterPlan25[[#This Row],[DraftIndex]]),0)+IF(RosterPlan25[[#This Row],[KEEPER / RFA]]="K",1,0)</f>
        <v>5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69</v>
      </c>
      <c r="V136" s="35">
        <f>RosterPlan25[[#This Row],[Optimal $]]-RosterPlan25[[#This Row],[$ CURR]]</f>
        <v>-9</v>
      </c>
      <c r="W136" s="35">
        <f>IF(OR(RosterPlan25[[#This Row],[SOURCE]]="Rookie",RosterPlan25[[#This Row],[POS]]="K"),0,RosterPlan25[[#This Row],[VAR/G]]+3.3)</f>
        <v>8.4008375128724353</v>
      </c>
      <c r="X136" s="35" t="e">
        <f>IF(RosterPlan25[[#This Row],[VAW/G]]&gt;0,ROUND(RosterPlan25[[#This Row],[VAW/G]]*$AF$56,0)+1,1)</f>
        <v>#DIV/0!</v>
      </c>
      <c r="Y136" s="42" t="e">
        <f>RosterPlan25[[#This Row],[VAWG Market $]]-_xlfn.IFNA(RosterPlan25[[#This Row],[$ CURR]],1)</f>
        <v>#DIV/0!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108</v>
      </c>
      <c r="AA136" s="35">
        <f>RosterPlan25[[#This Row],[Pure Inflated $]]-RosterPlan25[[#This Row],[$ CURR]]</f>
        <v>30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18116</v>
      </c>
      <c r="B137" t="s">
        <v>261</v>
      </c>
      <c r="C137" t="s">
        <v>18115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102</v>
      </c>
      <c r="F137" s="35" t="str">
        <f>INDEX(CompositeRoster[team],RosterPlan25[[#This Row],[RosterIndex]])&amp;""</f>
        <v>SF</v>
      </c>
      <c r="G137" s="35" t="str">
        <f>INDEX(CompositeRoster[position],RosterPlan25[[#This Row],[RosterIndex]])&amp;""</f>
        <v>RB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1</v>
      </c>
      <c r="J137" s="41" t="str">
        <f>IF(RosterPlan25[[#This Row],[SOURCE]]="Rookie","Rookie",_xlfn.IFNA(INDEX(Draft2024[Current Contract],RosterPlan25[[#This Row],[DraftIndex]]),"Undrafted"))</f>
        <v>Undrafted</v>
      </c>
      <c r="K137" s="41" cm="1">
        <f t="array" ref="K1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7" s="41">
        <f>ROUNDDOWN(RosterPlan25[[#This Row],[Optimal $]]*IF(RosterPlan25[[#This Row],[Contract]]="Rookie",0.3,0.15),0)</f>
        <v>0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7" s="25">
        <f>IF(VARG="MANUAL",RosterPlan25[[#This Row],[ManualVARG]],IF(VARG="GOOD",RosterPlan25[[#This Row],[GoodVARG]],"ERR"))</f>
        <v>-4.3221751833438251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-4.3221751833438251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37" s="38" t="s">
        <v>433</v>
      </c>
      <c r="S137" s="57">
        <f>_xlfn.IFNA(INDEX(Draft2024[Net Keeper Count],RosterPlan25[[#This Row],[DraftIndex]]),0)+IF(RosterPlan25[[#This Row],[KEEPER / RFA]]="K",1,0)</f>
        <v>3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1</v>
      </c>
      <c r="V137" s="35">
        <f>RosterPlan25[[#This Row],[Optimal $]]-RosterPlan25[[#This Row],[$ CURR]]</f>
        <v>0</v>
      </c>
      <c r="W137">
        <f>IF(OR(RosterPlan25[[#This Row],[SOURCE]]="Rookie",RosterPlan25[[#This Row],[POS]]="K"),0,RosterPlan25[[#This Row],[VAR/G]]+3.3)</f>
        <v>-1.0221751833438253</v>
      </c>
      <c r="X137">
        <f>IF(RosterPlan25[[#This Row],[VAW/G]]&gt;0,ROUND(RosterPlan25[[#This Row],[VAW/G]]*$AF$56,0)+1,1)</f>
        <v>1</v>
      </c>
      <c r="Y137" s="49">
        <f>RosterPlan25[[#This Row],[VAWG Market $]]-_xlfn.IFNA(RosterPlan25[[#This Row],[$ CURR]],1)</f>
        <v>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7">
        <f>RosterPlan25[[#This Row],[Pure Inflated $]]-RosterPlan25[[#This Row],[$ CURR]]</f>
        <v>0</v>
      </c>
      <c r="AB137">
        <f>INDEX(players[age],MATCH(RosterPlan25[[#This Row],[player_id]],players[sleeper_id],0))</f>
        <v>24</v>
      </c>
      <c r="AU137"/>
      <c r="BI137"/>
    </row>
    <row r="138" spans="1:61" x14ac:dyDescent="0.25">
      <c r="A138" t="s">
        <v>16267</v>
      </c>
      <c r="B138" t="s">
        <v>261</v>
      </c>
      <c r="C138" t="s">
        <v>16266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Row],[player_id]],Draft2024[sleeper_id],0)</f>
        <v>230</v>
      </c>
      <c r="F138" t="str">
        <f>INDEX(CompositeRoster[team],RosterPlan25[[#This Row],[RosterIndex]])&amp;""</f>
        <v>PIT</v>
      </c>
      <c r="G138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21</v>
      </c>
      <c r="J138" s="41" t="str">
        <f>IF(RosterPlan25[[#This Row],[SOURCE]]="Rookie","Rookie",_xlfn.IFNA(INDEX(Draft2024[Current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38" s="41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8" s="41">
        <f>ROUNDDOWN(RosterPlan25[[#This Row],[Optimal $]]*IF(RosterPlan25[[#This Row],[Contract]]="Rookie",0.3,0.15),0)</f>
        <v>3</v>
      </c>
      <c r="N13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8" s="37">
        <f>IF(VARG="MANUAL",RosterPlan25[[#This Row],[ManualVARG]],IF(VARG="GOOD",RosterPlan25[[#This Row],[GoodVARG]],"ERR"))</f>
        <v>1.4307048278340246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1.4307048278340246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38" s="38" t="s">
        <v>433</v>
      </c>
      <c r="S138" s="35">
        <f>_xlfn.IFNA(INDEX(Draft2024[Net Keeper Count],RosterPlan25[[#This Row],[DraftIndex]]),0)+IF(RosterPlan25[[#This Row],[KEEPER / RFA]]="K",1,0)</f>
        <v>1</v>
      </c>
      <c r="T138" s="38" t="str">
        <f>IF(RosterPlan25[[#This Row],[KEEPER / RFA]]="RFA",RosterPlan25[[#This Row],[Pure Inflated $]],"")</f>
        <v/>
      </c>
      <c r="U138">
        <f>IF(RosterPlan25[[#This Row],[VAR/G]]&gt;0,
ROUND(IF(VARG="GOOD",$AF$29,IF(VARG="ATHLETIC",$AG$29,99999999999))*RosterPlan25[[#This Row],[VAR/G]],0),
0) + 1</f>
        <v>20</v>
      </c>
      <c r="V138" s="35">
        <f>RosterPlan25[[#This Row],[Optimal $]]-RosterPlan25[[#This Row],[$ CURR]]</f>
        <v>-1</v>
      </c>
      <c r="W138" s="35">
        <f>IF(OR(RosterPlan25[[#This Row],[SOURCE]]="Rookie",RosterPlan25[[#This Row],[POS]]="K"),0,RosterPlan25[[#This Row],[VAR/G]]+3.3)</f>
        <v>4.7307048278340247</v>
      </c>
      <c r="X138" s="35" t="e">
        <f>IF(RosterPlan25[[#This Row],[VAW/G]]&gt;0,ROUND(RosterPlan25[[#This Row],[VAW/G]]*$AF$56,0)+1,1)</f>
        <v>#DIV/0!</v>
      </c>
      <c r="Y138" s="42" t="e">
        <f>RosterPlan25[[#This Row],[VAWG Market $]]-_xlfn.IFNA(RosterPlan25[[#This Row],[$ CURR]],1)</f>
        <v>#DIV/0!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38" s="35">
        <f>RosterPlan25[[#This Row],[Pure Inflated $]]-RosterPlan25[[#This Row],[$ CURR]]</f>
        <v>30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16130</v>
      </c>
      <c r="B139" t="s">
        <v>261</v>
      </c>
      <c r="C139" t="s">
        <v>16129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Row],[player_id]],Draft2024[sleeper_id],0)</f>
        <v>103</v>
      </c>
      <c r="F139" s="35" t="str">
        <f>INDEX(CompositeRoster[team],RosterPlan25[[#This Row],[RosterIndex]])&amp;""</f>
        <v>HOU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12</v>
      </c>
      <c r="J139" s="41" t="str">
        <f>IF(RosterPlan25[[#This Row],[SOURCE]]="Rookie","Rookie",_xlfn.IFNA(INDEX(Draft2024[Current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39" s="41" t="str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9" s="41">
        <f>ROUNDDOWN(RosterPlan25[[#This Row],[Optimal $]]*IF(RosterPlan25[[#This Row],[Contract]]="Rookie",0.3,0.15),0)</f>
        <v>9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39" s="25">
        <f>IF(VARG="MANUAL",RosterPlan25[[#This Row],[ManualVARG]],IF(VARG="GOOD",RosterPlan25[[#This Row],[GoodVARG]],"ERR"))</f>
        <v>2.227897918541307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2.227897918541307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39" s="38" t="s">
        <v>433</v>
      </c>
      <c r="S139" s="57">
        <f>_xlfn.IFNA(INDEX(Draft2024[Net Keeper Count],RosterPlan25[[#This Row],[DraftIndex]]),0)+IF(RosterPlan25[[#This Row],[KEEPER / RFA]]="K",1,0)</f>
        <v>4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31</v>
      </c>
      <c r="V139" s="35">
        <f>RosterPlan25[[#This Row],[Optimal $]]-RosterPlan25[[#This Row],[$ CURR]]</f>
        <v>19</v>
      </c>
      <c r="W139">
        <f>IF(OR(RosterPlan25[[#This Row],[SOURCE]]="Rookie",RosterPlan25[[#This Row],[POS]]="K"),0,RosterPlan25[[#This Row],[VAR/G]]+3.3)</f>
        <v>5.5278979185413064</v>
      </c>
      <c r="X139" t="e">
        <f>IF(RosterPlan25[[#This Row],[VAW/G]]&gt;0,ROUND(RosterPlan25[[#This Row],[VAW/G]]*$AF$56,0)+1,1)</f>
        <v>#DIV/0!</v>
      </c>
      <c r="Y139" s="49" t="e">
        <f>RosterPlan25[[#This Row],[VAWG Market $]]-_xlfn.IFNA(RosterPlan25[[#This Row],[$ CURR]],1)</f>
        <v>#DIV/0!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39">
        <f>RosterPlan25[[#This Row],[Pure Inflated $]]-RosterPlan25[[#This Row],[$ CURR]]</f>
        <v>30</v>
      </c>
      <c r="AB139">
        <f>INDEX(players[age],MATCH(RosterPlan25[[#This Row],[player_id]],players[sleeper_id],0))</f>
        <v>25</v>
      </c>
      <c r="AU139"/>
      <c r="BI139"/>
    </row>
    <row r="140" spans="1:61" x14ac:dyDescent="0.25">
      <c r="A140" t="s">
        <v>19135</v>
      </c>
      <c r="B140" t="s">
        <v>261</v>
      </c>
      <c r="C140" t="s">
        <v>19134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229</v>
      </c>
      <c r="F140" s="35" t="str">
        <f>INDEX(CompositeRoster[team],RosterPlan25[[#This Row],[RosterIndex]])&amp;""</f>
        <v>LAC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1</v>
      </c>
      <c r="J140" s="41" t="str">
        <f>IF(RosterPlan25[[#This Row],[SOURCE]]="Rookie","Rookie",_xlfn.IFNA(INDEX(Draft2024[Current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0" s="41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0" s="37">
        <f>IF(VARG="MANUAL",RosterPlan25[[#This Row],[ManualVARG]],IF(VARG="GOOD",RosterPlan25[[#This Row],[GoodVARG]],"ERR"))</f>
        <v>-2.5967283663426701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-2.5967283663426701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40" s="38" t="s">
        <v>433</v>
      </c>
      <c r="S140" s="38">
        <f>_xlfn.IFNA(INDEX(Draft2024[Net Keeper Count],RosterPlan25[[#This Row],[DraftIndex]]),0)+IF(RosterPlan25[[#This Row],[KEEPER / RFA]]="K",1,0)</f>
        <v>1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0.7032716336573297</v>
      </c>
      <c r="X140" t="e">
        <f>IF(RosterPlan25[[#This Row],[VAW/G]]&gt;0,ROUND(RosterPlan25[[#This Row],[VAW/G]]*$AF$56,0)+1,1)</f>
        <v>#DIV/0!</v>
      </c>
      <c r="Y140" s="49" t="e">
        <f>RosterPlan25[[#This Row],[VAWG Market $]]-_xlfn.IFNA(RosterPlan25[[#This Row],[$ CURR]],1)</f>
        <v>#DIV/0!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22</v>
      </c>
      <c r="AU140"/>
      <c r="BI140"/>
    </row>
    <row r="141" spans="1:61" x14ac:dyDescent="0.25">
      <c r="A141" t="s">
        <v>19263</v>
      </c>
      <c r="B141" t="s">
        <v>261</v>
      </c>
      <c r="C141" t="s">
        <v>19262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Row],[player_id]],Draft2024[sleeper_id],0)</f>
        <v>104</v>
      </c>
      <c r="F141" s="35" t="str">
        <f>INDEX(CompositeRoster[team],RosterPlan25[[#This Row],[RosterIndex]])&amp;""</f>
        <v>KC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7</v>
      </c>
      <c r="J141" s="41" t="str">
        <f>IF(RosterPlan25[[#This Row],[SOURCE]]="Rookie","Rookie",_xlfn.IFNA(INDEX(Draft2024[Current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1" s="41" t="str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3</v>
      </c>
      <c r="N1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41" s="37">
        <f>IF(VARG="MANUAL",RosterPlan25[[#This Row],[ManualVARG]],IF(VARG="GOOD",RosterPlan25[[#This Row],[GoodVARG]],"ERR"))</f>
        <v>0.74683205590571755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0.74683205590571755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41" s="38" t="s">
        <v>433</v>
      </c>
      <c r="S141" s="38">
        <f>_xlfn.IFNA(INDEX(Draft2024[Net Keeper Count],RosterPlan25[[#This Row],[DraftIndex]]),0)+IF(RosterPlan25[[#This Row],[KEEPER / RFA]]="K",1,0)</f>
        <v>2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11</v>
      </c>
      <c r="V141" s="35">
        <f>RosterPlan25[[#This Row],[Optimal $]]-RosterPlan25[[#This Row],[$ CURR]]</f>
        <v>4</v>
      </c>
      <c r="W141">
        <f>IF(OR(RosterPlan25[[#This Row],[SOURCE]]="Rookie",RosterPlan25[[#This Row],[POS]]="K"),0,RosterPlan25[[#This Row],[VAR/G]]+3.3)</f>
        <v>4.0468320559057176</v>
      </c>
      <c r="X141" t="e">
        <f>IF(RosterPlan25[[#This Row],[VAW/G]]&gt;0,ROUND(RosterPlan25[[#This Row],[VAW/G]]*$AF$56,0)+1,1)</f>
        <v>#DIV/0!</v>
      </c>
      <c r="Y141" s="49" t="e">
        <f>RosterPlan25[[#This Row],[VAWG Market $]]-_xlfn.IFNA(RosterPlan25[[#This Row],[$ CURR]],1)</f>
        <v>#DIV/0!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41">
        <f>RosterPlan25[[#This Row],[Pure Inflated $]]-RosterPlan25[[#This Row],[$ CURR]]</f>
        <v>30</v>
      </c>
      <c r="AB141">
        <f>INDEX(players[age],MATCH(RosterPlan25[[#This Row],[player_id]],players[sleeper_id],0))</f>
        <v>24</v>
      </c>
      <c r="AU141"/>
      <c r="BI141"/>
    </row>
    <row r="142" spans="1:61" x14ac:dyDescent="0.25">
      <c r="A142" t="s">
        <v>16093</v>
      </c>
      <c r="B142" t="s">
        <v>261</v>
      </c>
      <c r="C142" t="s">
        <v>16092</v>
      </c>
      <c r="D142">
        <f>_xlfn.IFNA(MATCH(RosterPlan25[[#This Row],[player_id]],CompositeRoster[sleeper_id],0),  MATCH(RosterPlan25[[#This Row],[PLAYER]],CompositeRoster[full_name],0))</f>
        <v>141</v>
      </c>
      <c r="E142">
        <f>MATCH(RosterPlan25[[#This Row],[player_id]],Draft2024[sleeper_id],0)</f>
        <v>105</v>
      </c>
      <c r="F142" t="str">
        <f>INDEX(CompositeRoster[team],RosterPlan25[[#This Row],[RosterIndex]])&amp;""</f>
        <v>NE</v>
      </c>
      <c r="G142" t="str">
        <f>INDEX(CompositeRoster[position],RosterPlan25[[#This Row],[RosterIndex]])&amp;""</f>
        <v>RB</v>
      </c>
      <c r="H142" t="str">
        <f>INDEX(CompositeRoster[source],RosterPlan25[[#This Row],[RosterIndex]])</f>
        <v>Roster</v>
      </c>
      <c r="I142" s="41">
        <f>_xlfn.IFNA(INDEX(Draft2024[PRICE],RosterPlan25[[#This Row],[DraftIndex]]),0)</f>
        <v>28</v>
      </c>
      <c r="J142" s="41" t="str">
        <f>IF(RosterPlan25[[#This Row],[SOURCE]]="Rookie","Rookie",_xlfn.IFNA(INDEX(Draft2024[Current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42" s="41" t="str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2" s="41">
        <f>ROUNDDOWN(RosterPlan25[[#This Row],[Optimal $]]*IF(RosterPlan25[[#This Row],[Contract]]="Rookie",0.3,0.15),0)</f>
        <v>6</v>
      </c>
      <c r="N142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42" s="37">
        <f>IF(VARG="MANUAL",RosterPlan25[[#This Row],[ManualVARG]],IF(VARG="GOOD",RosterPlan25[[#This Row],[GoodVARG]],"ERR"))</f>
        <v>1.5276552341076461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1.5276552341076461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42" s="38" t="s">
        <v>433</v>
      </c>
      <c r="S142" s="35">
        <f>_xlfn.IFNA(INDEX(Draft2024[Net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21</v>
      </c>
      <c r="V142" s="35">
        <f>RosterPlan25[[#This Row],[Optimal $]]-RosterPlan25[[#This Row],[$ CURR]]</f>
        <v>-7</v>
      </c>
      <c r="W142" s="35">
        <f>IF(OR(RosterPlan25[[#This Row],[SOURCE]]="Rookie",RosterPlan25[[#This Row],[POS]]="K"),0,RosterPlan25[[#This Row],[VAR/G]]+3.3)</f>
        <v>4.8276552341076462</v>
      </c>
      <c r="X142" t="e">
        <f>IF(RosterPlan25[[#This Row],[VAW/G]]&gt;0,ROUND(RosterPlan25[[#This Row],[VAW/G]]*$AF$56,0)+1,1)</f>
        <v>#DIV/0!</v>
      </c>
      <c r="Y142" s="49" t="e">
        <f>RosterPlan25[[#This Row],[VAWG Market $]]-_xlfn.IFNA(RosterPlan25[[#This Row],[$ CURR]],1)</f>
        <v>#DIV/0!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42" s="35">
        <f>RosterPlan25[[#This Row],[Pure Inflated $]]-RosterPlan25[[#This Row],[$ CURR]]</f>
        <v>30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19345</v>
      </c>
      <c r="B143" t="s">
        <v>261</v>
      </c>
      <c r="C143" t="s">
        <v>19344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Row],[player_id]],Draft2024[sleeper_id],0)</f>
        <v>106</v>
      </c>
      <c r="F143" s="35" t="str">
        <f>INDEX(CompositeRoster[team],RosterPlan25[[#This Row],[RosterIndex]])&amp;""</f>
        <v>TEN</v>
      </c>
      <c r="G143" s="35" t="str">
        <f>INDEX(CompositeRoster[position],RosterPlan25[[#This Row],[RosterIndex]])&amp;""</f>
        <v>QB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25">
        <f>IF(VARG="MANUAL",RosterPlan25[[#This Row],[ManualVARG]],IF(VARG="GOOD",RosterPlan25[[#This Row],[GoodVARG]],"ERR"))</f>
        <v>-2.5727893281111109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-2.5727893281111109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43" s="38" t="s">
        <v>433</v>
      </c>
      <c r="S143" s="57">
        <f>_xlfn.IFNA(INDEX(Draft2024[Net Keeper Count],RosterPlan25[[#This Row],[DraftIndex]]),0)+IF(RosterPlan25[[#This Row],[KEEPER / RFA]]="K",1,0)</f>
        <v>2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0.72721067188888888</v>
      </c>
      <c r="X143" t="e">
        <f>IF(RosterPlan25[[#This Row],[VAW/G]]&gt;0,ROUND(RosterPlan25[[#This Row],[VAW/G]]*$AF$56,0)+1,1)</f>
        <v>#DIV/0!</v>
      </c>
      <c r="Y143" s="49" t="e">
        <f>RosterPlan25[[#This Row],[VAWG Market $]]-_xlfn.IFNA(RosterPlan25[[#This Row],[$ CURR]],1)</f>
        <v>#DIV/0!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U143"/>
      <c r="BI143"/>
    </row>
    <row r="144" spans="1:61" x14ac:dyDescent="0.25">
      <c r="A144" t="s">
        <v>21518</v>
      </c>
      <c r="B144" t="s">
        <v>261</v>
      </c>
      <c r="C144" t="s">
        <v>21517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Row],[player_id]],Draft2024[sleeper_id],0)</f>
        <v>107</v>
      </c>
      <c r="F144" s="35" t="str">
        <f>INDEX(CompositeRoster[team],RosterPlan25[[#This Row],[RosterIndex]])&amp;""</f>
        <v>NYJ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Rookie</v>
      </c>
      <c r="I144" s="41">
        <f>_xlfn.IFNA(INDEX(Draft2024[PRICE],RosterPlan25[[#This Row],[DraftIndex]]),0)</f>
        <v>1</v>
      </c>
      <c r="J144" s="41" t="str">
        <f>IF(RosterPlan25[[#This Row],[SOURCE]]="Rookie","Rookie",_xlfn.IFNA(INDEX(Draft2024[Current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4" s="41" t="str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-4.7242278400456525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-4.7242278400456525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4" s="38" t="s">
        <v>433</v>
      </c>
      <c r="S144" s="38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0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22</v>
      </c>
      <c r="AU144"/>
      <c r="BI144"/>
    </row>
    <row r="145" spans="1:61" x14ac:dyDescent="0.25">
      <c r="A145" t="s">
        <v>21440</v>
      </c>
      <c r="B145" t="s">
        <v>261</v>
      </c>
      <c r="C145" t="s">
        <v>21439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Row],[player_id]],Draft2024[sleeper_id],0)</f>
        <v>108</v>
      </c>
      <c r="F145" s="35" t="str">
        <f>INDEX(CompositeRoster[team],RosterPlan25[[#This Row],[RosterIndex]])&amp;""</f>
        <v>CAR</v>
      </c>
      <c r="G145" s="35" t="str">
        <f>INDEX(CompositeRoster[position],RosterPlan25[[#This Row],[RosterIndex]])&amp;""</f>
        <v>TE</v>
      </c>
      <c r="H145" s="35" t="str">
        <f>INDEX(CompositeRoster[source],RosterPlan25[[#This Row],[RosterIndex]])</f>
        <v>Rookie</v>
      </c>
      <c r="I145" s="41">
        <f>_xlfn.IFNA(INDEX(Draft2024[PRICE],RosterPlan25[[#This Row],[DraftIndex]]),0)</f>
        <v>3</v>
      </c>
      <c r="J145" s="41" t="str">
        <f>IF(RosterPlan25[[#This Row],[SOURCE]]="Rookie","Rookie",_xlfn.IFNA(INDEX(Draft2024[Current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5" s="41" t="str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5" s="37">
        <f>IF(VARG="MANUAL",RosterPlan25[[#This Row],[ManualVARG]],IF(VARG="GOOD",RosterPlan25[[#This Row],[GoodVARG]],"ERR"))</f>
        <v>-3.7451191684633747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-3.7451191684633747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5" s="38" t="s">
        <v>433</v>
      </c>
      <c r="S145" s="38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-2</v>
      </c>
      <c r="W145">
        <f>IF(OR(RosterPlan25[[#This Row],[SOURCE]]="Rookie",RosterPlan25[[#This Row],[POS]]="K"),0,RosterPlan25[[#This Row],[VAR/G]]+3.3)</f>
        <v>0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-2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-2</v>
      </c>
      <c r="AB145">
        <f>INDEX(players[age],MATCH(RosterPlan25[[#This Row],[player_id]],players[sleeper_id],0))</f>
        <v>21</v>
      </c>
      <c r="AU145"/>
      <c r="BI145"/>
    </row>
    <row r="146" spans="1:61" x14ac:dyDescent="0.25">
      <c r="A146" t="s">
        <v>22392</v>
      </c>
      <c r="B146" t="s">
        <v>261</v>
      </c>
      <c r="C146" t="s">
        <v>22391</v>
      </c>
      <c r="D146">
        <f>_xlfn.IFNA(MATCH(RosterPlan25[[#This Row],[player_id]],CompositeRoster[sleeper_id],0),  MATCH(RosterPlan25[[#This Row],[PLAYER]],CompositeRoster[full_name],0))</f>
        <v>145</v>
      </c>
      <c r="E146">
        <f>MATCH(RosterPlan25[[#This Row],[player_id]],Draft2024[sleeper_id],0)</f>
        <v>109</v>
      </c>
      <c r="F146" t="str">
        <f>INDEX(CompositeRoster[team],RosterPlan25[[#This Row],[RosterIndex]])&amp;""</f>
        <v>SF</v>
      </c>
      <c r="G146" t="str">
        <f>INDEX(CompositeRoster[position],RosterPlan25[[#This Row],[RosterIndex]])&amp;""</f>
        <v>WR</v>
      </c>
      <c r="H146" s="35" t="str">
        <f>INDEX(CompositeRoster[source],RosterPlan25[[#This Row],[RosterIndex]])</f>
        <v>Rookie</v>
      </c>
      <c r="I146" s="41">
        <f>_xlfn.IFNA(INDEX(Draft2024[PRICE],RosterPlan25[[#This Row],[DraftIndex]]),0)</f>
        <v>1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0</v>
      </c>
      <c r="N14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6" s="47">
        <f>IF(VARG="MANUAL",RosterPlan25[[#This Row],[ManualVARG]],IF(VARG="GOOD",RosterPlan25[[#This Row],[GoodVARG]],"ERR"))</f>
        <v>-5.6755423800038383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-5.6755423800038383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6" s="38" t="s">
        <v>433</v>
      </c>
      <c r="S146">
        <f>_xlfn.IFNA(INDEX(Draft2024[Net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48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 s="35">
        <f>RosterPlan25[[#This Row],[Pure Inflated $]]-RosterPlan25[[#This Row],[$ CURR]]</f>
        <v>0</v>
      </c>
      <c r="AB146">
        <f>INDEX(players[age],MATCH(RosterPlan25[[#This Row],[player_id]],players[sleeper_id],0))</f>
        <v>23</v>
      </c>
      <c r="AU146"/>
      <c r="BI146"/>
    </row>
    <row r="147" spans="1:61" x14ac:dyDescent="0.25">
      <c r="A147" t="s">
        <v>22362</v>
      </c>
      <c r="B147" t="s">
        <v>261</v>
      </c>
      <c r="C147" t="s">
        <v>22361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Row],[player_id]],Draft2024[sleeper_id],0)</f>
        <v>110</v>
      </c>
      <c r="F147" s="35" t="str">
        <f>INDEX(CompositeRoster[team],RosterPlan25[[#This Row],[RosterIndex]])&amp;""</f>
        <v>PHI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Rookie</v>
      </c>
      <c r="I147" s="41">
        <f>_xlfn.IFNA(INDEX(Draft2024[PRICE],RosterPlan25[[#This Row],[DraftIndex]]),0)</f>
        <v>1</v>
      </c>
      <c r="J147" s="41" t="str">
        <f>IF(RosterPlan25[[#This Row],[SOURCE]]="Rookie","Rookie",_xlfn.IFNA(INDEX(Draft2024[Current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7" s="41" t="str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0</v>
      </c>
      <c r="N1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7" s="37">
        <f>IF(VARG="MANUAL",RosterPlan25[[#This Row],[ManualVARG]],IF(VARG="GOOD",RosterPlan25[[#This Row],[GoodVARG]],"ERR"))</f>
        <v>-5.9544784922652276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-5.9544784922652276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 s="38">
        <f>_xlfn.IFNA(INDEX(Draft2024[Net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0</v>
      </c>
      <c r="AB147">
        <f>INDEX(players[age],MATCH(RosterPlan25[[#This Row],[player_id]],players[sleeper_id],0))</f>
        <v>23</v>
      </c>
      <c r="AU147"/>
      <c r="BI147"/>
    </row>
    <row r="148" spans="1:61" x14ac:dyDescent="0.25">
      <c r="A148" t="s">
        <v>21423</v>
      </c>
      <c r="B148" t="s">
        <v>261</v>
      </c>
      <c r="C148" t="s">
        <v>21422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Row],[player_id]],Draft2024[sleeper_id],0)</f>
        <v>111</v>
      </c>
      <c r="F148" s="35" t="str">
        <f>INDEX(CompositeRoster[team],RosterPlan25[[#This Row],[RosterIndex]])&amp;""</f>
        <v>BUF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Rookie</v>
      </c>
      <c r="I148" s="41">
        <f>_xlfn.IFNA(INDEX(Draft2024[PRICE],RosterPlan25[[#This Row],[DraftIndex]]),0)</f>
        <v>2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0</v>
      </c>
      <c r="N1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37">
        <f>IF(VARG="MANUAL",RosterPlan25[[#This Row],[ManualVARG]],IF(VARG="GOOD",RosterPlan25[[#This Row],[GoodVARG]],"ERR"))</f>
        <v>-2.7852391324170518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-2.7852391324170518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38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>
        <f>RosterPlan25[[#This Row],[Pure Inflated $]]-RosterPlan25[[#This Row],[$ CURR]]</f>
        <v>-1</v>
      </c>
      <c r="AB148">
        <f>INDEX(players[age],MATCH(RosterPlan25[[#This Row],[player_id]],players[sleeper_id],0))</f>
        <v>24</v>
      </c>
      <c r="AU148"/>
      <c r="BI148"/>
    </row>
    <row r="149" spans="1:61" x14ac:dyDescent="0.25">
      <c r="A149" t="s">
        <v>21484</v>
      </c>
      <c r="B149" t="s">
        <v>261</v>
      </c>
      <c r="C149" t="s">
        <v>21483</v>
      </c>
      <c r="D149">
        <f>_xlfn.IFNA(MATCH(RosterPlan25[[#This Row],[player_id]],CompositeRoster[sleeper_id],0),  MATCH(RosterPlan25[[#This Row],[PLAYER]],CompositeRoster[full_name],0))</f>
        <v>148</v>
      </c>
      <c r="E149">
        <f>MATCH(RosterPlan25[[#This Row],[player_id]],Draft2024[sleeper_id],0)</f>
        <v>112</v>
      </c>
      <c r="F149" t="str">
        <f>INDEX(CompositeRoster[team],RosterPlan25[[#This Row],[RosterIndex]])&amp;""</f>
        <v>PHI</v>
      </c>
      <c r="G149" t="str">
        <f>INDEX(CompositeRoster[position],RosterPlan25[[#This Row],[RosterIndex]])&amp;""</f>
        <v>RB</v>
      </c>
      <c r="H149" t="str">
        <f>INDEX(CompositeRoster[source],RosterPlan25[[#This Row],[RosterIndex]])</f>
        <v>Rookie</v>
      </c>
      <c r="I149" s="41">
        <f>_xlfn.IFNA(INDEX(Draft2024[PRICE],RosterPlan25[[#This Row],[DraftIndex]]),0)</f>
        <v>2</v>
      </c>
      <c r="J149" s="41" t="str">
        <f>IF(RosterPlan25[[#This Row],[SOURCE]]="Rookie","Rookie",_xlfn.IFNA(INDEX(Draft2024[Current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49" s="41" t="str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0</v>
      </c>
      <c r="N149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9" s="37">
        <f>IF(VARG="MANUAL",RosterPlan25[[#This Row],[ManualVARG]],IF(VARG="GOOD",RosterPlan25[[#This Row],[GoodVARG]],"ERR"))</f>
        <v>-4.7881973997647567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-4.7881973997647567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9" s="38" t="s">
        <v>433</v>
      </c>
      <c r="S149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-1</v>
      </c>
      <c r="W149" s="35">
        <f>IF(OR(RosterPlan25[[#This Row],[SOURCE]]="Rookie",RosterPlan25[[#This Row],[POS]]="K"),0,RosterPlan25[[#This Row],[VAR/G]]+3.3)</f>
        <v>0</v>
      </c>
      <c r="X149" s="35">
        <f>IF(RosterPlan25[[#This Row],[VAW/G]]&gt;0,ROUND(RosterPlan25[[#This Row],[VAW/G]]*$AF$56,0)+1,1)</f>
        <v>1</v>
      </c>
      <c r="Y149" s="42">
        <f>RosterPlan25[[#This Row],[VAWG Market $]]-_xlfn.IFNA(RosterPlan25[[#This Row],[$ CURR]],1)</f>
        <v>-1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 s="35">
        <f>RosterPlan25[[#This Row],[Pure Inflated $]]-RosterPlan25[[#This Row],[$ CURR]]</f>
        <v>-1</v>
      </c>
      <c r="AB149">
        <f>INDEX(players[age],MATCH(RosterPlan25[[#This Row],[player_id]],players[sleeper_id],0))</f>
        <v>21</v>
      </c>
      <c r="AU149"/>
      <c r="BI149"/>
    </row>
    <row r="150" spans="1:61" x14ac:dyDescent="0.25">
      <c r="A150" t="s">
        <v>15946</v>
      </c>
      <c r="B150" t="s">
        <v>263</v>
      </c>
      <c r="C150" t="s">
        <v>15945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Row],[player_id]],Draft2024[sleeper_id],0)</f>
        <v>114</v>
      </c>
      <c r="F150" s="35" t="str">
        <f>INDEX(CompositeRoster[team],RosterPlan25[[#This Row],[RosterIndex]])&amp;""</f>
        <v>DET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_xlfn.IFNA(INDEX(Draft2024[PRICE],RosterPlan25[[#This Row],[DraftIndex]]),0)</f>
        <v>29</v>
      </c>
      <c r="J150" s="41" t="str">
        <f>IF(RosterPlan25[[#This Row],[SOURCE]]="Rookie","Rookie",_xlfn.IFNA(INDEX(Draft2024[Current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50" s="41" t="str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0" s="41">
        <f>ROUNDDOWN(RosterPlan25[[#This Row],[Optimal $]]*IF(RosterPlan25[[#This Row],[Contract]]="Rookie",0.3,0.15),0)</f>
        <v>15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50" s="25">
        <f>IF(VARG="MANUAL",RosterPlan25[[#This Row],[ManualVARG]],IF(VARG="GOOD",RosterPlan25[[#This Row],[GoodVARG]],"ERR"))</f>
        <v>3.8973998219718529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3.8973998219718529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50" s="38" t="s">
        <v>433</v>
      </c>
      <c r="S150" s="57">
        <f>_xlfn.IFNA(INDEX(Draft2024[Net Keeper Count],RosterPlan25[[#This Row],[DraftIndex]]),0)+IF(RosterPlan25[[#This Row],[KEEPER / RFA]]="K",1,0)</f>
        <v>4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53</v>
      </c>
      <c r="V150" s="35">
        <f>RosterPlan25[[#This Row],[Optimal $]]-RosterPlan25[[#This Row],[$ CURR]]</f>
        <v>24</v>
      </c>
      <c r="W150">
        <f>IF(OR(RosterPlan25[[#This Row],[SOURCE]]="Rookie",RosterPlan25[[#This Row],[POS]]="K"),0,RosterPlan25[[#This Row],[VAR/G]]+3.3)</f>
        <v>7.1973998219718531</v>
      </c>
      <c r="X150" t="e">
        <f>IF(RosterPlan25[[#This Row],[VAW/G]]&gt;0,ROUND(RosterPlan25[[#This Row],[VAW/G]]*$AF$56,0)+1,1)</f>
        <v>#DIV/0!</v>
      </c>
      <c r="Y150" s="49" t="e">
        <f>RosterPlan25[[#This Row],[VAWG Market $]]-_xlfn.IFNA(RosterPlan25[[#This Row],[$ CURR]],1)</f>
        <v>#DIV/0!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50">
        <f>RosterPlan25[[#This Row],[Pure Inflated $]]-RosterPlan25[[#This Row],[$ CURR]]</f>
        <v>30</v>
      </c>
      <c r="AB150">
        <f>INDEX(players[age],MATCH(RosterPlan25[[#This Row],[player_id]],players[sleeper_id],0))</f>
        <v>24</v>
      </c>
      <c r="AU150"/>
      <c r="BI150"/>
    </row>
    <row r="151" spans="1:61" x14ac:dyDescent="0.25">
      <c r="A151" t="s">
        <v>17979</v>
      </c>
      <c r="B151" t="s">
        <v>263</v>
      </c>
      <c r="C151" t="s">
        <v>17978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Row],[player_id]],Draft2024[sleeper_id],0)</f>
        <v>115</v>
      </c>
      <c r="F151" s="35" t="str">
        <f>INDEX(CompositeRoster[team],RosterPlan25[[#This Row],[RosterIndex]])&amp;""</f>
        <v>NYJ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Roster</v>
      </c>
      <c r="I151" s="41">
        <f>_xlfn.IFNA(INDEX(Draft2024[PRICE],RosterPlan25[[#This Row],[DraftIndex]]),0)</f>
        <v>42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21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51" s="37">
        <f>IF(VARG="MANUAL",RosterPlan25[[#This Row],[ManualVARG]],IF(VARG="GOOD",RosterPlan25[[#This Row],[GoodVARG]],"ERR"))</f>
        <v>5.4193866161364896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5.4193866161364896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51" s="38" t="s">
        <v>433</v>
      </c>
      <c r="S151" s="38">
        <f>_xlfn.IFNA(INDEX(Draft2024[Net Keeper Count],RosterPlan25[[#This Row],[DraftIndex]]),0)+IF(RosterPlan25[[#This Row],[KEEPER / RFA]]="K",1,0)</f>
        <v>3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73</v>
      </c>
      <c r="V151" s="35">
        <f>RosterPlan25[[#This Row],[Optimal $]]-RosterPlan25[[#This Row],[$ CURR]]</f>
        <v>31</v>
      </c>
      <c r="W151">
        <f>IF(OR(RosterPlan25[[#This Row],[SOURCE]]="Rookie",RosterPlan25[[#This Row],[POS]]="K"),0,RosterPlan25[[#This Row],[VAR/G]]+3.3)</f>
        <v>8.7193866161364895</v>
      </c>
      <c r="X151" t="e">
        <f>IF(RosterPlan25[[#This Row],[VAW/G]]&gt;0,ROUND(RosterPlan25[[#This Row],[VAW/G]]*$AF$56,0)+1,1)</f>
        <v>#DIV/0!</v>
      </c>
      <c r="Y151" s="49" t="e">
        <f>RosterPlan25[[#This Row],[VAWG Market $]]-_xlfn.IFNA(RosterPlan25[[#This Row],[$ CURR]],1)</f>
        <v>#DIV/0!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51">
        <f>RosterPlan25[[#This Row],[Pure Inflated $]]-RosterPlan25[[#This Row],[$ CURR]]</f>
        <v>30</v>
      </c>
      <c r="AB151">
        <f>INDEX(players[age],MATCH(RosterPlan25[[#This Row],[player_id]],players[sleeper_id],0))</f>
        <v>22</v>
      </c>
      <c r="AU151"/>
      <c r="BI151"/>
    </row>
    <row r="152" spans="1:61" x14ac:dyDescent="0.25">
      <c r="A152" t="s">
        <v>19336</v>
      </c>
      <c r="B152" t="s">
        <v>263</v>
      </c>
      <c r="C152" t="s">
        <v>19335</v>
      </c>
      <c r="D152" s="35">
        <f>_xlfn.IFNA(MATCH(RosterPlan25[[#This Row],[player_id]],CompositeRoster[sleeper_id],0),  MATCH(RosterPlan25[[#This Row],[PLAYER]],CompositeRoster[full_name],0))</f>
        <v>151</v>
      </c>
      <c r="E152" s="35" t="e">
        <f>MATCH(RosterPlan25[[#This Row],[player_id]],Draft2024[sleeper_id],0)</f>
        <v>#N/A</v>
      </c>
      <c r="F152" s="35" t="str">
        <f>INDEX(CompositeRoster[team],RosterPlan25[[#This Row],[RosterIndex]])&amp;""</f>
        <v>CAR</v>
      </c>
      <c r="G152" s="35" t="str">
        <f>INDEX(CompositeRoster[position],RosterPlan25[[#This Row],[RosterIndex]])&amp;""</f>
        <v>QB</v>
      </c>
      <c r="H152" s="35" t="str">
        <f>INDEX(CompositeRoster[source],RosterPlan25[[#This Row],[RosterIndex]])</f>
        <v>Roster</v>
      </c>
      <c r="I152" s="41">
        <f>_xlfn.IFNA(INDEX(Draft2024[PRICE],RosterPlan25[[#This Row],[DraftIndex]]),0)</f>
        <v>0</v>
      </c>
      <c r="J152" s="41" t="str">
        <f>IF(RosterPlan25[[#This Row],[SOURCE]]="Rookie","Rookie",_xlfn.IFNA(INDEX(Draft2024[Current Contract],RosterPlan25[[#This Row],[DraftIndex]]),"Undrafted"))</f>
        <v>Undrafted</v>
      </c>
      <c r="K152" s="41" cm="1">
        <f t="array" ref="K15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2" s="41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2" s="41">
        <f>ROUNDDOWN(RosterPlan25[[#This Row],[Optimal $]]*IF(RosterPlan25[[#This Row],[Contract]]="Rookie",0.3,0.15),0)</f>
        <v>0</v>
      </c>
      <c r="N1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37">
        <f>IF(VARG="MANUAL",RosterPlan25[[#This Row],[ManualVARG]],IF(VARG="GOOD",RosterPlan25[[#This Row],[GoodVARG]],"ERR"))</f>
        <v>-3.6671576656916112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-3.6671576656916112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52" s="38" t="s">
        <v>433</v>
      </c>
      <c r="S152" s="38">
        <f>_xlfn.IFNA(INDEX(Draft2024[Net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-0.36715766569161135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22</v>
      </c>
      <c r="AU152"/>
      <c r="BI152"/>
    </row>
    <row r="153" spans="1:61" x14ac:dyDescent="0.25">
      <c r="A153" t="s">
        <v>21793</v>
      </c>
      <c r="B153" t="s">
        <v>263</v>
      </c>
      <c r="C153" t="s">
        <v>21792</v>
      </c>
      <c r="D153" s="35">
        <f>_xlfn.IFNA(MATCH(RosterPlan25[[#This Row],[player_id]],CompositeRoster[sleeper_id],0),  MATCH(RosterPlan25[[#This Row],[PLAYER]],CompositeRoster[full_name],0))</f>
        <v>152</v>
      </c>
      <c r="E153" s="35">
        <f>MATCH(RosterPlan25[[#This Row],[player_id]],Draft2024[sleeper_id],0)</f>
        <v>227</v>
      </c>
      <c r="F153" s="35" t="str">
        <f>INDEX(CompositeRoster[team],RosterPlan25[[#This Row],[RosterIndex]])&amp;""</f>
        <v>KC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_xlfn.IFNA(INDEX(Draft2024[PRICE],RosterPlan25[[#This Row],[DraftIndex]]),0)</f>
        <v>5</v>
      </c>
      <c r="J153" s="41" t="str">
        <f>IF(RosterPlan25[[#This Row],[SOURCE]]="Rookie","Rookie",_xlfn.IFNA(INDEX(Draft2024[Current Contract],RosterPlan25[[#This Row],[DraftIndex]]),"Undrafted"))</f>
        <v>Auction</v>
      </c>
      <c r="K153" s="41" cm="1">
        <f t="array" ref="K15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3" s="41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3" s="37">
        <f>IF(VARG="MANUAL",RosterPlan25[[#This Row],[ManualVARG]],IF(VARG="GOOD",RosterPlan25[[#This Row],[GoodVARG]],"ERR"))</f>
        <v>-4.5728159731332179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-4.5728159731332179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-4</v>
      </c>
      <c r="W153">
        <f>IF(OR(RosterPlan25[[#This Row],[SOURCE]]="Rookie",RosterPlan25[[#This Row],[POS]]="K"),0,RosterPlan25[[#This Row],[VAR/G]]+3.3)</f>
        <v>-1.272815973133218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-4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-4</v>
      </c>
      <c r="AB153">
        <f>INDEX(players[age],MATCH(RosterPlan25[[#This Row],[player_id]],players[sleeper_id],0))</f>
        <v>0</v>
      </c>
      <c r="AU153"/>
      <c r="BI153"/>
    </row>
    <row r="154" spans="1:61" x14ac:dyDescent="0.25">
      <c r="A154" t="s">
        <v>235</v>
      </c>
      <c r="B154" t="s">
        <v>263</v>
      </c>
      <c r="C154" t="s">
        <v>6689</v>
      </c>
      <c r="D154" s="35">
        <f>_xlfn.IFNA(MATCH(RosterPlan25[[#This Row],[player_id]],CompositeRoster[sleeper_id],0),  MATCH(RosterPlan25[[#This Row],[PLAYER]],CompositeRoster[full_name],0))</f>
        <v>153</v>
      </c>
      <c r="E154" s="35">
        <f>MATCH(RosterPlan25[[#This Row],[player_id]],Draft2024[sleeper_id],0)</f>
        <v>233</v>
      </c>
      <c r="F154" s="35" t="str">
        <f>INDEX(CompositeRoster[team],RosterPlan25[[#This Row],[RosterIndex]])&amp;""</f>
        <v>TEN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_xlfn.IFNA(INDEX(Draft2024[PRICE],RosterPlan25[[#This Row],[DraftIndex]]),0)</f>
        <v>14</v>
      </c>
      <c r="J154" s="41" t="str">
        <f>IF(RosterPlan25[[#This Row],[SOURCE]]="Rookie","Rookie",_xlfn.IFNA(INDEX(Draft2024[Current Contract],RosterPlan25[[#This Row],[DraftIndex]]),"Undrafted"))</f>
        <v>Auction</v>
      </c>
      <c r="K154" s="41" cm="1">
        <f t="array" ref="K15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4" s="41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54" s="37">
        <f>IF(VARG="MANUAL",RosterPlan25[[#This Row],[ManualVARG]],IF(VARG="GOOD",RosterPlan25[[#This Row],[GoodVARG]],"ERR"))</f>
        <v>4.3818503740197912E-2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4.3818503740197912E-2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2</v>
      </c>
      <c r="V154" s="35">
        <f>RosterPlan25[[#This Row],[Optimal $]]-RosterPlan25[[#This Row],[$ CURR]]</f>
        <v>-12</v>
      </c>
      <c r="W154">
        <f>IF(OR(RosterPlan25[[#This Row],[SOURCE]]="Rookie",RosterPlan25[[#This Row],[POS]]="K"),0,RosterPlan25[[#This Row],[VAR/G]]+3.3)</f>
        <v>3.3438185037401977</v>
      </c>
      <c r="X154" t="e">
        <f>IF(RosterPlan25[[#This Row],[VAW/G]]&gt;0,ROUND(RosterPlan25[[#This Row],[VAW/G]]*$AF$56,0)+1,1)</f>
        <v>#DIV/0!</v>
      </c>
      <c r="Y154" s="49" t="e">
        <f>RosterPlan25[[#This Row],[VAWG Market $]]-_xlfn.IFNA(RosterPlan25[[#This Row],[$ CURR]],1)</f>
        <v>#DIV/0!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154">
        <f>RosterPlan25[[#This Row],[Pure Inflated $]]-RosterPlan25[[#This Row],[$ CURR]]</f>
        <v>30</v>
      </c>
      <c r="AB154">
        <f>INDEX(players[age],MATCH(RosterPlan25[[#This Row],[player_id]],players[sleeper_id],0))</f>
        <v>31</v>
      </c>
      <c r="AU154"/>
      <c r="BI154"/>
    </row>
    <row r="155" spans="1:61" x14ac:dyDescent="0.25">
      <c r="A155" t="s">
        <v>8287</v>
      </c>
      <c r="B155" t="s">
        <v>263</v>
      </c>
      <c r="C155" t="s">
        <v>8289</v>
      </c>
      <c r="D155">
        <f>_xlfn.IFNA(MATCH(RosterPlan25[[#This Row],[player_id]],CompositeRoster[sleeper_id],0),  MATCH(RosterPlan25[[#This Row],[PLAYER]],CompositeRoster[full_name],0))</f>
        <v>154</v>
      </c>
      <c r="E155">
        <f>MATCH(RosterPlan25[[#This Row],[player_id]],Draft2024[sleeper_id],0)</f>
        <v>116</v>
      </c>
      <c r="F155" t="str">
        <f>INDEX(CompositeRoster[team],RosterPlan25[[#This Row],[RosterIndex]])&amp;""</f>
        <v>SEA</v>
      </c>
      <c r="G155" t="str">
        <f>INDEX(CompositeRoster[position],RosterPlan25[[#This Row],[RosterIndex]])&amp;""</f>
        <v>QB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1</v>
      </c>
      <c r="J155" s="41" t="str">
        <f>IF(RosterPlan25[[#This Row],[SOURCE]]="Rookie","Rookie",_xlfn.IFNA(INDEX(Draft2024[Current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55" s="41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55" s="41">
        <f>ROUNDDOWN(RosterPlan25[[#This Row],[Optimal $]]*IF(RosterPlan25[[#This Row],[Contract]]="Rookie",0.3,0.15),0)</f>
        <v>0</v>
      </c>
      <c r="N15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37">
        <f>IF(VARG="MANUAL",RosterPlan25[[#This Row],[ManualVARG]],IF(VARG="GOOD",RosterPlan25[[#This Row],[GoodVARG]],"ERR"))</f>
        <v>-1.855077137099389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-1.855077137099389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55" s="38" t="s">
        <v>433</v>
      </c>
      <c r="S155" s="35">
        <f>_xlfn.IFNA(INDEX(Draft2024[Net Keeper Count],RosterPlan25[[#This Row],[DraftIndex]]),0)+IF(RosterPlan25[[#This Row],[KEEPER / RFA]]="K",1,0)</f>
        <v>3</v>
      </c>
      <c r="T155" s="38" t="str">
        <f>IF(RosterPlan25[[#This Row],[KEEPER / RFA]]="RFA",RosterPlan25[[#This Row],[Pure Inflated $]],"")</f>
        <v/>
      </c>
      <c r="U15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 s="35">
        <f>IF(OR(RosterPlan25[[#This Row],[SOURCE]]="Rookie",RosterPlan25[[#This Row],[POS]]="K"),0,RosterPlan25[[#This Row],[VAR/G]]+3.3)</f>
        <v>1.4449228629006108</v>
      </c>
      <c r="X155" s="35" t="e">
        <f>IF(RosterPlan25[[#This Row],[VAW/G]]&gt;0,ROUND(RosterPlan25[[#This Row],[VAW/G]]*$AF$56,0)+1,1)</f>
        <v>#DIV/0!</v>
      </c>
      <c r="Y155" s="42" t="e">
        <f>RosterPlan25[[#This Row],[VAWG Market $]]-_xlfn.IFNA(RosterPlan25[[#This Row],[$ CURR]],1)</f>
        <v>#DIV/0!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 s="35">
        <f>RosterPlan25[[#This Row],[Pure Inflated $]]-RosterPlan25[[#This Row],[$ CURR]]</f>
        <v>0</v>
      </c>
      <c r="AB155">
        <f>INDEX(players[age],MATCH(RosterPlan25[[#This Row],[player_id]],players[sleeper_id],0))</f>
        <v>33</v>
      </c>
      <c r="AU155"/>
      <c r="BI155"/>
    </row>
    <row r="156" spans="1:61" x14ac:dyDescent="0.25">
      <c r="A156" t="s">
        <v>2075</v>
      </c>
      <c r="B156" t="s">
        <v>263</v>
      </c>
      <c r="C156" t="s">
        <v>2077</v>
      </c>
      <c r="D156" s="35">
        <f>_xlfn.IFNA(MATCH(RosterPlan25[[#This Row],[player_id]],CompositeRoster[sleeper_id],0),  MATCH(RosterPlan25[[#This Row],[PLAYER]],CompositeRoster[full_name],0))</f>
        <v>155</v>
      </c>
      <c r="E156" s="35" t="e">
        <f>MATCH(RosterPlan25[[#This Row],[player_id]],Draft2024[sleeper_id],0)</f>
        <v>#N/A</v>
      </c>
      <c r="F156" s="35" t="str">
        <f>INDEX(CompositeRoster[team],RosterPlan25[[#This Row],[RosterIndex]])&amp;""</f>
        <v>ARI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0</v>
      </c>
      <c r="J156" s="41" t="str">
        <f>IF(RosterPlan25[[#This Row],[SOURCE]]="Rookie","Rookie",_xlfn.IFNA(INDEX(Draft2024[Current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-3.5075466960145594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-3.5075466960145594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-2.489323522354713</v>
      </c>
      <c r="R156" s="38" t="s">
        <v>433</v>
      </c>
      <c r="S156" s="38">
        <f>_xlfn.IFNA(INDEX(Draft2024[Net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-0.20754669601455955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25</v>
      </c>
      <c r="AU156"/>
      <c r="BI156"/>
    </row>
    <row r="157" spans="1:61" x14ac:dyDescent="0.25">
      <c r="A157" t="s">
        <v>20259</v>
      </c>
      <c r="B157" t="s">
        <v>263</v>
      </c>
      <c r="C157" t="s">
        <v>20258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Row],[player_id]],Draft2024[sleeper_id],0)</f>
        <v>117</v>
      </c>
      <c r="F157" s="35" t="str">
        <f>INDEX(CompositeRoster[team],RosterPlan25[[#This Row],[RosterIndex]])&amp;""</f>
        <v>DEN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_xlfn.IFNA(INDEX(Draft2024[PRICE],RosterPlan25[[#This Row],[DraftIndex]]),0)</f>
        <v>1</v>
      </c>
      <c r="J157" s="41" t="str">
        <f>IF(RosterPlan25[[#This Row],[SOURCE]]="Rookie","Rookie",_xlfn.IFNA(INDEX(Draft2024[Current Contract],RosterPlan25[[#This Row],[DraftIndex]]),"Undrafted"))</f>
        <v>Undrafted</v>
      </c>
      <c r="K157" s="41" cm="1">
        <f t="array" ref="K15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57" s="41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7" s="25">
        <f>IF(VARG="MANUAL",RosterPlan25[[#This Row],[ManualVARG]],IF(VARG="GOOD",RosterPlan25[[#This Row],[GoodVARG]],"ERR"))</f>
        <v>-2.3185911038187696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-2.3185911038187696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7" s="38" t="s">
        <v>433</v>
      </c>
      <c r="S157" s="57">
        <f>_xlfn.IFNA(INDEX(Draft2024[Net Keeper Count],RosterPlan25[[#This Row],[DraftIndex]]),0)+IF(RosterPlan25[[#This Row],[KEEPER / RFA]]="K",1,0)</f>
        <v>2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0.98140889618123017</v>
      </c>
      <c r="X157" t="e">
        <f>IF(RosterPlan25[[#This Row],[VAW/G]]&gt;0,ROUND(RosterPlan25[[#This Row],[VAW/G]]*$AF$56,0)+1,1)</f>
        <v>#DIV/0!</v>
      </c>
      <c r="Y157" s="49" t="e">
        <f>RosterPlan25[[#This Row],[VAWG Market $]]-_xlfn.IFNA(RosterPlan25[[#This Row],[$ CURR]],1)</f>
        <v>#DIV/0!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0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 t="s">
        <v>16229</v>
      </c>
      <c r="B158" t="s">
        <v>263</v>
      </c>
      <c r="C158" t="s">
        <v>16228</v>
      </c>
      <c r="D158">
        <f>_xlfn.IFNA(MATCH(RosterPlan25[[#This Row],[player_id]],CompositeRoster[sleeper_id],0),  MATCH(RosterPlan25[[#This Row],[PLAYER]],CompositeRoster[full_name],0))</f>
        <v>157</v>
      </c>
      <c r="E158">
        <f>MATCH(RosterPlan25[[#This Row],[player_id]],Draft2024[sleeper_id],0)</f>
        <v>239</v>
      </c>
      <c r="F158" s="35" t="str">
        <f>INDEX(CompositeRoster[team],RosterPlan25[[#This Row],[RosterIndex]])&amp;""</f>
        <v>DEN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18</v>
      </c>
      <c r="J158" s="41" t="str">
        <f>IF(RosterPlan25[[#This Row],[SOURCE]]="Rookie","Rookie",_xlfn.IFNA(INDEX(Draft2024[Current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1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58" s="25">
        <f>IF(VARG="MANUAL",RosterPlan25[[#This Row],[ManualVARG]],IF(VARG="GOOD",RosterPlan25[[#This Row],[GoodVARG]],"ERR"))</f>
        <v>0.70372257810775385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0.70372257810775385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58" s="38" t="s">
        <v>433</v>
      </c>
      <c r="S158" s="57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10</v>
      </c>
      <c r="V158" s="35">
        <f>RosterPlan25[[#This Row],[Optimal $]]-RosterPlan25[[#This Row],[$ CURR]]</f>
        <v>-8</v>
      </c>
      <c r="W158">
        <f>IF(OR(RosterPlan25[[#This Row],[SOURCE]]="Rookie",RosterPlan25[[#This Row],[POS]]="K"),0,RosterPlan25[[#This Row],[VAR/G]]+3.3)</f>
        <v>4.0037225781077534</v>
      </c>
      <c r="X158" t="e">
        <f>IF(RosterPlan25[[#This Row],[VAW/G]]&gt;0,ROUND(RosterPlan25[[#This Row],[VAW/G]]*$AF$56,0)+1,1)</f>
        <v>#DIV/0!</v>
      </c>
      <c r="Y158" s="49" t="e">
        <f>RosterPlan25[[#This Row],[VAWG Market $]]-_xlfn.IFNA(RosterPlan25[[#This Row],[$ CURR]],1)</f>
        <v>#DIV/0!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58">
        <f>RosterPlan25[[#This Row],[Pure Inflated $]]-RosterPlan25[[#This Row],[$ CURR]]</f>
        <v>30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19418</v>
      </c>
      <c r="B159" t="s">
        <v>263</v>
      </c>
      <c r="C159" t="s">
        <v>19417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Row],[player_id]],Draft2024[sleeper_id],0)</f>
        <v>118</v>
      </c>
      <c r="F159" s="35" t="str">
        <f>INDEX(CompositeRoster[team],RosterPlan25[[#This Row],[RosterIndex]])&amp;""</f>
        <v>SEA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6</v>
      </c>
      <c r="J159" s="41" t="str">
        <f>IF(RosterPlan25[[#This Row],[SOURCE]]="Rookie","Rookie",_xlfn.IFNA(INDEX(Draft2024[Current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59" s="41" t="str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59" s="47">
        <f>IF(VARG="MANUAL",RosterPlan25[[#This Row],[ManualVARG]],IF(VARG="GOOD",RosterPlan25[[#This Row],[GoodVARG]],"ERR"))</f>
        <v>-0.39959499560570616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-0.39959499560570616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59" s="38" t="s">
        <v>433</v>
      </c>
      <c r="S159" s="38">
        <f>_xlfn.IFNA(INDEX(Draft2024[Net Keeper Count],RosterPlan25[[#This Row],[DraftIndex]]),0)+IF(RosterPlan25[[#This Row],[KEEPER / RFA]]="K",1,0)</f>
        <v>2</v>
      </c>
      <c r="T159" s="57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-5</v>
      </c>
      <c r="W159">
        <f>IF(OR(RosterPlan25[[#This Row],[SOURCE]]="Rookie",RosterPlan25[[#This Row],[POS]]="K"),0,RosterPlan25[[#This Row],[VAR/G]]+3.3)</f>
        <v>2.9004050043942935</v>
      </c>
      <c r="X159" t="e">
        <f>IF(RosterPlan25[[#This Row],[VAW/G]]&gt;0,ROUND(RosterPlan25[[#This Row],[VAW/G]]*$AF$56,0)+1,1)</f>
        <v>#DIV/0!</v>
      </c>
      <c r="Y159" s="49" t="e">
        <f>RosterPlan25[[#This Row],[VAWG Market $]]-_xlfn.IFNA(RosterPlan25[[#This Row],[$ CURR]],1)</f>
        <v>#DIV/0!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-5</v>
      </c>
      <c r="AB159">
        <f>INDEX(players[age],MATCH(RosterPlan25[[#This Row],[player_id]],players[sleeper_id],0))</f>
        <v>22</v>
      </c>
      <c r="AU159"/>
      <c r="BI159"/>
    </row>
    <row r="160" spans="1:61" x14ac:dyDescent="0.25">
      <c r="A160" t="s">
        <v>19191</v>
      </c>
      <c r="B160" t="s">
        <v>263</v>
      </c>
      <c r="C160" t="s">
        <v>19190</v>
      </c>
      <c r="D160">
        <f>_xlfn.IFNA(MATCH(RosterPlan25[[#This Row],[player_id]],CompositeRoster[sleeper_id],0),  MATCH(RosterPlan25[[#This Row],[PLAYER]],CompositeRoster[full_name],0))</f>
        <v>159</v>
      </c>
      <c r="E160">
        <f>MATCH(RosterPlan25[[#This Row],[player_id]],Draft2024[sleeper_id],0)</f>
        <v>119</v>
      </c>
      <c r="F160" t="str">
        <f>INDEX(CompositeRoster[team],RosterPlan25[[#This Row],[RosterIndex]])&amp;""</f>
        <v>GB</v>
      </c>
      <c r="G160" t="str">
        <f>INDEX(CompositeRoster[position],RosterPlan25[[#This Row],[RosterIndex]])&amp;""</f>
        <v>TE</v>
      </c>
      <c r="H160" t="str">
        <f>INDEX(CompositeRoster[source],RosterPlan25[[#This Row],[RosterIndex]])</f>
        <v>Roster</v>
      </c>
      <c r="I160" s="41">
        <f>_xlfn.IFNA(INDEX(Draft2024[PRICE],RosterPlan25[[#This Row],[DraftIndex]]),0)</f>
        <v>4</v>
      </c>
      <c r="J160" s="41" t="str">
        <f>IF(RosterPlan25[[#This Row],[SOURCE]]="Rookie","Rookie",_xlfn.IFNA(INDEX(Draft2024[Current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60" s="41" t="str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0" s="41">
        <f>ROUNDDOWN(RosterPlan25[[#This Row],[Optimal $]]*IF(RosterPlan25[[#This Row],[Contract]]="Rookie",0.3,0.15),0)</f>
        <v>0</v>
      </c>
      <c r="N160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60" s="37">
        <f>IF(VARG="MANUAL",RosterPlan25[[#This Row],[ManualVARG]],IF(VARG="GOOD",RosterPlan25[[#This Row],[GoodVARG]],"ERR"))</f>
        <v>-1.6378805716664104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-1.6378805716664104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60" s="38" t="s">
        <v>433</v>
      </c>
      <c r="S160" s="35">
        <f>_xlfn.IFNA(INDEX(Draft2024[Net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-3</v>
      </c>
      <c r="W160" s="35">
        <f>IF(OR(RosterPlan25[[#This Row],[SOURCE]]="Rookie",RosterPlan25[[#This Row],[POS]]="K"),0,RosterPlan25[[#This Row],[VAR/G]]+3.3)</f>
        <v>1.6621194283335894</v>
      </c>
      <c r="X160" s="35" t="e">
        <f>IF(RosterPlan25[[#This Row],[VAW/G]]&gt;0,ROUND(RosterPlan25[[#This Row],[VAW/G]]*$AF$56,0)+1,1)</f>
        <v>#DIV/0!</v>
      </c>
      <c r="Y160" s="42" t="e">
        <f>RosterPlan25[[#This Row],[VAWG Market $]]-_xlfn.IFNA(RosterPlan25[[#This Row],[$ CURR]],1)</f>
        <v>#DIV/0!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 s="35">
        <f>RosterPlan25[[#This Row],[Pure Inflated $]]-RosterPlan25[[#This Row],[$ CURR]]</f>
        <v>-3</v>
      </c>
      <c r="AB160">
        <f>INDEX(players[age],MATCH(RosterPlan25[[#This Row],[player_id]],players[sleeper_id],0))</f>
        <v>23</v>
      </c>
      <c r="AU160"/>
      <c r="BI160"/>
    </row>
    <row r="161" spans="1:61" x14ac:dyDescent="0.25">
      <c r="A161" t="s">
        <v>19257</v>
      </c>
      <c r="B161" t="s">
        <v>263</v>
      </c>
      <c r="C161" t="s">
        <v>19256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Row],[player_id]],Draft2024[sleeper_id],0)</f>
        <v>#N/A</v>
      </c>
      <c r="F161" s="35" t="str">
        <f>INDEX(CompositeRoster[team],RosterPlan25[[#This Row],[RosterIndex]])&amp;""</f>
        <v>DEN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0</v>
      </c>
      <c r="J161" s="41" t="str">
        <f>IF(RosterPlan25[[#This Row],[SOURCE]]="Rookie","Rookie",_xlfn.IFNA(INDEX(Draft2024[Current Contract],RosterPlan25[[#This Row],[DraftIndex]]),"Undrafted"))</f>
        <v>Undrafted</v>
      </c>
      <c r="K161" s="41" cm="1">
        <f t="array" ref="K16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1" s="41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1" s="41">
        <f>ROUNDDOWN(RosterPlan25[[#This Row],[Optimal $]]*IF(RosterPlan25[[#This Row],[Contract]]="Rookie",0.3,0.15),0)</f>
        <v>0</v>
      </c>
      <c r="N1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1" s="25">
        <f>IF(VARG="MANUAL",RosterPlan25[[#This Row],[ManualVARG]],IF(VARG="GOOD",RosterPlan25[[#This Row],[GoodVARG]],"ERR"))</f>
        <v>-2.4264556731388875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-2.4264556731388875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61" s="38" t="s">
        <v>433</v>
      </c>
      <c r="S161" s="57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0.87354432686111227</v>
      </c>
      <c r="X161" t="e">
        <f>IF(RosterPlan25[[#This Row],[VAW/G]]&gt;0,ROUND(RosterPlan25[[#This Row],[VAW/G]]*$AF$56,0)+1,1)</f>
        <v>#DIV/0!</v>
      </c>
      <c r="Y161" s="49" t="e">
        <f>RosterPlan25[[#This Row],[VAWG Market $]]-_xlfn.IFNA(RosterPlan25[[#This Row],[$ CURR]],1)</f>
        <v>#DIV/0!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199</v>
      </c>
      <c r="B162" t="s">
        <v>263</v>
      </c>
      <c r="C162" t="s">
        <v>1993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Row],[player_id]],Draft2024[sleeper_id],0)</f>
        <v>195</v>
      </c>
      <c r="F162" s="35" t="str">
        <f>INDEX(CompositeRoster[team],RosterPlan25[[#This Row],[RosterIndex]])&amp;""</f>
        <v>KC</v>
      </c>
      <c r="G162" s="35" t="str">
        <f>INDEX(CompositeRoster[position],RosterPlan25[[#This Row],[RosterIndex]])&amp;""</f>
        <v>QB</v>
      </c>
      <c r="H162" s="35" t="str">
        <f>INDEX(CompositeRoster[source],RosterPlan25[[#This Row],[RosterIndex]])</f>
        <v>Roster</v>
      </c>
      <c r="I162" s="41">
        <f>_xlfn.IFNA(INDEX(Draft2024[PRICE],RosterPlan25[[#This Row],[DraftIndex]]),0)</f>
        <v>36</v>
      </c>
      <c r="J162" s="41" t="str">
        <f>IF(RosterPlan25[[#This Row],[SOURCE]]="Rookie","Rookie",_xlfn.IFNA(INDEX(Draft2024[Current Contract],RosterPlan25[[#This Row],[DraftIndex]]),"Undrafted"))</f>
        <v>Auction</v>
      </c>
      <c r="K162" s="41" cm="1">
        <f t="array" ref="K16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2" s="41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2" s="41">
        <f>ROUNDDOWN(RosterPlan25[[#This Row],[Optimal $]]*IF(RosterPlan25[[#This Row],[Contract]]="Rookie",0.3,0.15),0)</f>
        <v>7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162" s="37">
        <f>IF(VARG="MANUAL",RosterPlan25[[#This Row],[ManualVARG]],IF(VARG="GOOD",RosterPlan25[[#This Row],[GoodVARG]],"ERR"))</f>
        <v>3.7018398149537406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3.7018398149537406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62" s="38" t="s">
        <v>433</v>
      </c>
      <c r="S162" s="38">
        <f>_xlfn.IFNA(INDEX(Draft2024[Net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50</v>
      </c>
      <c r="V162" s="35">
        <f>RosterPlan25[[#This Row],[Optimal $]]-RosterPlan25[[#This Row],[$ CURR]]</f>
        <v>14</v>
      </c>
      <c r="W162">
        <f>IF(OR(RosterPlan25[[#This Row],[SOURCE]]="Rookie",RosterPlan25[[#This Row],[POS]]="K"),0,RosterPlan25[[#This Row],[VAR/G]]+3.3)</f>
        <v>7.0018398149537404</v>
      </c>
      <c r="X162" t="e">
        <f>IF(RosterPlan25[[#This Row],[VAW/G]]&gt;0,ROUND(RosterPlan25[[#This Row],[VAW/G]]*$AF$56,0)+1,1)</f>
        <v>#DIV/0!</v>
      </c>
      <c r="Y162" s="49" t="e">
        <f>RosterPlan25[[#This Row],[VAWG Market $]]-_xlfn.IFNA(RosterPlan25[[#This Row],[$ CURR]],1)</f>
        <v>#DIV/0!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162">
        <f>RosterPlan25[[#This Row],[Pure Inflated $]]-RosterPlan25[[#This Row],[$ CURR]]</f>
        <v>30</v>
      </c>
      <c r="AB162">
        <f>INDEX(players[age],MATCH(RosterPlan25[[#This Row],[player_id]],players[sleeper_id],0))</f>
        <v>28</v>
      </c>
      <c r="AU162"/>
      <c r="BI162"/>
    </row>
    <row r="163" spans="1:61" x14ac:dyDescent="0.25">
      <c r="A163" t="s">
        <v>19305</v>
      </c>
      <c r="B163" t="s">
        <v>263</v>
      </c>
      <c r="C163" t="s">
        <v>19304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Row],[player_id]],Draft2024[sleeper_id],0)</f>
        <v>120</v>
      </c>
      <c r="F163" s="35" t="str">
        <f>INDEX(CompositeRoster[team],RosterPlan25[[#This Row],[RosterIndex]])&amp;""</f>
        <v>LAR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_xlfn.IFNA(INDEX(Draft2024[PRICE],RosterPlan25[[#This Row],[DraftIndex]]),0)</f>
        <v>16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12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63" s="37">
        <f>IF(VARG="MANUAL",RosterPlan25[[#This Row],[ManualVARG]],IF(VARG="GOOD",RosterPlan25[[#This Row],[GoodVARG]],"ERR"))</f>
        <v>3.1223317324049056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3.1223317324049056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63" s="38" t="s">
        <v>433</v>
      </c>
      <c r="S163" s="38">
        <f>_xlfn.IFNA(INDEX(Draft2024[Net Keeper Count],RosterPlan25[[#This Row],[DraftIndex]]),0)+IF(RosterPlan25[[#This Row],[KEEPER / RFA]]="K",1,0)</f>
        <v>2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42</v>
      </c>
      <c r="V163" s="35">
        <f>RosterPlan25[[#This Row],[Optimal $]]-RosterPlan25[[#This Row],[$ CURR]]</f>
        <v>26</v>
      </c>
      <c r="W163">
        <f>IF(OR(RosterPlan25[[#This Row],[SOURCE]]="Rookie",RosterPlan25[[#This Row],[POS]]="K"),0,RosterPlan25[[#This Row],[VAR/G]]+3.3)</f>
        <v>6.4223317324049054</v>
      </c>
      <c r="X163" t="e">
        <f>IF(RosterPlan25[[#This Row],[VAW/G]]&gt;0,ROUND(RosterPlan25[[#This Row],[VAW/G]]*$AF$56,0)+1,1)</f>
        <v>#DIV/0!</v>
      </c>
      <c r="Y163" s="49" t="e">
        <f>RosterPlan25[[#This Row],[VAWG Market $]]-_xlfn.IFNA(RosterPlan25[[#This Row],[$ CURR]],1)</f>
        <v>#DIV/0!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63">
        <f>RosterPlan25[[#This Row],[Pure Inflated $]]-RosterPlan25[[#This Row],[$ CURR]]</f>
        <v>30</v>
      </c>
      <c r="AB163">
        <f>INDEX(players[age],MATCH(RosterPlan25[[#This Row],[player_id]],players[sleeper_id],0))</f>
        <v>22</v>
      </c>
      <c r="AU163"/>
      <c r="BI163"/>
    </row>
    <row r="164" spans="1:61" x14ac:dyDescent="0.25">
      <c r="A164" t="s">
        <v>16278</v>
      </c>
      <c r="B164" t="s">
        <v>263</v>
      </c>
      <c r="C164" t="s">
        <v>16277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Row],[player_id]],Draft2024[sleeper_id],0)</f>
        <v>#N/A</v>
      </c>
      <c r="F164" s="35" t="str">
        <f>INDEX(CompositeRoster[team],RosterPlan25[[#This Row],[RosterIndex]])&amp;""</f>
        <v>BAL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_xlfn.IFNA(INDEX(Draft2024[PRICE],RosterPlan25[[#This Row],[DraftIndex]]),0)</f>
        <v>0</v>
      </c>
      <c r="J164" s="41" t="str">
        <f>IF(RosterPlan25[[#This Row],[SOURCE]]="Rookie","Rookie",_xlfn.IFNA(INDEX(Draft2024[Current Contract],RosterPlan25[[#This Row],[DraftIndex]]),"Undrafted"))</f>
        <v>Undrafted</v>
      </c>
      <c r="K164" s="41" cm="1">
        <f t="array" ref="K16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4" s="41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4" s="37">
        <f>IF(VARG="MANUAL",RosterPlan25[[#This Row],[ManualVARG]],IF(VARG="GOOD",RosterPlan25[[#This Row],[GoodVARG]],"ERR"))</f>
        <v>-2.3978540136089594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-2.3978540136089594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64" s="38" t="s">
        <v>433</v>
      </c>
      <c r="S164" s="38">
        <f>_xlfn.IFNA(INDEX(Draft2024[Net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0.90214598639104038</v>
      </c>
      <c r="X164" t="e">
        <f>IF(RosterPlan25[[#This Row],[VAW/G]]&gt;0,ROUND(RosterPlan25[[#This Row],[VAW/G]]*$AF$56,0)+1,1)</f>
        <v>#DIV/0!</v>
      </c>
      <c r="Y164" s="49" t="e">
        <f>RosterPlan25[[#This Row],[VAWG Market $]]-_xlfn.IFNA(RosterPlan25[[#This Row],[$ CURR]],1)</f>
        <v>#DIV/0!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>
        <f>INDEX(players[age],MATCH(RosterPlan25[[#This Row],[player_id]],players[sleeper_id],0))</f>
        <v>24</v>
      </c>
      <c r="AU164"/>
      <c r="BI164"/>
    </row>
    <row r="165" spans="1:61" x14ac:dyDescent="0.25">
      <c r="A165" t="s">
        <v>34</v>
      </c>
      <c r="B165" t="s">
        <v>263</v>
      </c>
      <c r="C165" t="s">
        <v>9168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Row],[player_id]],Draft2024[sleeper_id],0)</f>
        <v>121</v>
      </c>
      <c r="F165" s="35" t="str">
        <f>INDEX(CompositeRoster[team],RosterPlan25[[#This Row],[RosterIndex]])&amp;""</f>
        <v>PHI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76</v>
      </c>
      <c r="J165" s="41" t="str">
        <f>IF(RosterPlan25[[#This Row],[SOURCE]]="Rookie","Rookie",_xlfn.IFNA(INDEX(Draft2024[Current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65" s="41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5" s="41">
        <f>ROUNDDOWN(RosterPlan25[[#This Row],[Optimal $]]*IF(RosterPlan25[[#This Row],[Contract]]="Rookie",0.3,0.15),0)</f>
        <v>9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65" s="25">
        <f>IF(VARG="MANUAL",RosterPlan25[[#This Row],[ManualVARG]],IF(VARG="GOOD",RosterPlan25[[#This Row],[GoodVARG]],"ERR"))</f>
        <v>4.5525057549086592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4.5525057549086592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65" s="38" t="s">
        <v>433</v>
      </c>
      <c r="S165" s="57">
        <f>_xlfn.IFNA(INDEX(Draft2024[Net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61</v>
      </c>
      <c r="V165" s="35">
        <f>RosterPlan25[[#This Row],[Optimal $]]-RosterPlan25[[#This Row],[$ CURR]]</f>
        <v>-15</v>
      </c>
      <c r="W165">
        <f>IF(OR(RosterPlan25[[#This Row],[SOURCE]]="Rookie",RosterPlan25[[#This Row],[POS]]="K"),0,RosterPlan25[[#This Row],[VAR/G]]+3.3)</f>
        <v>7.852505754908659</v>
      </c>
      <c r="X165" t="e">
        <f>IF(RosterPlan25[[#This Row],[VAW/G]]&gt;0,ROUND(RosterPlan25[[#This Row],[VAW/G]]*$AF$56,0)+1,1)</f>
        <v>#DIV/0!</v>
      </c>
      <c r="Y165" s="49" t="e">
        <f>RosterPlan25[[#This Row],[VAWG Market $]]-_xlfn.IFNA(RosterPlan25[[#This Row],[$ CURR]],1)</f>
        <v>#DIV/0!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106</v>
      </c>
      <c r="AA165">
        <f>RosterPlan25[[#This Row],[Pure Inflated $]]-RosterPlan25[[#This Row],[$ CURR]]</f>
        <v>30</v>
      </c>
      <c r="AB165">
        <f>INDEX(players[age],MATCH(RosterPlan25[[#This Row],[player_id]],players[sleeper_id],0))</f>
        <v>27</v>
      </c>
      <c r="AU165"/>
      <c r="BI165"/>
    </row>
    <row r="166" spans="1:61" x14ac:dyDescent="0.25">
      <c r="A166" t="s">
        <v>225</v>
      </c>
      <c r="B166" t="s">
        <v>263</v>
      </c>
      <c r="C166" t="s">
        <v>8863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Row],[player_id]],Draft2024[sleeper_id],0)</f>
        <v>222</v>
      </c>
      <c r="F166" s="35" t="str">
        <f>INDEX(CompositeRoster[team],RosterPlan25[[#This Row],[RosterIndex]])&amp;""</f>
        <v>NO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5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66" s="25">
        <f>IF(VARG="MANUAL",RosterPlan25[[#This Row],[ManualVARG]],IF(VARG="GOOD",RosterPlan25[[#This Row],[GoodVARG]],"ERR"))</f>
        <v>0.20220991733578378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0.20220991733578378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66" s="38" t="s">
        <v>433</v>
      </c>
      <c r="S166" s="57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4</v>
      </c>
      <c r="V166" s="35">
        <f>RosterPlan25[[#This Row],[Optimal $]]-RosterPlan25[[#This Row],[$ CURR]]</f>
        <v>-1</v>
      </c>
      <c r="W166">
        <f>IF(OR(RosterPlan25[[#This Row],[SOURCE]]="Rookie",RosterPlan25[[#This Row],[POS]]="K"),0,RosterPlan25[[#This Row],[VAR/G]]+3.3)</f>
        <v>3.5022099173357835</v>
      </c>
      <c r="X166" t="e">
        <f>IF(RosterPlan25[[#This Row],[VAW/G]]&gt;0,ROUND(RosterPlan25[[#This Row],[VAW/G]]*$AF$56,0)+1,1)</f>
        <v>#DIV/0!</v>
      </c>
      <c r="Y166" s="49" t="e">
        <f>RosterPlan25[[#This Row],[VAWG Market $]]-_xlfn.IFNA(RosterPlan25[[#This Row],[$ CURR]],1)</f>
        <v>#DIV/0!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66">
        <f>RosterPlan25[[#This Row],[Pure Inflated $]]-RosterPlan25[[#This Row],[$ CURR]]</f>
        <v>30</v>
      </c>
      <c r="AB166">
        <f>INDEX(players[age],MATCH(RosterPlan25[[#This Row],[player_id]],players[sleeper_id],0))</f>
        <v>33</v>
      </c>
      <c r="AU166"/>
      <c r="BI166"/>
    </row>
    <row r="167" spans="1:61" x14ac:dyDescent="0.25">
      <c r="A167" t="s">
        <v>18405</v>
      </c>
      <c r="B167" t="s">
        <v>263</v>
      </c>
      <c r="C167" t="s">
        <v>18404</v>
      </c>
      <c r="D167" s="35">
        <f>_xlfn.IFNA(MATCH(RosterPlan25[[#This Row],[player_id]],CompositeRoster[sleeper_id],0),  MATCH(RosterPlan25[[#This Row],[PLAYER]],CompositeRoster[full_name],0))</f>
        <v>166</v>
      </c>
      <c r="E167" s="35">
        <f>MATCH(RosterPlan25[[#This Row],[player_id]],Draft2024[sleeper_id],0)</f>
        <v>123</v>
      </c>
      <c r="F167" s="35" t="str">
        <f>INDEX(CompositeRoster[team],RosterPlan25[[#This Row],[RosterIndex]])&amp;""</f>
        <v>ARI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13</v>
      </c>
      <c r="J167" s="41" t="str">
        <f>IF(RosterPlan25[[#This Row],[SOURCE]]="Rookie","Rookie",_xlfn.IFNA(INDEX(Draft2024[Current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67" s="41" t="str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7" s="41">
        <f>ROUNDDOWN(RosterPlan25[[#This Row],[Optimal $]]*IF(RosterPlan25[[#This Row],[Contract]]="Rookie",0.3,0.15),0)</f>
        <v>10</v>
      </c>
      <c r="N1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67" s="37">
        <f>IF(VARG="MANUAL",RosterPlan25[[#This Row],[ManualVARG]],IF(VARG="GOOD",RosterPlan25[[#This Row],[GoodVARG]],"ERR"))</f>
        <v>2.4791659099834429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2.4791659099834429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67" s="38" t="s">
        <v>433</v>
      </c>
      <c r="S167" s="38">
        <f>_xlfn.IFNA(INDEX(Draft2024[Net Keeper Count],RosterPlan25[[#This Row],[DraftIndex]]),0)+IF(RosterPlan25[[#This Row],[KEEPER / RFA]]="K",1,0)</f>
        <v>3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34</v>
      </c>
      <c r="V167" s="35">
        <f>RosterPlan25[[#This Row],[Optimal $]]-RosterPlan25[[#This Row],[$ CURR]]</f>
        <v>21</v>
      </c>
      <c r="W167">
        <f>IF(OR(RosterPlan25[[#This Row],[SOURCE]]="Rookie",RosterPlan25[[#This Row],[POS]]="K"),0,RosterPlan25[[#This Row],[VAR/G]]+3.3)</f>
        <v>5.7791659099834423</v>
      </c>
      <c r="X167" t="e">
        <f>IF(RosterPlan25[[#This Row],[VAW/G]]&gt;0,ROUND(RosterPlan25[[#This Row],[VAW/G]]*$AF$56,0)+1,1)</f>
        <v>#DIV/0!</v>
      </c>
      <c r="Y167" s="49" t="e">
        <f>RosterPlan25[[#This Row],[VAWG Market $]]-_xlfn.IFNA(RosterPlan25[[#This Row],[$ CURR]],1)</f>
        <v>#DIV/0!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167">
        <f>RosterPlan25[[#This Row],[Pure Inflated $]]-RosterPlan25[[#This Row],[$ CURR]]</f>
        <v>30</v>
      </c>
      <c r="AB167">
        <f>INDEX(players[age],MATCH(RosterPlan25[[#This Row],[player_id]],players[sleeper_id],0))</f>
        <v>24</v>
      </c>
      <c r="AU167"/>
      <c r="BI167"/>
    </row>
    <row r="168" spans="1:61" x14ac:dyDescent="0.25">
      <c r="A168" t="s">
        <v>19045</v>
      </c>
      <c r="B168" t="s">
        <v>263</v>
      </c>
      <c r="C168" t="s">
        <v>19044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Row],[player_id]],Draft2024[sleeper_id],0)</f>
        <v>124</v>
      </c>
      <c r="F168" s="35" t="str">
        <f>INDEX(CompositeRoster[team],RosterPlan25[[#This Row],[RosterIndex]])&amp;""</f>
        <v>SEA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6</v>
      </c>
      <c r="J168" s="41" t="str">
        <f>IF(RosterPlan25[[#This Row],[SOURCE]]="Rookie","Rookie",_xlfn.IFNA(INDEX(Draft2024[Current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68" s="41" t="str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8" s="37">
        <f>IF(VARG="MANUAL",RosterPlan25[[#This Row],[ManualVARG]],IF(VARG="GOOD",RosterPlan25[[#This Row],[GoodVARG]],"ERR"))</f>
        <v>-1.2584117757256814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-1.2584117757256814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68" s="38" t="s">
        <v>433</v>
      </c>
      <c r="S168" s="38">
        <f>_xlfn.IFNA(INDEX(Draft2024[Net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-5</v>
      </c>
      <c r="W168">
        <f>IF(OR(RosterPlan25[[#This Row],[SOURCE]]="Rookie",RosterPlan25[[#This Row],[POS]]="K"),0,RosterPlan25[[#This Row],[VAR/G]]+3.3)</f>
        <v>2.0415882242743182</v>
      </c>
      <c r="X168" t="e">
        <f>IF(RosterPlan25[[#This Row],[VAW/G]]&gt;0,ROUND(RosterPlan25[[#This Row],[VAW/G]]*$AF$56,0)+1,1)</f>
        <v>#DIV/0!</v>
      </c>
      <c r="Y168" s="49" t="e">
        <f>RosterPlan25[[#This Row],[VAWG Market $]]-_xlfn.IFNA(RosterPlan25[[#This Row],[$ CURR]],1)</f>
        <v>#DIV/0!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-5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t="s">
        <v>21526</v>
      </c>
      <c r="B169" t="s">
        <v>263</v>
      </c>
      <c r="C169" t="s">
        <v>21525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Row],[player_id]],Draft2024[sleeper_id],0)</f>
        <v>125</v>
      </c>
      <c r="F169" s="35" t="str">
        <f>INDEX(CompositeRoster[team],RosterPlan25[[#This Row],[RosterIndex]])&amp;""</f>
        <v>DEN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Rookie</v>
      </c>
      <c r="I169" s="41">
        <f>_xlfn.IFNA(INDEX(Draft2024[PRICE],RosterPlan25[[#This Row],[DraftIndex]]),0)</f>
        <v>2</v>
      </c>
      <c r="J169" s="41" t="str">
        <f>IF(RosterPlan25[[#This Row],[SOURCE]]="Rookie","Rookie",_xlfn.IFNA(INDEX(Draft2024[Current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69" s="41" t="str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69" s="25">
        <f>IF(VARG="MANUAL",RosterPlan25[[#This Row],[ManualVARG]],IF(VARG="GOOD",RosterPlan25[[#This Row],[GoodVARG]],"ERR"))</f>
        <v>-4.1119678775711881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-4.1119678775711881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-1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-1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-1</v>
      </c>
      <c r="AB169">
        <f>INDEX(players[age],MATCH(RosterPlan25[[#This Row],[player_id]],players[sleeper_id],0))</f>
        <v>20</v>
      </c>
      <c r="AU169"/>
      <c r="BI169"/>
    </row>
    <row r="170" spans="1:61" x14ac:dyDescent="0.25">
      <c r="A170" t="s">
        <v>21466</v>
      </c>
      <c r="B170" t="s">
        <v>263</v>
      </c>
      <c r="C170" t="s">
        <v>21465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Row],[player_id]],Draft2024[sleeper_id],0)</f>
        <v>128</v>
      </c>
      <c r="F170" s="35" t="str">
        <f>INDEX(CompositeRoster[team],RosterPlan25[[#This Row],[RosterIndex]])&amp;""</f>
        <v>KC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Rookie</v>
      </c>
      <c r="I170" s="41">
        <f>_xlfn.IFNA(INDEX(Draft2024[PRICE],RosterPlan25[[#This Row],[DraftIndex]]),0)</f>
        <v>1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0" s="25">
        <f>IF(VARG="MANUAL",RosterPlan25[[#This Row],[ManualVARG]],IF(VARG="GOOD",RosterPlan25[[#This Row],[GoodVARG]],"ERR"))</f>
        <v>-5.8226582059552046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-5.8226582059552046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0" s="38" t="s">
        <v>433</v>
      </c>
      <c r="S170" s="57">
        <f>_xlfn.IFNA(INDEX(Draft2024[Net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0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0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0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t="s">
        <v>21448</v>
      </c>
      <c r="B171" t="s">
        <v>263</v>
      </c>
      <c r="C171" t="s">
        <v>21447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Row],[player_id]],Draft2024[sleeper_id],0)</f>
        <v>129</v>
      </c>
      <c r="F171" s="35" t="str">
        <f>INDEX(CompositeRoster[team],RosterPlan25[[#This Row],[RosterIndex]])&amp;""</f>
        <v>NE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Rookie</v>
      </c>
      <c r="I171" s="41">
        <f>_xlfn.IFNA(INDEX(Draft2024[PRICE],RosterPlan25[[#This Row],[DraftIndex]]),0)</f>
        <v>3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1" s="37">
        <f>IF(VARG="MANUAL",RosterPlan25[[#This Row],[ManualVARG]],IF(VARG="GOOD",RosterPlan25[[#This Row],[GoodVARG]],"ERR"))</f>
        <v>-4.9403687514132315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-4.9403687514132315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38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-2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-2</v>
      </c>
      <c r="AB171">
        <f>INDEX(players[age],MATCH(RosterPlan25[[#This Row],[player_id]],players[sleeper_id],0))</f>
        <v>22</v>
      </c>
      <c r="AU171"/>
      <c r="BI171"/>
    </row>
    <row r="172" spans="1:61" x14ac:dyDescent="0.25">
      <c r="A172" t="s">
        <v>21498</v>
      </c>
      <c r="B172" t="s">
        <v>263</v>
      </c>
      <c r="C172" t="s">
        <v>21497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Row],[player_id]],Draft2024[sleeper_id],0)</f>
        <v>130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Rookie</v>
      </c>
      <c r="I172" s="41">
        <f>_xlfn.IFNA(INDEX(Draft2024[PRICE],RosterPlan25[[#This Row],[DraftIndex]]),0)</f>
        <v>3</v>
      </c>
      <c r="J172" s="41" t="str">
        <f>IF(RosterPlan25[[#This Row],[SOURCE]]="Rookie","Rookie",_xlfn.IFNA(INDEX(Draft2024[Current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2" s="41" t="str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2" s="37">
        <f>IF(VARG="MANUAL",RosterPlan25[[#This Row],[ManualVARG]],IF(VARG="GOOD",RosterPlan25[[#This Row],[GoodVARG]],"ERR"))</f>
        <v>-3.7137474879965024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-3.7137474879965024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38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-2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-2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-2</v>
      </c>
      <c r="AB172">
        <f>INDEX(players[age],MATCH(RosterPlan25[[#This Row],[player_id]],players[sleeper_id],0))</f>
        <v>23</v>
      </c>
      <c r="AU172"/>
      <c r="BI172"/>
    </row>
    <row r="173" spans="1:61" x14ac:dyDescent="0.25">
      <c r="A173" t="s">
        <v>22348</v>
      </c>
      <c r="B173" t="s">
        <v>263</v>
      </c>
      <c r="C173" t="s">
        <v>22347</v>
      </c>
      <c r="D173" s="35">
        <f>_xlfn.IFNA(MATCH(RosterPlan25[[#This Row],[player_id]],CompositeRoster[sleeper_id],0),  MATCH(RosterPlan25[[#This Row],[PLAYER]],CompositeRoster[full_name],0))</f>
        <v>172</v>
      </c>
      <c r="E173" s="35">
        <f>MATCH(RosterPlan25[[#This Row],[player_id]],Draft2024[sleeper_id],0)</f>
        <v>131</v>
      </c>
      <c r="F173" s="35" t="str">
        <f>INDEX(CompositeRoster[team],RosterPlan25[[#This Row],[RosterIndex]])&amp;""</f>
        <v>MIA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_xlfn.IFNA(INDEX(Draft2024[PRICE],RosterPlan25[[#This Row],[DraftIndex]]),0)</f>
        <v>1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-5.434676773593587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-5.434676773593587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23</v>
      </c>
      <c r="AU173"/>
      <c r="BI173"/>
    </row>
    <row r="174" spans="1:61" x14ac:dyDescent="0.25">
      <c r="A174" t="s">
        <v>19145</v>
      </c>
      <c r="B174" t="s">
        <v>265</v>
      </c>
      <c r="C174" t="s">
        <v>19144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Row],[player_id]],Draft2024[sleeper_id],0)</f>
        <v>133</v>
      </c>
      <c r="F174" s="35" t="str">
        <f>INDEX(CompositeRoster[team],RosterPlan25[[#This Row],[RosterIndex]])&amp;""</f>
        <v>CIN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_xlfn.IFNA(INDEX(Draft2024[PRICE],RosterPlan25[[#This Row],[DraftIndex]]),0)</f>
        <v>3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4" s="25">
        <f>IF(VARG="MANUAL",RosterPlan25[[#This Row],[ManualVARG]],IF(VARG="GOOD",RosterPlan25[[#This Row],[GoodVARG]],"ERR"))</f>
        <v>-0.5087528524995415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-0.5087528524995415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74" s="38" t="s">
        <v>433</v>
      </c>
      <c r="S174" s="57">
        <f>_xlfn.IFNA(INDEX(Draft2024[Net Keeper Count],RosterPlan25[[#This Row],[DraftIndex]]),0)+IF(RosterPlan25[[#This Row],[KEEPER / RFA]]="K",1,0)</f>
        <v>2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-2</v>
      </c>
      <c r="W174">
        <f>IF(OR(RosterPlan25[[#This Row],[SOURCE]]="Rookie",RosterPlan25[[#This Row],[POS]]="K"),0,RosterPlan25[[#This Row],[VAR/G]]+3.3)</f>
        <v>2.7912471475004583</v>
      </c>
      <c r="X174" t="e">
        <f>IF(RosterPlan25[[#This Row],[VAW/G]]&gt;0,ROUND(RosterPlan25[[#This Row],[VAW/G]]*$AF$56,0)+1,1)</f>
        <v>#DIV/0!</v>
      </c>
      <c r="Y174" s="49" t="e">
        <f>RosterPlan25[[#This Row],[VAWG Market $]]-_xlfn.IFNA(RosterPlan25[[#This Row],[$ CURR]],1)</f>
        <v>#DIV/0!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-2</v>
      </c>
      <c r="AB174">
        <f>INDEX(players[age],MATCH(RosterPlan25[[#This Row],[player_id]],players[sleeper_id],0))</f>
        <v>24</v>
      </c>
      <c r="AU174"/>
      <c r="BI174"/>
    </row>
    <row r="175" spans="1:61" x14ac:dyDescent="0.25">
      <c r="A175" t="s">
        <v>132</v>
      </c>
      <c r="B175" t="s">
        <v>265</v>
      </c>
      <c r="C175" t="s">
        <v>7957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Row],[player_id]],Draft2024[sleeper_id],0)</f>
        <v>212</v>
      </c>
      <c r="F175" s="35" t="str">
        <f>INDEX(CompositeRoster[team],RosterPlan25[[#This Row],[RosterIndex]])&amp;""</f>
        <v>PHI</v>
      </c>
      <c r="G175" s="35" t="str">
        <f>INDEX(CompositeRoster[position],RosterPlan25[[#This Row],[RosterIndex]])&amp;""</f>
        <v>TE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10</v>
      </c>
      <c r="J175" s="41" t="str">
        <f>IF(RosterPlan25[[#This Row],[SOURCE]]="Rookie","Rookie",_xlfn.IFNA(INDEX(Draft2024[Current Contract],RosterPlan25[[#This Row],[DraftIndex]]),"Undrafted"))</f>
        <v>Auction</v>
      </c>
      <c r="K175" s="41" cm="1">
        <f t="array" ref="K17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5" s="41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75" s="25">
        <f>IF(VARG="MANUAL",RosterPlan25[[#This Row],[ManualVARG]],IF(VARG="GOOD",RosterPlan25[[#This Row],[GoodVARG]],"ERR"))</f>
        <v>0.20733299632806279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0.20733299632806279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75" s="38" t="s">
        <v>433</v>
      </c>
      <c r="S175" s="57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4</v>
      </c>
      <c r="V175" s="35">
        <f>RosterPlan25[[#This Row],[Optimal $]]-RosterPlan25[[#This Row],[$ CURR]]</f>
        <v>-6</v>
      </c>
      <c r="W175">
        <f>IF(OR(RosterPlan25[[#This Row],[SOURCE]]="Rookie",RosterPlan25[[#This Row],[POS]]="K"),0,RosterPlan25[[#This Row],[VAR/G]]+3.3)</f>
        <v>3.5073329963280626</v>
      </c>
      <c r="X175" t="e">
        <f>IF(RosterPlan25[[#This Row],[VAW/G]]&gt;0,ROUND(RosterPlan25[[#This Row],[VAW/G]]*$AF$56,0)+1,1)</f>
        <v>#DIV/0!</v>
      </c>
      <c r="Y175" s="49" t="e">
        <f>RosterPlan25[[#This Row],[VAWG Market $]]-_xlfn.IFNA(RosterPlan25[[#This Row],[$ CURR]],1)</f>
        <v>#DIV/0!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75">
        <f>RosterPlan25[[#This Row],[Pure Inflated $]]-RosterPlan25[[#This Row],[$ CURR]]</f>
        <v>30</v>
      </c>
      <c r="AB175">
        <f>INDEX(players[age],MATCH(RosterPlan25[[#This Row],[player_id]],players[sleeper_id],0))</f>
        <v>29</v>
      </c>
      <c r="AU175"/>
      <c r="BI175"/>
    </row>
    <row r="176" spans="1:61" x14ac:dyDescent="0.25">
      <c r="A176" t="s">
        <v>9410</v>
      </c>
      <c r="B176" t="s">
        <v>265</v>
      </c>
      <c r="C176" t="s">
        <v>9411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Row],[player_id]],Draft2024[sleeper_id],0)</f>
        <v>134</v>
      </c>
      <c r="F176" s="35" t="str">
        <f>INDEX(CompositeRoster[team],RosterPlan25[[#This Row],[RosterIndex]])&amp;""</f>
        <v>DET</v>
      </c>
      <c r="G176" s="35" t="str">
        <f>INDEX(CompositeRoster[position],RosterPlan25[[#This Row],[RosterIndex]])&amp;""</f>
        <v>RB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21</v>
      </c>
      <c r="J176" s="41" t="str">
        <f>IF(RosterPlan25[[#This Row],[SOURCE]]="Rookie","Rookie",_xlfn.IFNA(INDEX(Draft2024[Current Contract],RosterPlan25[[#This Row],[DraftIndex]]),"Undrafted"))</f>
        <v>Auction</v>
      </c>
      <c r="K176" s="41" cm="1">
        <f t="array" ref="K17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76" s="41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6" s="41">
        <f>ROUNDDOWN(RosterPlan25[[#This Row],[Optimal $]]*IF(RosterPlan25[[#This Row],[Contract]]="Rookie",0.3,0.15),0)</f>
        <v>4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76" s="37">
        <f>IF(VARG="MANUAL",RosterPlan25[[#This Row],[ManualVARG]],IF(VARG="GOOD",RosterPlan25[[#This Row],[GoodVARG]],"ERR"))</f>
        <v>2.0307265200642668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2.0307265200642668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76" s="38" t="s">
        <v>433</v>
      </c>
      <c r="S176" s="38">
        <f>_xlfn.IFNA(INDEX(Draft2024[Net Keeper Count],RosterPlan25[[#This Row],[DraftIndex]]),0)+IF(RosterPlan25[[#This Row],[KEEPER / RFA]]="K",1,0)</f>
        <v>2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28</v>
      </c>
      <c r="V176" s="35">
        <f>RosterPlan25[[#This Row],[Optimal $]]-RosterPlan25[[#This Row],[$ CURR]]</f>
        <v>7</v>
      </c>
      <c r="W176">
        <f>IF(OR(RosterPlan25[[#This Row],[SOURCE]]="Rookie",RosterPlan25[[#This Row],[POS]]="K"),0,RosterPlan25[[#This Row],[VAR/G]]+3.3)</f>
        <v>5.3307265200642666</v>
      </c>
      <c r="X176" t="e">
        <f>IF(RosterPlan25[[#This Row],[VAW/G]]&gt;0,ROUND(RosterPlan25[[#This Row],[VAW/G]]*$AF$56,0)+1,1)</f>
        <v>#DIV/0!</v>
      </c>
      <c r="Y176" s="49" t="e">
        <f>RosterPlan25[[#This Row],[VAWG Market $]]-_xlfn.IFNA(RosterPlan25[[#This Row],[$ CURR]],1)</f>
        <v>#DIV/0!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76">
        <f>RosterPlan25[[#This Row],[Pure Inflated $]]-RosterPlan25[[#This Row],[$ CURR]]</f>
        <v>30</v>
      </c>
      <c r="AB176">
        <f>INDEX(players[age],MATCH(RosterPlan25[[#This Row],[player_id]],players[sleeper_id],0))</f>
        <v>26</v>
      </c>
      <c r="AU176"/>
      <c r="BI176"/>
    </row>
    <row r="177" spans="1:61" x14ac:dyDescent="0.25">
      <c r="A177" t="s">
        <v>16196</v>
      </c>
      <c r="B177" t="s">
        <v>265</v>
      </c>
      <c r="C177" t="s">
        <v>16195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Row],[player_id]],Draft2024[sleeper_id],0)</f>
        <v>135</v>
      </c>
      <c r="F177" s="35" t="str">
        <f>INDEX(CompositeRoster[team],RosterPlan25[[#This Row],[RosterIndex]])&amp;""</f>
        <v>PHI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18</v>
      </c>
      <c r="J177" s="41" t="str">
        <f>IF(RosterPlan25[[#This Row],[SOURCE]]="Rookie","Rookie",_xlfn.IFNA(INDEX(Draft2024[Current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77" s="41" t="str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7" s="41">
        <f>ROUNDDOWN(RosterPlan25[[#This Row],[Optimal $]]*IF(RosterPlan25[[#This Row],[Contract]]="Rookie",0.3,0.15),0)</f>
        <v>7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77" s="25">
        <f>IF(VARG="MANUAL",RosterPlan25[[#This Row],[ManualVARG]],IF(VARG="GOOD",RosterPlan25[[#This Row],[GoodVARG]],"ERR"))</f>
        <v>1.8578007312587848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1.8578007312587848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77" s="38" t="s">
        <v>433</v>
      </c>
      <c r="S177" s="57">
        <f>_xlfn.IFNA(INDEX(Draft2024[Net Keeper Count],RosterPlan25[[#This Row],[DraftIndex]]),0)+IF(RosterPlan25[[#This Row],[KEEPER / RFA]]="K",1,0)</f>
        <v>4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26</v>
      </c>
      <c r="V177" s="35">
        <f>RosterPlan25[[#This Row],[Optimal $]]-RosterPlan25[[#This Row],[$ CURR]]</f>
        <v>8</v>
      </c>
      <c r="W177">
        <f>IF(OR(RosterPlan25[[#This Row],[SOURCE]]="Rookie",RosterPlan25[[#This Row],[POS]]="K"),0,RosterPlan25[[#This Row],[VAR/G]]+3.3)</f>
        <v>5.157800731258785</v>
      </c>
      <c r="X177" t="e">
        <f>IF(RosterPlan25[[#This Row],[VAW/G]]&gt;0,ROUND(RosterPlan25[[#This Row],[VAW/G]]*$AF$56,0)+1,1)</f>
        <v>#DIV/0!</v>
      </c>
      <c r="Y177" s="49" t="e">
        <f>RosterPlan25[[#This Row],[VAWG Market $]]-_xlfn.IFNA(RosterPlan25[[#This Row],[$ CURR]],1)</f>
        <v>#DIV/0!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77">
        <f>RosterPlan25[[#This Row],[Pure Inflated $]]-RosterPlan25[[#This Row],[$ CURR]]</f>
        <v>30</v>
      </c>
      <c r="AB177">
        <f>INDEX(players[age],MATCH(RosterPlan25[[#This Row],[player_id]],players[sleeper_id],0))</f>
        <v>25</v>
      </c>
      <c r="AU177"/>
      <c r="BI177"/>
    </row>
    <row r="178" spans="1:61" x14ac:dyDescent="0.25">
      <c r="A178" t="s">
        <v>5929</v>
      </c>
      <c r="B178" t="s">
        <v>265</v>
      </c>
      <c r="C178" t="s">
        <v>22959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Row],[player_id]],Draft2024[sleeper_id],0)</f>
        <v>216</v>
      </c>
      <c r="F178" s="35" t="str">
        <f>INDEX(CompositeRoster[team],RosterPlan25[[#This Row],[RosterIndex]])&amp;""</f>
        <v>KC</v>
      </c>
      <c r="G178" s="35" t="str">
        <f>INDEX(CompositeRoster[position],RosterPlan25[[#This Row],[RosterIndex]])&amp;""</f>
        <v>WR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16</v>
      </c>
      <c r="J178" s="41" t="str">
        <f>IF(RosterPlan25[[#This Row],[SOURCE]]="Rookie","Rookie",_xlfn.IFNA(INDEX(Draft2024[Current Contract],RosterPlan25[[#This Row],[DraftIndex]]),"Undrafted"))</f>
        <v>Auction</v>
      </c>
      <c r="K178" s="41" cm="1">
        <f t="array" ref="K17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78" s="41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78" s="25">
        <f>IF(VARG="MANUAL",RosterPlan25[[#This Row],[ManualVARG]],IF(VARG="GOOD",RosterPlan25[[#This Row],[GoodVARG]],"ERR"))</f>
        <v>-0.46936274067918343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-0.46936274067918343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8" s="38" t="s">
        <v>433</v>
      </c>
      <c r="S178" s="57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-15</v>
      </c>
      <c r="W178">
        <f>IF(OR(RosterPlan25[[#This Row],[SOURCE]]="Rookie",RosterPlan25[[#This Row],[POS]]="K"),0,RosterPlan25[[#This Row],[VAR/G]]+3.3)</f>
        <v>2.8306372593208162</v>
      </c>
      <c r="X178" t="e">
        <f>IF(RosterPlan25[[#This Row],[VAW/G]]&gt;0,ROUND(RosterPlan25[[#This Row],[VAW/G]]*$AF$56,0)+1,1)</f>
        <v>#DIV/0!</v>
      </c>
      <c r="Y178" s="49" t="e">
        <f>RosterPlan25[[#This Row],[VAWG Market $]]-_xlfn.IFNA(RosterPlan25[[#This Row],[$ CURR]],1)</f>
        <v>#DIV/0!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-15</v>
      </c>
      <c r="AB178">
        <f>INDEX(players[age],MATCH(RosterPlan25[[#This Row],[player_id]],players[sleeper_id],0))</f>
        <v>26</v>
      </c>
      <c r="AU178"/>
      <c r="BI178"/>
    </row>
    <row r="179" spans="1:61" x14ac:dyDescent="0.25">
      <c r="A179" t="s">
        <v>18317</v>
      </c>
      <c r="B179" t="s">
        <v>265</v>
      </c>
      <c r="C179" t="s">
        <v>18316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Row],[player_id]],Draft2024[sleeper_id],0)</f>
        <v>136</v>
      </c>
      <c r="F179" s="35" t="str">
        <f>INDEX(CompositeRoster[team],RosterPlan25[[#This Row],[RosterIndex]])&amp;""</f>
        <v>DAL</v>
      </c>
      <c r="G179" s="35" t="str">
        <f>INDEX(CompositeRoster[position],RosterPlan25[[#This Row],[RosterIndex]])&amp;""</f>
        <v>TE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3</v>
      </c>
      <c r="J179" s="41" t="str">
        <f>IF(RosterPlan25[[#This Row],[SOURCE]]="Rookie","Rookie",_xlfn.IFNA(INDEX(Draft2024[Current Contract],RosterPlan25[[#This Row],[DraftIndex]]),"Undrafted"))</f>
        <v>Undrafted</v>
      </c>
      <c r="K179" s="41" cm="1">
        <f t="array" ref="K179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79" s="41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79" s="41">
        <f>ROUNDDOWN(RosterPlan25[[#This Row],[Optimal $]]*IF(RosterPlan25[[#This Row],[Contract]]="Rookie",0.3,0.15),0)</f>
        <v>2</v>
      </c>
      <c r="N1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9" s="25">
        <f>IF(VARG="MANUAL",RosterPlan25[[#This Row],[ManualVARG]],IF(VARG="GOOD",RosterPlan25[[#This Row],[GoodVARG]],"ERR"))</f>
        <v>1.2075390386645595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1.2075390386645595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79" s="38" t="s">
        <v>433</v>
      </c>
      <c r="S179" s="57">
        <f>_xlfn.IFNA(INDEX(Draft2024[Net Keeper Count],RosterPlan25[[#This Row],[DraftIndex]]),0)+IF(RosterPlan25[[#This Row],[KEEPER / RFA]]="K",1,0)</f>
        <v>3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17</v>
      </c>
      <c r="V179" s="35">
        <f>RosterPlan25[[#This Row],[Optimal $]]-RosterPlan25[[#This Row],[$ CURR]]</f>
        <v>14</v>
      </c>
      <c r="W179">
        <f>IF(OR(RosterPlan25[[#This Row],[SOURCE]]="Rookie",RosterPlan25[[#This Row],[POS]]="K"),0,RosterPlan25[[#This Row],[VAR/G]]+3.3)</f>
        <v>4.5075390386645591</v>
      </c>
      <c r="X179" t="e">
        <f>IF(RosterPlan25[[#This Row],[VAW/G]]&gt;0,ROUND(RosterPlan25[[#This Row],[VAW/G]]*$AF$56,0)+1,1)</f>
        <v>#DIV/0!</v>
      </c>
      <c r="Y179" s="49" t="e">
        <f>RosterPlan25[[#This Row],[VAWG Market $]]-_xlfn.IFNA(RosterPlan25[[#This Row],[$ CURR]],1)</f>
        <v>#DIV/0!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79">
        <f>RosterPlan25[[#This Row],[Pure Inflated $]]-RosterPlan25[[#This Row],[$ CURR]]</f>
        <v>30</v>
      </c>
      <c r="AB179">
        <f>INDEX(players[age],MATCH(RosterPlan25[[#This Row],[player_id]],players[sleeper_id],0))</f>
        <v>25</v>
      </c>
      <c r="AU179"/>
      <c r="BI179"/>
    </row>
    <row r="180" spans="1:61" x14ac:dyDescent="0.25">
      <c r="A180" t="s">
        <v>17243</v>
      </c>
      <c r="B180" t="s">
        <v>265</v>
      </c>
      <c r="C180" t="s">
        <v>17242</v>
      </c>
      <c r="D180">
        <f>_xlfn.IFNA(MATCH(RosterPlan25[[#This Row],[player_id]],CompositeRoster[sleeper_id],0),  MATCH(RosterPlan25[[#This Row],[PLAYER]],CompositeRoster[full_name],0))</f>
        <v>179</v>
      </c>
      <c r="E180">
        <f>MATCH(RosterPlan25[[#This Row],[player_id]],Draft2024[sleeper_id],0)</f>
        <v>137</v>
      </c>
      <c r="F180" t="str">
        <f>INDEX(CompositeRoster[team],RosterPlan25[[#This Row],[RosterIndex]])&amp;""</f>
        <v>BUF</v>
      </c>
      <c r="G180" t="str">
        <f>INDEX(CompositeRoster[position],RosterPlan25[[#This Row],[RosterIndex]])&amp;""</f>
        <v>RB</v>
      </c>
      <c r="H180" t="str">
        <f>INDEX(CompositeRoster[source],RosterPlan25[[#This Row],[RosterIndex]])</f>
        <v>Roster</v>
      </c>
      <c r="I180" s="41">
        <f>_xlfn.IFNA(INDEX(Draft2024[PRICE],RosterPlan25[[#This Row],[DraftIndex]]),0)</f>
        <v>23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12</v>
      </c>
      <c r="N180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80" s="37">
        <f>IF(VARG="MANUAL",RosterPlan25[[#This Row],[ManualVARG]],IF(VARG="GOOD",RosterPlan25[[#This Row],[GoodVARG]],"ERR"))</f>
        <v>3.1032838672128946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3.1032838672128946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80" s="38" t="s">
        <v>433</v>
      </c>
      <c r="S180" s="35">
        <f>_xlfn.IFNA(INDEX(Draft2024[Net Keeper Count],RosterPlan25[[#This Row],[DraftIndex]]),0)+IF(RosterPlan25[[#This Row],[KEEPER / RFA]]="K",1,0)</f>
        <v>3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42</v>
      </c>
      <c r="V180" s="35">
        <f>RosterPlan25[[#This Row],[Optimal $]]-RosterPlan25[[#This Row],[$ CURR]]</f>
        <v>19</v>
      </c>
      <c r="W180" s="35">
        <f>IF(OR(RosterPlan25[[#This Row],[SOURCE]]="Rookie",RosterPlan25[[#This Row],[POS]]="K"),0,RosterPlan25[[#This Row],[VAR/G]]+3.3)</f>
        <v>6.4032838672128944</v>
      </c>
      <c r="X180" s="35" t="e">
        <f>IF(RosterPlan25[[#This Row],[VAW/G]]&gt;0,ROUND(RosterPlan25[[#This Row],[VAW/G]]*$AF$56,0)+1,1)</f>
        <v>#DIV/0!</v>
      </c>
      <c r="Y180" s="42" t="e">
        <f>RosterPlan25[[#This Row],[VAWG Market $]]-_xlfn.IFNA(RosterPlan25[[#This Row],[$ CURR]],1)</f>
        <v>#DIV/0!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180" s="35">
        <f>RosterPlan25[[#This Row],[Pure Inflated $]]-RosterPlan25[[#This Row],[$ CURR]]</f>
        <v>30</v>
      </c>
      <c r="AB180">
        <f>INDEX(players[age],MATCH(RosterPlan25[[#This Row],[player_id]],players[sleeper_id],0))</f>
        <v>24</v>
      </c>
      <c r="AU180"/>
      <c r="BI180"/>
    </row>
    <row r="181" spans="1:61" x14ac:dyDescent="0.25">
      <c r="A181" t="s">
        <v>18245</v>
      </c>
      <c r="B181" t="s">
        <v>265</v>
      </c>
      <c r="C181" t="s">
        <v>18244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138</v>
      </c>
      <c r="F181" s="35" t="str">
        <f>INDEX(CompositeRoster[team],RosterPlan25[[#This Row],[RosterIndex]])&amp;""</f>
        <v>PIT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1</v>
      </c>
      <c r="J181" s="41" t="str">
        <f>IF(RosterPlan25[[#This Row],[SOURCE]]="Rookie","Rookie",_xlfn.IFNA(INDEX(Draft2024[Current Contract],RosterPlan25[[#This Row],[DraftIndex]]),"Undrafted"))</f>
        <v>Undrafted</v>
      </c>
      <c r="K181" s="41" cm="1">
        <f t="array" ref="K18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1" s="41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1" s="37">
        <f>IF(VARG="MANUAL",RosterPlan25[[#This Row],[ManualVARG]],IF(VARG="GOOD",RosterPlan25[[#This Row],[GoodVARG]],"ERR"))</f>
        <v>0.33600583232068421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0.33600583232068421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81" s="38" t="s">
        <v>433</v>
      </c>
      <c r="S181" s="38">
        <f>_xlfn.IFNA(INDEX(Draft2024[Net Keeper Count],RosterPlan25[[#This Row],[DraftIndex]]),0)+IF(RosterPlan25[[#This Row],[KEEPER / RFA]]="K",1,0)</f>
        <v>3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5</v>
      </c>
      <c r="V181" s="35">
        <f>RosterPlan25[[#This Row],[Optimal $]]-RosterPlan25[[#This Row],[$ CURR]]</f>
        <v>4</v>
      </c>
      <c r="W181">
        <f>IF(OR(RosterPlan25[[#This Row],[SOURCE]]="Rookie",RosterPlan25[[#This Row],[POS]]="K"),0,RosterPlan25[[#This Row],[VAR/G]]+3.3)</f>
        <v>3.6360058323206839</v>
      </c>
      <c r="X181" t="e">
        <f>IF(RosterPlan25[[#This Row],[VAW/G]]&gt;0,ROUND(RosterPlan25[[#This Row],[VAW/G]]*$AF$56,0)+1,1)</f>
        <v>#DIV/0!</v>
      </c>
      <c r="Y181" s="49" t="e">
        <f>RosterPlan25[[#This Row],[VAWG Market $]]-_xlfn.IFNA(RosterPlan25[[#This Row],[$ CURR]],1)</f>
        <v>#DIV/0!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81">
        <f>RosterPlan25[[#This Row],[Pure Inflated $]]-RosterPlan25[[#This Row],[$ CURR]]</f>
        <v>30</v>
      </c>
      <c r="AB181">
        <f>INDEX(players[age],MATCH(RosterPlan25[[#This Row],[player_id]],players[sleeper_id],0))</f>
        <v>25</v>
      </c>
      <c r="AU181"/>
      <c r="BI181"/>
    </row>
    <row r="182" spans="1:61" x14ac:dyDescent="0.25">
      <c r="A182" t="s">
        <v>19124</v>
      </c>
      <c r="B182" t="s">
        <v>265</v>
      </c>
      <c r="C182" t="s">
        <v>19123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Row],[player_id]],Draft2024[sleeper_id],0)</f>
        <v>#N/A</v>
      </c>
      <c r="F182" s="35" t="str">
        <f>INDEX(CompositeRoster[team],RosterPlan25[[#This Row],[RosterIndex]])&amp;""</f>
        <v>IND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0</v>
      </c>
      <c r="J182" s="41" t="str">
        <f>IF(RosterPlan25[[#This Row],[SOURCE]]="Rookie","Rookie",_xlfn.IFNA(INDEX(Draft2024[Current Contract],RosterPlan25[[#This Row],[DraftIndex]]),"Undrafted"))</f>
        <v>Undrafted</v>
      </c>
      <c r="K182" s="41" cm="1">
        <f t="array" ref="K18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2" s="41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2" s="37">
        <f>IF(VARG="MANUAL",RosterPlan25[[#This Row],[ManualVARG]],IF(VARG="GOOD",RosterPlan25[[#This Row],[GoodVARG]],"ERR"))</f>
        <v>-1.9481398752101764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-1.9481398752101764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82" s="38" t="s">
        <v>433</v>
      </c>
      <c r="S182" s="38">
        <f>_xlfn.IFNA(INDEX(Draft2024[Net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1.3518601247898234</v>
      </c>
      <c r="X182" t="e">
        <f>IF(RosterPlan25[[#This Row],[VAW/G]]&gt;0,ROUND(RosterPlan25[[#This Row],[VAW/G]]*$AF$56,0)+1,1)</f>
        <v>#DIV/0!</v>
      </c>
      <c r="Y182" s="49" t="e">
        <f>RosterPlan25[[#This Row],[VAWG Market $]]-_xlfn.IFNA(RosterPlan25[[#This Row],[$ CURR]],1)</f>
        <v>#DIV/0!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22</v>
      </c>
      <c r="AU182"/>
      <c r="BI182"/>
    </row>
    <row r="183" spans="1:61" x14ac:dyDescent="0.25">
      <c r="A183" t="s">
        <v>16256</v>
      </c>
      <c r="B183" t="s">
        <v>265</v>
      </c>
      <c r="C183" t="s">
        <v>16255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139</v>
      </c>
      <c r="F183" s="35" t="str">
        <f>INDEX(CompositeRoster[team],RosterPlan25[[#This Row],[RosterIndex]])&amp;""</f>
        <v>PIT</v>
      </c>
      <c r="G183" s="35" t="str">
        <f>INDEX(CompositeRoster[position],RosterPlan25[[#This Row],[RosterIndex]])&amp;""</f>
        <v>QB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11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83" s="37">
        <f>IF(VARG="MANUAL",RosterPlan25[[#This Row],[ManualVARG]],IF(VARG="GOOD",RosterPlan25[[#This Row],[GoodVARG]],"ERR"))</f>
        <v>-14.001837322720231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-14.001837322720231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83" s="38" t="s">
        <v>433</v>
      </c>
      <c r="S183" s="38">
        <f>_xlfn.IFNA(INDEX(Draft2024[Net Keeper Count],RosterPlan25[[#This Row],[DraftIndex]]),0)+IF(RosterPlan25[[#This Row],[KEEPER / RFA]]="K",1,0)</f>
        <v>4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-10</v>
      </c>
      <c r="W183">
        <f>IF(OR(RosterPlan25[[#This Row],[SOURCE]]="Rookie",RosterPlan25[[#This Row],[POS]]="K"),0,RosterPlan25[[#This Row],[VAR/G]]+3.3)</f>
        <v>-10.70183732272023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-10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-10</v>
      </c>
      <c r="AB183">
        <f>INDEX(players[age],MATCH(RosterPlan25[[#This Row],[player_id]],players[sleeper_id],0))</f>
        <v>25</v>
      </c>
      <c r="AU183"/>
      <c r="BI183"/>
    </row>
    <row r="184" spans="1:61" x14ac:dyDescent="0.25">
      <c r="A184" t="s">
        <v>15315</v>
      </c>
      <c r="B184" t="s">
        <v>265</v>
      </c>
      <c r="C184" t="s">
        <v>15314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Row],[player_id]],Draft2024[sleeper_id],0)</f>
        <v>201</v>
      </c>
      <c r="F184" s="35" t="str">
        <f>INDEX(CompositeRoster[team],RosterPlan25[[#This Row],[RosterIndex]])&amp;""</f>
        <v>LAC</v>
      </c>
      <c r="G184" s="35" t="str">
        <f>INDEX(CompositeRoster[position],RosterPlan25[[#This Row],[RosterIndex]])&amp;""</f>
        <v>QB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8</v>
      </c>
      <c r="J184" s="41" t="str">
        <f>IF(RosterPlan25[[#This Row],[SOURCE]]="Rookie","Rookie",_xlfn.IFNA(INDEX(Draft2024[Current Contract],RosterPlan25[[#This Row],[DraftIndex]]),"Undrafted"))</f>
        <v>Auction</v>
      </c>
      <c r="K184" s="41" cm="1">
        <f t="array" ref="K18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84" s="41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4" s="41">
        <f>ROUNDDOWN(RosterPlan25[[#This Row],[Optimal $]]*IF(RosterPlan25[[#This Row],[Contract]]="Rookie",0.3,0.15),0)</f>
        <v>0</v>
      </c>
      <c r="N1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184" s="25">
        <f>IF(VARG="MANUAL",RosterPlan25[[#This Row],[ManualVARG]],IF(VARG="GOOD",RosterPlan25[[#This Row],[GoodVARG]],"ERR"))</f>
        <v>-0.53817331617633901</v>
      </c>
      <c r="P1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-0.53817331617633901</v>
      </c>
      <c r="Q1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84" s="38" t="s">
        <v>433</v>
      </c>
      <c r="S184" s="57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-7</v>
      </c>
      <c r="W184">
        <f>IF(OR(RosterPlan25[[#This Row],[SOURCE]]="Rookie",RosterPlan25[[#This Row],[POS]]="K"),0,RosterPlan25[[#This Row],[VAR/G]]+3.3)</f>
        <v>2.7618266838236609</v>
      </c>
      <c r="X184" t="e">
        <f>IF(RosterPlan25[[#This Row],[VAW/G]]&gt;0,ROUND(RosterPlan25[[#This Row],[VAW/G]]*$AF$56,0)+1,1)</f>
        <v>#DIV/0!</v>
      </c>
      <c r="Y184" s="49" t="e">
        <f>RosterPlan25[[#This Row],[VAWG Market $]]-_xlfn.IFNA(RosterPlan25[[#This Row],[$ CURR]],1)</f>
        <v>#DIV/0!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-7</v>
      </c>
      <c r="AB184">
        <f>INDEX(players[age],MATCH(RosterPlan25[[#This Row],[player_id]],players[sleeper_id],0))</f>
        <v>26</v>
      </c>
      <c r="AR184" s="35">
        <v>9.0312500000000018</v>
      </c>
      <c r="AS184" s="35">
        <v>127</v>
      </c>
      <c r="AT184" s="35">
        <f>RosterPlan25[[#This Row],[$ PREV]]+ROUNDDOWN(AS184*0.3,0)</f>
        <v>46</v>
      </c>
      <c r="AU184"/>
      <c r="BI184"/>
    </row>
    <row r="185" spans="1:61" x14ac:dyDescent="0.25">
      <c r="A185" t="s">
        <v>18400</v>
      </c>
      <c r="B185" t="s">
        <v>265</v>
      </c>
      <c r="C185" t="s">
        <v>18399</v>
      </c>
      <c r="D185">
        <f>_xlfn.IFNA(MATCH(RosterPlan25[[#This Row],[player_id]],CompositeRoster[sleeper_id],0),  MATCH(RosterPlan25[[#This Row],[PLAYER]],CompositeRoster[full_name],0))</f>
        <v>184</v>
      </c>
      <c r="E185">
        <f>MATCH(RosterPlan25[[#This Row],[player_id]],Draft2024[sleeper_id],0)</f>
        <v>140</v>
      </c>
      <c r="F185" s="35" t="str">
        <f>INDEX(CompositeRoster[team],RosterPlan25[[#This Row],[RosterIndex]])&amp;""</f>
        <v>LAR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19</v>
      </c>
      <c r="J185" s="41" t="str">
        <f>IF(RosterPlan25[[#This Row],[SOURCE]]="Rookie","Rookie",_xlfn.IFNA(INDEX(Draft2024[Current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5" s="41" t="str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17</v>
      </c>
      <c r="N1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85" s="25">
        <f>IF(VARG="MANUAL",RosterPlan25[[#This Row],[ManualVARG]],IF(VARG="GOOD",RosterPlan25[[#This Row],[GoodVARG]],"ERR"))</f>
        <v>4.3701131867468703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4.3701131867468703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85" s="38" t="s">
        <v>433</v>
      </c>
      <c r="S185" s="57">
        <f>_xlfn.IFNA(INDEX(Draft2024[Net Keeper Count],RosterPlan25[[#This Row],[DraftIndex]]),0)+IF(RosterPlan25[[#This Row],[KEEPER / RFA]]="K",1,0)</f>
        <v>3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59</v>
      </c>
      <c r="V185" s="35">
        <f>RosterPlan25[[#This Row],[Optimal $]]-RosterPlan25[[#This Row],[$ CURR]]</f>
        <v>40</v>
      </c>
      <c r="W185">
        <f>IF(OR(RosterPlan25[[#This Row],[SOURCE]]="Rookie",RosterPlan25[[#This Row],[POS]]="K"),0,RosterPlan25[[#This Row],[VAR/G]]+3.3)</f>
        <v>7.6701131867468701</v>
      </c>
      <c r="X185" t="e">
        <f>IF(RosterPlan25[[#This Row],[VAW/G]]&gt;0,ROUND(RosterPlan25[[#This Row],[VAW/G]]*$AF$56,0)+1,1)</f>
        <v>#DIV/0!</v>
      </c>
      <c r="Y185" s="49" t="e">
        <f>RosterPlan25[[#This Row],[VAWG Market $]]-_xlfn.IFNA(RosterPlan25[[#This Row],[$ CURR]],1)</f>
        <v>#DIV/0!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185">
        <f>RosterPlan25[[#This Row],[Pure Inflated $]]-RosterPlan25[[#This Row],[$ CURR]]</f>
        <v>30</v>
      </c>
      <c r="AB185">
        <f>INDEX(players[age],MATCH(RosterPlan25[[#This Row],[player_id]],players[sleeper_id],0))</f>
        <v>23</v>
      </c>
      <c r="AR185" s="35">
        <v>3.9500000000000011</v>
      </c>
      <c r="AS185" s="35">
        <v>56</v>
      </c>
      <c r="AT185" s="35">
        <f>RosterPlan25[[#This Row],[$ PREV]]+ROUNDDOWN(AS185*0.15,0)</f>
        <v>27</v>
      </c>
      <c r="AU185"/>
      <c r="BI185"/>
    </row>
    <row r="186" spans="1:61" x14ac:dyDescent="0.25">
      <c r="A186" t="s">
        <v>239</v>
      </c>
      <c r="B186" t="s">
        <v>265</v>
      </c>
      <c r="C186" t="s">
        <v>9399</v>
      </c>
      <c r="D186">
        <f>_xlfn.IFNA(MATCH(RosterPlan25[[#This Row],[player_id]],CompositeRoster[sleeper_id],0),  MATCH(RosterPlan25[[#This Row],[PLAYER]],CompositeRoster[full_name],0))</f>
        <v>185</v>
      </c>
      <c r="E186">
        <f>MATCH(RosterPlan25[[#This Row],[player_id]],Draft2024[sleeper_id],0)</f>
        <v>141</v>
      </c>
      <c r="F186" s="35" t="str">
        <f>INDEX(CompositeRoster[team],RosterPlan25[[#This Row],[RosterIndex]])&amp;""</f>
        <v>TB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35</v>
      </c>
      <c r="J186" s="41" t="str">
        <f>IF(RosterPlan25[[#This Row],[SOURCE]]="Rookie","Rookie",_xlfn.IFNA(INDEX(Draft2024[Current Contract],RosterPlan25[[#This Row],[DraftIndex]]),"Undrafted"))</f>
        <v>Auction</v>
      </c>
      <c r="K186" s="41" cm="1">
        <f t="array" ref="K18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186" s="41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86" s="41">
        <f>ROUNDDOWN(RosterPlan25[[#This Row],[Optimal $]]*IF(RosterPlan25[[#This Row],[Contract]]="Rookie",0.3,0.15),0)</f>
        <v>4</v>
      </c>
      <c r="N1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186" s="25">
        <f>IF(VARG="MANUAL",RosterPlan25[[#This Row],[ManualVARG]],IF(VARG="GOOD",RosterPlan25[[#This Row],[GoodVARG]],"ERR"))</f>
        <v>2.4247262810201522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2.4247262810201522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86" s="38" t="s">
        <v>433</v>
      </c>
      <c r="S186" s="57">
        <f>_xlfn.IFNA(INDEX(Draft2024[Net Keeper Count],RosterPlan25[[#This Row],[DraftIndex]]),0)+IF(RosterPlan25[[#This Row],[KEEPER / RFA]]="K",1,0)</f>
        <v>3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33</v>
      </c>
      <c r="V186" s="35">
        <f>RosterPlan25[[#This Row],[Optimal $]]-RosterPlan25[[#This Row],[$ CURR]]</f>
        <v>-2</v>
      </c>
      <c r="W186">
        <f>IF(OR(RosterPlan25[[#This Row],[SOURCE]]="Rookie",RosterPlan25[[#This Row],[POS]]="K"),0,RosterPlan25[[#This Row],[VAR/G]]+3.3)</f>
        <v>5.7247262810201516</v>
      </c>
      <c r="X186" t="e">
        <f>IF(RosterPlan25[[#This Row],[VAW/G]]&gt;0,ROUND(RosterPlan25[[#This Row],[VAW/G]]*$AF$56,0)+1,1)</f>
        <v>#DIV/0!</v>
      </c>
      <c r="Y186" s="49" t="e">
        <f>RosterPlan25[[#This Row],[VAWG Market $]]-_xlfn.IFNA(RosterPlan25[[#This Row],[$ CURR]],1)</f>
        <v>#DIV/0!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86">
        <f>RosterPlan25[[#This Row],[Pure Inflated $]]-RosterPlan25[[#This Row],[$ CURR]]</f>
        <v>30</v>
      </c>
      <c r="AB186">
        <f>INDEX(players[age],MATCH(RosterPlan25[[#This Row],[player_id]],players[sleeper_id],0))</f>
        <v>30</v>
      </c>
      <c r="AU186"/>
      <c r="BI186"/>
    </row>
    <row r="187" spans="1:61" x14ac:dyDescent="0.25">
      <c r="A187" t="s">
        <v>14886</v>
      </c>
      <c r="B187" t="s">
        <v>265</v>
      </c>
      <c r="C187" t="s">
        <v>14885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142</v>
      </c>
      <c r="F187" s="35" t="str">
        <f>INDEX(CompositeRoster[team],RosterPlan25[[#This Row],[RosterIndex]])&amp;""</f>
        <v>CIN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25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6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87" s="37">
        <f>IF(VARG="MANUAL",RosterPlan25[[#This Row],[ManualVARG]],IF(VARG="GOOD",RosterPlan25[[#This Row],[GoodVARG]],"ERR"))</f>
        <v>1.6313620538142481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1.6313620538142481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7" s="38" t="s">
        <v>433</v>
      </c>
      <c r="S187" s="38">
        <f>_xlfn.IFNA(INDEX(Draft2024[Net Keeper Count],RosterPlan25[[#This Row],[DraftIndex]]),0)+IF(RosterPlan25[[#This Row],[KEEPER / RFA]]="K",1,0)</f>
        <v>5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23</v>
      </c>
      <c r="V187" s="35">
        <f>RosterPlan25[[#This Row],[Optimal $]]-RosterPlan25[[#This Row],[$ CURR]]</f>
        <v>-2</v>
      </c>
      <c r="W187">
        <f>IF(OR(RosterPlan25[[#This Row],[SOURCE]]="Rookie",RosterPlan25[[#This Row],[POS]]="K"),0,RosterPlan25[[#This Row],[VAR/G]]+3.3)</f>
        <v>4.9313620538142482</v>
      </c>
      <c r="X187" t="e">
        <f>IF(RosterPlan25[[#This Row],[VAW/G]]&gt;0,ROUND(RosterPlan25[[#This Row],[VAW/G]]*$AF$56,0)+1,1)</f>
        <v>#DIV/0!</v>
      </c>
      <c r="Y187" s="49" t="e">
        <f>RosterPlan25[[#This Row],[VAWG Market $]]-_xlfn.IFNA(RosterPlan25[[#This Row],[$ CURR]],1)</f>
        <v>#DIV/0!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87">
        <f>RosterPlan25[[#This Row],[Pure Inflated $]]-RosterPlan25[[#This Row],[$ CURR]]</f>
        <v>30</v>
      </c>
      <c r="AB187">
        <f>INDEX(players[age],MATCH(RosterPlan25[[#This Row],[player_id]],players[sleeper_id],0))</f>
        <v>25</v>
      </c>
      <c r="AU187"/>
      <c r="BI187"/>
    </row>
    <row r="188" spans="1:61" x14ac:dyDescent="0.25">
      <c r="A188" t="s">
        <v>19178</v>
      </c>
      <c r="B188" t="s">
        <v>265</v>
      </c>
      <c r="C188" t="s">
        <v>19177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Row],[player_id]],Draft2024[sleeper_id],0)</f>
        <v>143</v>
      </c>
      <c r="F188" s="35" t="str">
        <f>INDEX(CompositeRoster[team],RosterPlan25[[#This Row],[RosterIndex]])&amp;""</f>
        <v>TEN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Roster</v>
      </c>
      <c r="I188" s="41">
        <f>_xlfn.IFNA(INDEX(Draft2024[PRICE],RosterPlan25[[#This Row],[DraftIndex]]),0)</f>
        <v>4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1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8" s="25">
        <f>IF(VARG="MANUAL",RosterPlan25[[#This Row],[ManualVARG]],IF(VARG="GOOD",RosterPlan25[[#This Row],[GoodVARG]],"ERR"))</f>
        <v>0.36913049388688285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0.36913049388688285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88" s="38" t="s">
        <v>433</v>
      </c>
      <c r="S188" s="57">
        <f>_xlfn.IFNA(INDEX(Draft2024[Net Keeper Count],RosterPlan25[[#This Row],[DraftIndex]]),0)+IF(RosterPlan25[[#This Row],[KEEPER / RFA]]="K",1,0)</f>
        <v>2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6</v>
      </c>
      <c r="V188" s="35">
        <f>RosterPlan25[[#This Row],[Optimal $]]-RosterPlan25[[#This Row],[$ CURR]]</f>
        <v>2</v>
      </c>
      <c r="W188">
        <f>IF(OR(RosterPlan25[[#This Row],[SOURCE]]="Rookie",RosterPlan25[[#This Row],[POS]]="K"),0,RosterPlan25[[#This Row],[VAR/G]]+3.3)</f>
        <v>3.6691304938868825</v>
      </c>
      <c r="X188" t="e">
        <f>IF(RosterPlan25[[#This Row],[VAW/G]]&gt;0,ROUND(RosterPlan25[[#This Row],[VAW/G]]*$AF$56,0)+1,1)</f>
        <v>#DIV/0!</v>
      </c>
      <c r="Y188" s="49" t="e">
        <f>RosterPlan25[[#This Row],[VAWG Market $]]-_xlfn.IFNA(RosterPlan25[[#This Row],[$ CURR]],1)</f>
        <v>#DIV/0!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88">
        <f>RosterPlan25[[#This Row],[Pure Inflated $]]-RosterPlan25[[#This Row],[$ CURR]]</f>
        <v>30</v>
      </c>
      <c r="AB188">
        <f>INDEX(players[age],MATCH(RosterPlan25[[#This Row],[player_id]],players[sleeper_id],0))</f>
        <v>22</v>
      </c>
      <c r="AU188"/>
      <c r="BI188"/>
    </row>
    <row r="189" spans="1:61" x14ac:dyDescent="0.25">
      <c r="A189" t="s">
        <v>151</v>
      </c>
      <c r="B189" t="s">
        <v>265</v>
      </c>
      <c r="C189" t="s">
        <v>9781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Row],[player_id]],Draft2024[sleeper_id],0)</f>
        <v>144</v>
      </c>
      <c r="F189" s="35" t="str">
        <f>INDEX(CompositeRoster[team],RosterPlan25[[#This Row],[RosterIndex]])&amp;""</f>
        <v>MIA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_xlfn.IFNA(INDEX(Draft2024[PRICE],RosterPlan25[[#This Row],[DraftIndex]]),0)</f>
        <v>71</v>
      </c>
      <c r="J189" s="41" t="str">
        <f>IF(RosterPlan25[[#This Row],[SOURCE]]="Rookie","Rookie",_xlfn.IFNA(INDEX(Draft2024[Current Contract],RosterPlan25[[#This Row],[DraftIndex]]),"Undrafted"))</f>
        <v>Auction</v>
      </c>
      <c r="K189" s="41" cm="1">
        <f t="array" ref="K18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89" s="41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89" s="41">
        <f>ROUNDDOWN(RosterPlan25[[#This Row],[Optimal $]]*IF(RosterPlan25[[#This Row],[Contract]]="Rookie",0.3,0.15),0)</f>
        <v>10</v>
      </c>
      <c r="N1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189" s="25">
        <f>IF(VARG="MANUAL",RosterPlan25[[#This Row],[ManualVARG]],IF(VARG="GOOD",RosterPlan25[[#This Row],[GoodVARG]],"ERR"))</f>
        <v>5.4447890631357767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5.4447890631357767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89" s="38" t="s">
        <v>433</v>
      </c>
      <c r="S189" s="57">
        <f>_xlfn.IFNA(INDEX(Draft2024[Net Keeper Count],RosterPlan25[[#This Row],[DraftIndex]]),0)+IF(RosterPlan25[[#This Row],[KEEPER / RFA]]="K",1,0)</f>
        <v>2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73</v>
      </c>
      <c r="V189" s="35">
        <f>RosterPlan25[[#This Row],[Optimal $]]-RosterPlan25[[#This Row],[$ CURR]]</f>
        <v>2</v>
      </c>
      <c r="W189">
        <f>IF(OR(RosterPlan25[[#This Row],[SOURCE]]="Rookie",RosterPlan25[[#This Row],[POS]]="K"),0,RosterPlan25[[#This Row],[VAR/G]]+3.3)</f>
        <v>8.7447890631357765</v>
      </c>
      <c r="X189" t="e">
        <f>IF(RosterPlan25[[#This Row],[VAW/G]]&gt;0,ROUND(RosterPlan25[[#This Row],[VAW/G]]*$AF$56,0)+1,1)</f>
        <v>#DIV/0!</v>
      </c>
      <c r="Y189" s="49" t="e">
        <f>RosterPlan25[[#This Row],[VAWG Market $]]-_xlfn.IFNA(RosterPlan25[[#This Row],[$ CURR]],1)</f>
        <v>#DIV/0!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101</v>
      </c>
      <c r="AA189">
        <f>RosterPlan25[[#This Row],[Pure Inflated $]]-RosterPlan25[[#This Row],[$ CURR]]</f>
        <v>30</v>
      </c>
      <c r="AB189">
        <f>INDEX(players[age],MATCH(RosterPlan25[[#This Row],[player_id]],players[sleeper_id],0))</f>
        <v>30</v>
      </c>
      <c r="AU189"/>
      <c r="BI189"/>
    </row>
    <row r="190" spans="1:61" x14ac:dyDescent="0.25">
      <c r="A190" t="s">
        <v>21492</v>
      </c>
      <c r="B190" t="s">
        <v>265</v>
      </c>
      <c r="C190" t="s">
        <v>21491</v>
      </c>
      <c r="D190" s="35">
        <f>_xlfn.IFNA(MATCH(RosterPlan25[[#This Row],[player_id]],CompositeRoster[sleeper_id],0),  MATCH(RosterPlan25[[#This Row],[PLAYER]],CompositeRoster[full_name],0))</f>
        <v>189</v>
      </c>
      <c r="E190" s="35">
        <f>MATCH(RosterPlan25[[#This Row],[player_id]],Draft2024[sleeper_id],0)</f>
        <v>145</v>
      </c>
      <c r="F190" s="35" t="str">
        <f>INDEX(CompositeRoster[team],RosterPlan25[[#This Row],[RosterIndex]])&amp;""</f>
        <v>NYJ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2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0" s="37">
        <f>IF(VARG="MANUAL",RosterPlan25[[#This Row],[ManualVARG]],IF(VARG="GOOD",RosterPlan25[[#This Row],[GoodVARG]],"ERR"))</f>
        <v>-3.2603279064007493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-3.2603279064007493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-1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-1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-1</v>
      </c>
      <c r="AB190">
        <f>INDEX(players[age],MATCH(RosterPlan25[[#This Row],[player_id]],players[sleeper_id],0))</f>
        <v>20</v>
      </c>
      <c r="AU190"/>
      <c r="BI190"/>
    </row>
    <row r="191" spans="1:61" x14ac:dyDescent="0.25">
      <c r="A191" t="s">
        <v>21504</v>
      </c>
      <c r="B191" t="s">
        <v>265</v>
      </c>
      <c r="C191" t="s">
        <v>21503</v>
      </c>
      <c r="D191" s="35">
        <f>_xlfn.IFNA(MATCH(RosterPlan25[[#This Row],[player_id]],CompositeRoster[sleeper_id],0),  MATCH(RosterPlan25[[#This Row],[PLAYER]],CompositeRoster[full_name],0))</f>
        <v>190</v>
      </c>
      <c r="E191" s="35">
        <f>MATCH(RosterPlan25[[#This Row],[player_id]],Draft2024[sleeper_id],0)</f>
        <v>146</v>
      </c>
      <c r="F191" s="35" t="str">
        <f>INDEX(CompositeRoster[team],RosterPlan25[[#This Row],[RosterIndex]])&amp;""</f>
        <v>TB</v>
      </c>
      <c r="G191" s="35" t="str">
        <f>INDEX(CompositeRoster[position],RosterPlan25[[#This Row],[RosterIndex]])&amp;""</f>
        <v>WR</v>
      </c>
      <c r="H191" s="35" t="str">
        <f>INDEX(CompositeRoster[source],RosterPlan25[[#This Row],[RosterIndex]])</f>
        <v>Rookie</v>
      </c>
      <c r="I191" s="41">
        <f>_xlfn.IFNA(INDEX(Draft2024[PRICE],RosterPlan25[[#This Row],[DraftIndex]]),0)</f>
        <v>2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1" s="25">
        <f>IF(VARG="MANUAL",RosterPlan25[[#This Row],[ManualVARG]],IF(VARG="GOOD",RosterPlan25[[#This Row],[GoodVARG]],"ERR"))</f>
        <v>-2.9192523695110197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-2.9192523695110197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57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-1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-1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-1</v>
      </c>
      <c r="AB191">
        <f>INDEX(players[age],MATCH(RosterPlan25[[#This Row],[player_id]],players[sleeper_id],0))</f>
        <v>22</v>
      </c>
      <c r="AU191"/>
      <c r="BI191"/>
    </row>
    <row r="192" spans="1:61" x14ac:dyDescent="0.25">
      <c r="A192" t="s">
        <v>21409</v>
      </c>
      <c r="B192" t="s">
        <v>265</v>
      </c>
      <c r="C192" t="s">
        <v>21408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Row],[player_id]],Draft2024[sleeper_id],0)</f>
        <v>147</v>
      </c>
      <c r="F192" s="35" t="str">
        <f>INDEX(CompositeRoster[team],RosterPlan25[[#This Row],[RosterIndex]])&amp;""</f>
        <v>WAS</v>
      </c>
      <c r="G192" s="35" t="str">
        <f>INDEX(CompositeRoster[position],RosterPlan25[[#This Row],[RosterIndex]])&amp;""</f>
        <v>QB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4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-0.14348242974500303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-0.14348242974500303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23</v>
      </c>
      <c r="AR192">
        <v>4.2374999999999989</v>
      </c>
      <c r="AS192">
        <v>60</v>
      </c>
      <c r="AT192" s="35">
        <f>RosterPlan25[[#This Row],[$ PREV]]+ROUNDDOWN(AS192*0.15,0)</f>
        <v>13</v>
      </c>
      <c r="AU192"/>
      <c r="BI192"/>
    </row>
    <row r="193" spans="1:61" x14ac:dyDescent="0.25">
      <c r="A193" t="s">
        <v>21419</v>
      </c>
      <c r="B193" t="s">
        <v>265</v>
      </c>
      <c r="C193" t="s">
        <v>21418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Row],[player_id]],Draft2024[sleeper_id],0)</f>
        <v>148</v>
      </c>
      <c r="F193" s="35" t="str">
        <f>INDEX(CompositeRoster[team],RosterPlan25[[#This Row],[RosterIndex]])&amp;""</f>
        <v>CIN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3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3" s="37">
        <f>IF(VARG="MANUAL",RosterPlan25[[#This Row],[ManualVARG]],IF(VARG="GOOD",RosterPlan25[[#This Row],[GoodVARG]],"ERR"))</f>
        <v>-2.5399735644280486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-2.5399735644280486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-2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-2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-2</v>
      </c>
      <c r="AB193">
        <f>INDEX(players[age],MATCH(RosterPlan25[[#This Row],[player_id]],players[sleeper_id],0))</f>
        <v>22</v>
      </c>
      <c r="AU193"/>
      <c r="BI193"/>
    </row>
    <row r="194" spans="1:61" x14ac:dyDescent="0.25">
      <c r="A194" t="s">
        <v>21516</v>
      </c>
      <c r="B194" t="s">
        <v>265</v>
      </c>
      <c r="C194" t="s">
        <v>21515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Row],[player_id]],Draft2024[sleeper_id],0)</f>
        <v>149</v>
      </c>
      <c r="F194" s="35" t="str">
        <f>INDEX(CompositeRoster[team],RosterPlan25[[#This Row],[RosterIndex]])&amp;""</f>
        <v>LAC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_xlfn.IFNA(INDEX(Draft2024[PRICE],RosterPlan25[[#This Row],[DraftIndex]]),0)</f>
        <v>4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4" s="37">
        <f>IF(VARG="MANUAL",RosterPlan25[[#This Row],[ManualVARG]],IF(VARG="GOOD",RosterPlan25[[#This Row],[GoodVARG]],"ERR"))</f>
        <v>-0.38887709151873567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-0.38887709151873567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-3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-3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-3</v>
      </c>
      <c r="AB194">
        <f>INDEX(players[age],MATCH(RosterPlan25[[#This Row],[player_id]],players[sleeper_id],0))</f>
        <v>22</v>
      </c>
      <c r="AU194"/>
      <c r="BI194"/>
    </row>
    <row r="195" spans="1:61" x14ac:dyDescent="0.25">
      <c r="A195" t="s">
        <v>21514</v>
      </c>
      <c r="B195" t="s">
        <v>265</v>
      </c>
      <c r="C195" t="s">
        <v>21513</v>
      </c>
      <c r="D195" s="35">
        <f>_xlfn.IFNA(MATCH(RosterPlan25[[#This Row],[player_id]],CompositeRoster[sleeper_id],0),  MATCH(RosterPlan25[[#This Row],[PLAYER]],CompositeRoster[full_name],0))</f>
        <v>194</v>
      </c>
      <c r="E195" s="35">
        <f>MATCH(RosterPlan25[[#This Row],[player_id]],Draft2024[sleeper_id],0)</f>
        <v>150</v>
      </c>
      <c r="F195" s="35" t="str">
        <f>INDEX(CompositeRoster[team],RosterPlan25[[#This Row],[RosterIndex]])&amp;""</f>
        <v>CHI</v>
      </c>
      <c r="G195" s="35" t="str">
        <f>INDEX(CompositeRoster[position],RosterPlan25[[#This Row],[RosterIndex]])&amp;""</f>
        <v>WR</v>
      </c>
      <c r="H195" s="35" t="str">
        <f>INDEX(CompositeRoster[source],RosterPlan25[[#This Row],[RosterIndex]])</f>
        <v>Rookie</v>
      </c>
      <c r="I195" s="41">
        <f>_xlfn.IFNA(INDEX(Draft2024[PRICE],RosterPlan25[[#This Row],[DraftIndex]]),0)</f>
        <v>6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0</v>
      </c>
      <c r="N1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95" s="37">
        <f>IF(VARG="MANUAL",RosterPlan25[[#This Row],[ManualVARG]],IF(VARG="GOOD",RosterPlan25[[#This Row],[GoodVARG]],"ERR"))</f>
        <v>-0.45260079549333992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-0.45260079549333992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5" s="38" t="s">
        <v>433</v>
      </c>
      <c r="S195" s="38">
        <f>_xlfn.IFNA(INDEX(Draft2024[Net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-5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-5</v>
      </c>
      <c r="AB195">
        <f>INDEX(players[age],MATCH(RosterPlan25[[#This Row],[player_id]],players[sleeper_id],0))</f>
        <v>21</v>
      </c>
      <c r="AR195" s="35">
        <v>3.1500000000000004</v>
      </c>
      <c r="AS195" s="35">
        <v>45</v>
      </c>
      <c r="AT195" s="35">
        <f>RosterPlan25[[#This Row],[$ PREV]]+ROUNDDOWN(AS195*0.15,0)</f>
        <v>12</v>
      </c>
      <c r="AU195"/>
      <c r="BI195"/>
    </row>
    <row r="196" spans="1:61" x14ac:dyDescent="0.25">
      <c r="A196" t="s">
        <v>21494</v>
      </c>
      <c r="B196" t="s">
        <v>265</v>
      </c>
      <c r="C196" t="s">
        <v>21493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Row],[player_id]],Draft2024[sleeper_id],0)</f>
        <v>151</v>
      </c>
      <c r="F196" s="35" t="str">
        <f>INDEX(CompositeRoster[team],RosterPlan25[[#This Row],[RosterIndex]])&amp;""</f>
        <v>NYG</v>
      </c>
      <c r="G196" s="35" t="str">
        <f>INDEX(CompositeRoster[position],RosterPlan25[[#This Row],[RosterIndex]])&amp;""</f>
        <v>TE</v>
      </c>
      <c r="H196" s="35" t="str">
        <f>INDEX(CompositeRoster[source],RosterPlan25[[#This Row],[RosterIndex]])</f>
        <v>Rookie</v>
      </c>
      <c r="I196" s="41">
        <f>_xlfn.IFNA(INDEX(Draft2024[PRICE],RosterPlan25[[#This Row],[DraftIndex]]),0)</f>
        <v>2</v>
      </c>
      <c r="J196" s="41" t="str">
        <f>IF(RosterPlan25[[#This Row],[SOURCE]]="Rookie","Rookie",_xlfn.IFNA(INDEX(Draft2024[Current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6" s="41" t="str" cm="1">
        <f t="array" ref="L1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6" s="37">
        <f>IF(VARG="MANUAL",RosterPlan25[[#This Row],[ManualVARG]],IF(VARG="GOOD",RosterPlan25[[#This Row],[GoodVARG]],"ERR"))</f>
        <v>-4.2074652198492375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-4.2074652198492375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6" s="38" t="s">
        <v>433</v>
      </c>
      <c r="S196" s="38">
        <f>_xlfn.IFNA(INDEX(Draft2024[Net Keeper Count],RosterPlan25[[#This Row],[DraftIndex]]),0)+IF(RosterPlan25[[#This Row],[KEEPER / RFA]]="K",1,0)</f>
        <v>1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-1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-1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-1</v>
      </c>
      <c r="AB196">
        <f>INDEX(players[age],MATCH(RosterPlan25[[#This Row],[player_id]],players[sleeper_id],0))</f>
        <v>23</v>
      </c>
      <c r="AR196" s="35">
        <v>1.4000000000000004</v>
      </c>
      <c r="AS196" s="35">
        <v>21</v>
      </c>
      <c r="AT196" s="35">
        <f>RosterPlan25[[#This Row],[$ PREV]]+ROUNDDOWN(AS196*0.15,0)</f>
        <v>5</v>
      </c>
      <c r="AU196"/>
      <c r="BI196"/>
    </row>
    <row r="197" spans="1:61" x14ac:dyDescent="0.25">
      <c r="A197" t="s">
        <v>21478</v>
      </c>
      <c r="B197" t="s">
        <v>265</v>
      </c>
      <c r="C197" t="s">
        <v>21477</v>
      </c>
      <c r="D197" s="35">
        <f>_xlfn.IFNA(MATCH(RosterPlan25[[#This Row],[player_id]],CompositeRoster[sleeper_id],0),  MATCH(RosterPlan25[[#This Row],[PLAYER]],CompositeRoster[full_name],0))</f>
        <v>196</v>
      </c>
      <c r="E197" s="35">
        <f>MATCH(RosterPlan25[[#This Row],[player_id]],Draft2024[sleeper_id],0)</f>
        <v>152</v>
      </c>
      <c r="F197" s="35" t="str">
        <f>INDEX(CompositeRoster[team],RosterPlan25[[#This Row],[RosterIndex]])&amp;""</f>
        <v>NYG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Rookie</v>
      </c>
      <c r="I197" s="41">
        <f>_xlfn.IFNA(INDEX(Draft2024[PRICE],RosterPlan25[[#This Row],[DraftIndex]]),0)</f>
        <v>2</v>
      </c>
      <c r="J197" s="41" t="str">
        <f>IF(RosterPlan25[[#This Row],[SOURCE]]="Rookie","Rookie",_xlfn.IFNA(INDEX(Draft2024[Current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197" s="41" t="str" cm="1">
        <f t="array" ref="L1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7" s="37">
        <f>IF(VARG="MANUAL",RosterPlan25[[#This Row],[ManualVARG]],IF(VARG="GOOD",RosterPlan25[[#This Row],[GoodVARG]],"ERR"))</f>
        <v>-3.4129556197815161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-3.4129556197815161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7" s="38" t="s">
        <v>433</v>
      </c>
      <c r="S197" s="38">
        <f>_xlfn.IFNA(INDEX(Draft2024[Net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-1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-1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-1</v>
      </c>
      <c r="AB197">
        <f>INDEX(players[age],MATCH(RosterPlan25[[#This Row],[player_id]],players[sleeper_id],0))</f>
        <v>24</v>
      </c>
      <c r="AU197"/>
      <c r="BI197"/>
    </row>
    <row r="198" spans="1:61" x14ac:dyDescent="0.25">
      <c r="A198" t="s">
        <v>6096</v>
      </c>
      <c r="B198" t="s">
        <v>266</v>
      </c>
      <c r="C198" t="s">
        <v>6097</v>
      </c>
      <c r="D198" s="35">
        <f>_xlfn.IFNA(MATCH(RosterPlan25[[#This Row],[player_id]],CompositeRoster[sleeper_id],0),  MATCH(RosterPlan25[[#This Row],[PLAYER]],CompositeRoster[full_name],0))</f>
        <v>197</v>
      </c>
      <c r="E198" s="35">
        <f>MATCH(RosterPlan25[[#This Row],[player_id]],Draft2024[sleeper_id],0)</f>
        <v>153</v>
      </c>
      <c r="F198" s="35" t="str">
        <f>INDEX(CompositeRoster[team],RosterPlan25[[#This Row],[RosterIndex]])&amp;""</f>
        <v>PHI</v>
      </c>
      <c r="G198" s="35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_xlfn.IFNA(INDEX(Draft2024[PRICE],RosterPlan25[[#This Row],[DraftIndex]]),0)</f>
        <v>45</v>
      </c>
      <c r="J198" s="41" t="str">
        <f>IF(RosterPlan25[[#This Row],[SOURCE]]="Rookie","Rookie",_xlfn.IFNA(INDEX(Draft2024[Current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198" s="41" t="str" cm="1">
        <f t="array" ref="L1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8" s="41">
        <f>ROUNDDOWN(RosterPlan25[[#This Row],[Optimal $]]*IF(RosterPlan25[[#This Row],[Contract]]="Rookie",0.3,0.15),0)</f>
        <v>14</v>
      </c>
      <c r="N1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198" s="37">
        <f>IF(VARG="MANUAL",RosterPlan25[[#This Row],[ManualVARG]],IF(VARG="GOOD",RosterPlan25[[#This Row],[GoodVARG]],"ERR"))</f>
        <v>3.5203907420895235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3.5203907420895235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98" s="38" t="s">
        <v>433</v>
      </c>
      <c r="S198" s="38">
        <f>_xlfn.IFNA(INDEX(Draft2024[Net Keeper Count],RosterPlan25[[#This Row],[DraftIndex]]),0)+IF(RosterPlan25[[#This Row],[KEEPER / RFA]]="K",1,0)</f>
        <v>6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48</v>
      </c>
      <c r="V198" s="35">
        <f>RosterPlan25[[#This Row],[Optimal $]]-RosterPlan25[[#This Row],[$ CURR]]</f>
        <v>3</v>
      </c>
      <c r="W198">
        <f>IF(OR(RosterPlan25[[#This Row],[SOURCE]]="Rookie",RosterPlan25[[#This Row],[POS]]="K"),0,RosterPlan25[[#This Row],[VAR/G]]+3.3)</f>
        <v>6.8203907420895238</v>
      </c>
      <c r="X198" t="e">
        <f>IF(RosterPlan25[[#This Row],[VAW/G]]&gt;0,ROUND(RosterPlan25[[#This Row],[VAW/G]]*$AF$56,0)+1,1)</f>
        <v>#DIV/0!</v>
      </c>
      <c r="Y198" s="49" t="e">
        <f>RosterPlan25[[#This Row],[VAWG Market $]]-_xlfn.IFNA(RosterPlan25[[#This Row],[$ CURR]],1)</f>
        <v>#DIV/0!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98">
        <f>RosterPlan25[[#This Row],[Pure Inflated $]]-RosterPlan25[[#This Row],[$ CURR]]</f>
        <v>30</v>
      </c>
      <c r="AB198">
        <f>INDEX(players[age],MATCH(RosterPlan25[[#This Row],[player_id]],players[sleeper_id],0))</f>
        <v>26</v>
      </c>
      <c r="AR198" s="35">
        <v>1.4124999999999996</v>
      </c>
      <c r="AS198" s="35">
        <v>21</v>
      </c>
      <c r="AT198" s="35">
        <f>RosterPlan25[[#This Row],[$ PREV]]+ROUNDDOWN(AS198*0.3,0)</f>
        <v>51</v>
      </c>
      <c r="AU198"/>
      <c r="BI198"/>
    </row>
    <row r="199" spans="1:61" x14ac:dyDescent="0.25">
      <c r="A199" t="s">
        <v>253</v>
      </c>
      <c r="B199" t="s">
        <v>266</v>
      </c>
      <c r="C199" t="s">
        <v>4572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Row],[player_id]],Draft2024[sleeper_id],0)</f>
        <v>132</v>
      </c>
      <c r="F199" s="35" t="str">
        <f>INDEX(CompositeRoster[team],RosterPlan25[[#This Row],[RosterIndex]])&amp;""</f>
        <v>TB</v>
      </c>
      <c r="G199" s="35" t="str">
        <f>INDEX(CompositeRoster[position],RosterPlan25[[#This Row],[RosterIndex]])&amp;""</f>
        <v>QB</v>
      </c>
      <c r="H199" s="35" t="str">
        <f>INDEX(CompositeRoster[source],RosterPlan25[[#This Row],[RosterIndex]])</f>
        <v>Roster</v>
      </c>
      <c r="I199" s="41">
        <f>_xlfn.IFNA(INDEX(Draft2024[PRICE],RosterPlan25[[#This Row],[DraftIndex]]),0)</f>
        <v>1</v>
      </c>
      <c r="J199" s="41" t="str">
        <f>IF(RosterPlan25[[#This Row],[SOURCE]]="Rookie","Rookie",_xlfn.IFNA(INDEX(Draft2024[Current Contract],RosterPlan25[[#This Row],[DraftIndex]]),"Undrafted"))</f>
        <v>Undrafted</v>
      </c>
      <c r="K199" s="41" cm="1">
        <f t="array" ref="K199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199" s="41" cm="1">
        <f t="array" ref="L1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9" s="37">
        <f>IF(VARG="MANUAL",RosterPlan25[[#This Row],[ManualVARG]],IF(VARG="GOOD",RosterPlan25[[#This Row],[GoodVARG]],"ERR"))</f>
        <v>-1.2312725387679226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-1.2312725387679226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99" s="38" t="s">
        <v>433</v>
      </c>
      <c r="S199" s="38">
        <f>_xlfn.IFNA(INDEX(Draft2024[Net Keeper Count],RosterPlan25[[#This Row],[DraftIndex]]),0)+IF(RosterPlan25[[#This Row],[KEEPER / RFA]]="K",1,0)</f>
        <v>2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0</v>
      </c>
      <c r="W199">
        <f>IF(OR(RosterPlan25[[#This Row],[SOURCE]]="Rookie",RosterPlan25[[#This Row],[POS]]="K"),0,RosterPlan25[[#This Row],[VAR/G]]+3.3)</f>
        <v>2.0687274612320774</v>
      </c>
      <c r="X199" t="e">
        <f>IF(RosterPlan25[[#This Row],[VAW/G]]&gt;0,ROUND(RosterPlan25[[#This Row],[VAW/G]]*$AF$56,0)+1,1)</f>
        <v>#DIV/0!</v>
      </c>
      <c r="Y199" s="49" t="e">
        <f>RosterPlan25[[#This Row],[VAWG Market $]]-_xlfn.IFNA(RosterPlan25[[#This Row],[$ CURR]],1)</f>
        <v>#DIV/0!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0</v>
      </c>
      <c r="AB199">
        <f>INDEX(players[age],MATCH(RosterPlan25[[#This Row],[player_id]],players[sleeper_id],0))</f>
        <v>29</v>
      </c>
      <c r="AV199" s="35">
        <v>1.3499999999999996</v>
      </c>
      <c r="BI199"/>
    </row>
    <row r="200" spans="1:61" x14ac:dyDescent="0.25">
      <c r="A200" t="s">
        <v>15039</v>
      </c>
      <c r="B200" t="s">
        <v>266</v>
      </c>
      <c r="C200" t="s">
        <v>15038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Row],[player_id]],Draft2024[sleeper_id],0)</f>
        <v>154</v>
      </c>
      <c r="F200" s="35" t="str">
        <f>INDEX(CompositeRoster[team],RosterPlan25[[#This Row],[RosterIndex]])&amp;""</f>
        <v>SF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_xlfn.IFNA(INDEX(Draft2024[PRICE],RosterPlan25[[#This Row],[DraftIndex]]),0)</f>
        <v>12</v>
      </c>
      <c r="J200" s="41" t="str">
        <f>IF(RosterPlan25[[#This Row],[SOURCE]]="Rookie","Rookie",_xlfn.IFNA(INDEX(Draft2024[Current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200" s="41" t="str" cm="1">
        <f t="array" ref="L2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0" s="41">
        <f>ROUNDDOWN(RosterPlan25[[#This Row],[Optimal $]]*IF(RosterPlan25[[#This Row],[Contract]]="Rookie",0.3,0.15),0)</f>
        <v>8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00" s="37">
        <f>IF(VARG="MANUAL",RosterPlan25[[#This Row],[ManualVARG]],IF(VARG="GOOD",RosterPlan25[[#This Row],[GoodVARG]],"ERR"))</f>
        <v>2.0226317080869438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2.0226317080869438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00" s="38" t="s">
        <v>433</v>
      </c>
      <c r="S200" s="38">
        <f>_xlfn.IFNA(INDEX(Draft2024[Net Keeper Count],RosterPlan25[[#This Row],[DraftIndex]]),0)+IF(RosterPlan25[[#This Row],[KEEPER / RFA]]="K",1,0)</f>
        <v>5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28</v>
      </c>
      <c r="V200" s="35">
        <f>RosterPlan25[[#This Row],[Optimal $]]-RosterPlan25[[#This Row],[$ CURR]]</f>
        <v>16</v>
      </c>
      <c r="W200">
        <f>IF(OR(RosterPlan25[[#This Row],[SOURCE]]="Rookie",RosterPlan25[[#This Row],[POS]]="K"),0,RosterPlan25[[#This Row],[VAR/G]]+3.3)</f>
        <v>5.3226317080869432</v>
      </c>
      <c r="X200" t="e">
        <f>IF(RosterPlan25[[#This Row],[VAW/G]]&gt;0,ROUND(RosterPlan25[[#This Row],[VAW/G]]*$AF$56,0)+1,1)</f>
        <v>#DIV/0!</v>
      </c>
      <c r="Y200" s="49" t="e">
        <f>RosterPlan25[[#This Row],[VAWG Market $]]-_xlfn.IFNA(RosterPlan25[[#This Row],[$ CURR]],1)</f>
        <v>#DIV/0!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200">
        <f>RosterPlan25[[#This Row],[Pure Inflated $]]-RosterPlan25[[#This Row],[$ CURR]]</f>
        <v>30</v>
      </c>
      <c r="AB200">
        <f>INDEX(players[age],MATCH(RosterPlan25[[#This Row],[player_id]],players[sleeper_id],0))</f>
        <v>26</v>
      </c>
      <c r="AV200" s="35"/>
      <c r="BI200"/>
    </row>
    <row r="201" spans="1:61" x14ac:dyDescent="0.25">
      <c r="A201" t="s">
        <v>17917</v>
      </c>
      <c r="B201" t="s">
        <v>266</v>
      </c>
      <c r="C201" t="s">
        <v>17916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Row],[player_id]],Draft2024[sleeper_id],0)</f>
        <v>155</v>
      </c>
      <c r="F201" s="35" t="str">
        <f>INDEX(CompositeRoster[team],RosterPlan25[[#This Row],[RosterIndex]])&amp;""</f>
        <v>WAS</v>
      </c>
      <c r="G201" s="35" t="str">
        <f>INDEX(CompositeRoster[position],RosterPlan25[[#This Row],[RosterIndex]])&amp;""</f>
        <v>RB</v>
      </c>
      <c r="H201" s="35" t="str">
        <f>INDEX(CompositeRoster[source],RosterPlan25[[#This Row],[RosterIndex]])</f>
        <v>Roster</v>
      </c>
      <c r="I201" s="41">
        <f>_xlfn.IFNA(INDEX(Draft2024[PRICE],RosterPlan25[[#This Row],[DraftIndex]]),0)</f>
        <v>12</v>
      </c>
      <c r="J201" s="41" t="str">
        <f>IF(RosterPlan25[[#This Row],[SOURCE]]="Rookie","Rookie",_xlfn.IFNA(INDEX(Draft2024[Current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01" s="41" t="str" cm="1">
        <f t="array" ref="L2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1" s="41">
        <f>ROUNDDOWN(RosterPlan25[[#This Row],[Optimal $]]*IF(RosterPlan25[[#This Row],[Contract]]="Rookie",0.3,0.15),0)</f>
        <v>4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01" s="37">
        <f>IF(VARG="MANUAL",RosterPlan25[[#This Row],[ManualVARG]],IF(VARG="GOOD",RosterPlan25[[#This Row],[GoodVARG]],"ERR"))</f>
        <v>1.1272238166988435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1.1272238166988435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01" s="38" t="s">
        <v>433</v>
      </c>
      <c r="S201" s="38">
        <f>_xlfn.IFNA(INDEX(Draft2024[Net Keeper Count],RosterPlan25[[#This Row],[DraftIndex]]),0)+IF(RosterPlan25[[#This Row],[KEEPER / RFA]]="K",1,0)</f>
        <v>3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16</v>
      </c>
      <c r="V201" s="35">
        <f>RosterPlan25[[#This Row],[Optimal $]]-RosterPlan25[[#This Row],[$ CURR]]</f>
        <v>4</v>
      </c>
      <c r="W201">
        <f>IF(OR(RosterPlan25[[#This Row],[SOURCE]]="Rookie",RosterPlan25[[#This Row],[POS]]="K"),0,RosterPlan25[[#This Row],[VAR/G]]+3.3)</f>
        <v>4.4272238166988434</v>
      </c>
      <c r="X201" t="e">
        <f>IF(RosterPlan25[[#This Row],[VAW/G]]&gt;0,ROUND(RosterPlan25[[#This Row],[VAW/G]]*$AF$56,0)+1,1)</f>
        <v>#DIV/0!</v>
      </c>
      <c r="Y201" s="49" t="e">
        <f>RosterPlan25[[#This Row],[VAWG Market $]]-_xlfn.IFNA(RosterPlan25[[#This Row],[$ CURR]],1)</f>
        <v>#DIV/0!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201">
        <f>RosterPlan25[[#This Row],[Pure Inflated $]]-RosterPlan25[[#This Row],[$ CURR]]</f>
        <v>30</v>
      </c>
      <c r="AB201">
        <f>INDEX(players[age],MATCH(RosterPlan25[[#This Row],[player_id]],players[sleeper_id],0))</f>
        <v>25</v>
      </c>
      <c r="AV201" s="35"/>
      <c r="BI201"/>
    </row>
    <row r="202" spans="1:61" x14ac:dyDescent="0.25">
      <c r="A202" t="s">
        <v>14748</v>
      </c>
      <c r="B202" t="s">
        <v>266</v>
      </c>
      <c r="C202" t="s">
        <v>14747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Row],[player_id]],Draft2024[sleeper_id],0)</f>
        <v>156</v>
      </c>
      <c r="F202" s="35" t="str">
        <f>INDEX(CompositeRoster[team],RosterPlan25[[#This Row],[RosterIndex]])&amp;""</f>
        <v>DAL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_xlfn.IFNA(INDEX(Draft2024[PRICE],RosterPlan25[[#This Row],[DraftIndex]]),0)</f>
        <v>52</v>
      </c>
      <c r="J202" s="41" t="str">
        <f>IF(RosterPlan25[[#This Row],[SOURCE]]="Rookie","Rookie",_xlfn.IFNA(INDEX(Draft2024[Current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_xlfn.IFNA(INDEX(Draft2024[Contract Year],RosterPlan25[[#This Row],[DraftIndex]]),IF(IN_SEASON,SEASON,SEASON-1)))</f>
        <v>2020</v>
      </c>
      <c r="L202" s="41" t="str" cm="1">
        <f t="array" ref="L2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2" s="41">
        <f>ROUNDDOWN(RosterPlan25[[#This Row],[Optimal $]]*IF(RosterPlan25[[#This Row],[Contract]]="Rookie",0.3,0.15),0)</f>
        <v>22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202" s="37">
        <f>IF(VARG="MANUAL",RosterPlan25[[#This Row],[ManualVARG]],IF(VARG="GOOD",RosterPlan25[[#This Row],[GoodVARG]],"ERR"))</f>
        <v>5.459843393291119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5.459843393291119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02" s="38" t="s">
        <v>433</v>
      </c>
      <c r="S202" s="38">
        <f>_xlfn.IFNA(INDEX(Draft2024[Net Keeper Count],RosterPlan25[[#This Row],[DraftIndex]]),0)+IF(RosterPlan25[[#This Row],[KEEPER / RFA]]="K",1,0)</f>
        <v>5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74</v>
      </c>
      <c r="V202" s="35">
        <f>RosterPlan25[[#This Row],[Optimal $]]-RosterPlan25[[#This Row],[$ CURR]]</f>
        <v>22</v>
      </c>
      <c r="W202">
        <f>IF(OR(RosterPlan25[[#This Row],[SOURCE]]="Rookie",RosterPlan25[[#This Row],[POS]]="K"),0,RosterPlan25[[#This Row],[VAR/G]]+3.3)</f>
        <v>8.7598433932911188</v>
      </c>
      <c r="X202" t="e">
        <f>IF(RosterPlan25[[#This Row],[VAW/G]]&gt;0,ROUND(RosterPlan25[[#This Row],[VAW/G]]*$AF$56,0)+1,1)</f>
        <v>#DIV/0!</v>
      </c>
      <c r="Y202" s="49" t="e">
        <f>RosterPlan25[[#This Row],[VAWG Market $]]-_xlfn.IFNA(RosterPlan25[[#This Row],[$ CURR]],1)</f>
        <v>#DIV/0!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202">
        <f>RosterPlan25[[#This Row],[Pure Inflated $]]-RosterPlan25[[#This Row],[$ CURR]]</f>
        <v>30</v>
      </c>
      <c r="AB202">
        <f>INDEX(players[age],MATCH(RosterPlan25[[#This Row],[player_id]],players[sleeper_id],0))</f>
        <v>25</v>
      </c>
      <c r="AV202" s="35"/>
      <c r="BI202"/>
    </row>
    <row r="203" spans="1:61" x14ac:dyDescent="0.25">
      <c r="A203" t="s">
        <v>17361</v>
      </c>
      <c r="B203" t="s">
        <v>266</v>
      </c>
      <c r="C203" t="s">
        <v>17360</v>
      </c>
      <c r="D203" s="35">
        <f>_xlfn.IFNA(MATCH(RosterPlan25[[#This Row],[player_id]],CompositeRoster[sleeper_id],0),  MATCH(RosterPlan25[[#This Row],[PLAYER]],CompositeRoster[full_name],0))</f>
        <v>202</v>
      </c>
      <c r="E203" s="35">
        <f>MATCH(RosterPlan25[[#This Row],[player_id]],Draft2024[sleeper_id],0)</f>
        <v>157</v>
      </c>
      <c r="F203" s="35" t="str">
        <f>INDEX(CompositeRoster[team],RosterPlan25[[#This Row],[RosterIndex]])&amp;""</f>
        <v>TEN</v>
      </c>
      <c r="G203" s="35" t="str">
        <f>INDEX(CompositeRoster[position],RosterPlan25[[#This Row],[RosterIndex]])&amp;""</f>
        <v>TE</v>
      </c>
      <c r="H203" s="35" t="str">
        <f>INDEX(CompositeRoster[source],RosterPlan25[[#This Row],[RosterIndex]])</f>
        <v>Roster</v>
      </c>
      <c r="I203" s="41">
        <f>_xlfn.IFNA(INDEX(Draft2024[PRICE],RosterPlan25[[#This Row],[DraftIndex]]),0)</f>
        <v>1</v>
      </c>
      <c r="J203" s="41" t="str">
        <f>IF(RosterPlan25[[#This Row],[SOURCE]]="Rookie","Rookie",_xlfn.IFNA(INDEX(Draft2024[Current Contract],RosterPlan25[[#This Row],[DraftIndex]]),"Undrafted"))</f>
        <v>Undrafted</v>
      </c>
      <c r="K203" s="41" cm="1">
        <f t="array" ref="K203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03" s="41" cm="1">
        <f t="array" ref="L2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3" s="37">
        <f>IF(VARG="MANUAL",RosterPlan25[[#This Row],[ManualVARG]],IF(VARG="GOOD",RosterPlan25[[#This Row],[GoodVARG]],"ERR"))</f>
        <v>-1.4158329458553818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-1.4158329458553818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03" s="38" t="s">
        <v>433</v>
      </c>
      <c r="S203" s="38">
        <f>_xlfn.IFNA(INDEX(Draft2024[Net Keeper Count],RosterPlan25[[#This Row],[DraftIndex]]),0)+IF(RosterPlan25[[#This Row],[KEEPER / RFA]]="K",1,0)</f>
        <v>3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1.884167054144618</v>
      </c>
      <c r="X203" t="e">
        <f>IF(RosterPlan25[[#This Row],[VAW/G]]&gt;0,ROUND(RosterPlan25[[#This Row],[VAW/G]]*$AF$56,0)+1,1)</f>
        <v>#DIV/0!</v>
      </c>
      <c r="Y203" s="49" t="e">
        <f>RosterPlan25[[#This Row],[VAWG Market $]]-_xlfn.IFNA(RosterPlan25[[#This Row],[$ CURR]],1)</f>
        <v>#DIV/0!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24</v>
      </c>
      <c r="AV203" s="35"/>
      <c r="BI203"/>
    </row>
    <row r="204" spans="1:61" x14ac:dyDescent="0.25">
      <c r="A204" t="s">
        <v>15015</v>
      </c>
      <c r="B204" t="s">
        <v>266</v>
      </c>
      <c r="C204" t="s">
        <v>15014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Row],[player_id]],Draft2024[sleeper_id],0)</f>
        <v>240</v>
      </c>
      <c r="F204" s="35" t="str">
        <f>INDEX(CompositeRoster[team],RosterPlan25[[#This Row],[RosterIndex]])&amp;""</f>
        <v>LAR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_xlfn.IFNA(INDEX(Draft2024[PRICE],RosterPlan25[[#This Row],[DraftIndex]]),0)</f>
        <v>1</v>
      </c>
      <c r="J204" s="41" t="str">
        <f>IF(RosterPlan25[[#This Row],[SOURCE]]="Rookie","Rookie",_xlfn.IFNA(INDEX(Draft2024[Current Contract],RosterPlan25[[#This Row],[DraftIndex]]),"Undrafted"))</f>
        <v>Auction</v>
      </c>
      <c r="K204" s="41" cm="1">
        <f t="array" ref="K20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4" s="41" cm="1">
        <f t="array" ref="L2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-3.2555477402243089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-3.2555477402243089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-3.0323656254578535</v>
      </c>
      <c r="R204" s="38" t="s">
        <v>433</v>
      </c>
      <c r="S204" s="38">
        <f>_xlfn.IFNA(INDEX(Draft2024[Net Keeper Count],RosterPlan25[[#This Row],[DraftIndex]]),0)+IF(RosterPlan25[[#This Row],[KEEPER / RFA]]="K",1,0)</f>
        <v>1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4.4452259775690894E-2</v>
      </c>
      <c r="X204" t="e">
        <f>IF(RosterPlan25[[#This Row],[VAW/G]]&gt;0,ROUND(RosterPlan25[[#This Row],[VAW/G]]*$AF$56,0)+1,1)</f>
        <v>#DIV/0!</v>
      </c>
      <c r="Y204" s="49" t="e">
        <f>RosterPlan25[[#This Row],[VAWG Market $]]-_xlfn.IFNA(RosterPlan25[[#This Row],[$ CURR]],1)</f>
        <v>#DIV/0!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25</v>
      </c>
      <c r="AV204" s="35"/>
      <c r="BI204"/>
    </row>
    <row r="205" spans="1:61" x14ac:dyDescent="0.25">
      <c r="A205" t="s">
        <v>14207</v>
      </c>
      <c r="B205" t="s">
        <v>266</v>
      </c>
      <c r="C205" t="s">
        <v>14206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Row],[player_id]],Draft2024[sleeper_id],0)</f>
        <v>158</v>
      </c>
      <c r="F205" s="35" t="str">
        <f>INDEX(CompositeRoster[team],RosterPlan25[[#This Row],[RosterIndex]])&amp;""</f>
        <v>CHI</v>
      </c>
      <c r="G205" s="35" t="str">
        <f>INDEX(CompositeRoster[position],RosterPlan25[[#This Row],[RosterIndex]])&amp;""</f>
        <v>RB</v>
      </c>
      <c r="H205" s="35" t="str">
        <f>INDEX(CompositeRoster[source],RosterPlan25[[#This Row],[RosterIndex]])</f>
        <v>Roster</v>
      </c>
      <c r="I205" s="41">
        <f>_xlfn.IFNA(INDEX(Draft2024[PRICE],RosterPlan25[[#This Row],[DraftIndex]]),0)</f>
        <v>18</v>
      </c>
      <c r="J205" s="41" t="str">
        <f>IF(RosterPlan25[[#This Row],[SOURCE]]="Rookie","Rookie",_xlfn.IFNA(INDEX(Draft2024[Current Contract],RosterPlan25[[#This Row],[DraftIndex]]),"Undrafted"))</f>
        <v>Auction</v>
      </c>
      <c r="K205" s="41" cm="1">
        <f t="array" ref="K20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05" s="41" cm="1">
        <f t="array" ref="L2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5" s="41">
        <f>ROUNDDOWN(RosterPlan25[[#This Row],[Optimal $]]*IF(RosterPlan25[[#This Row],[Contract]]="Rookie",0.3,0.15),0)</f>
        <v>3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05" s="37">
        <f>IF(VARG="MANUAL",RosterPlan25[[#This Row],[ManualVARG]],IF(VARG="GOOD",RosterPlan25[[#This Row],[GoodVARG]],"ERR"))</f>
        <v>1.512172111601618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1.512172111601618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05" s="38" t="s">
        <v>433</v>
      </c>
      <c r="S205" s="38">
        <f>_xlfn.IFNA(INDEX(Draft2024[Net Keeper Count],RosterPlan25[[#This Row],[DraftIndex]]),0)+IF(RosterPlan25[[#This Row],[KEEPER / RFA]]="K",1,0)</f>
        <v>2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21</v>
      </c>
      <c r="V205" s="35">
        <f>RosterPlan25[[#This Row],[Optimal $]]-RosterPlan25[[#This Row],[$ CURR]]</f>
        <v>3</v>
      </c>
      <c r="W205">
        <f>IF(OR(RosterPlan25[[#This Row],[SOURCE]]="Rookie",RosterPlan25[[#This Row],[POS]]="K"),0,RosterPlan25[[#This Row],[VAR/G]]+3.3)</f>
        <v>4.8121721116016181</v>
      </c>
      <c r="X205" t="e">
        <f>IF(RosterPlan25[[#This Row],[VAW/G]]&gt;0,ROUND(RosterPlan25[[#This Row],[VAW/G]]*$AF$56,0)+1,1)</f>
        <v>#DIV/0!</v>
      </c>
      <c r="Y205" s="49" t="e">
        <f>RosterPlan25[[#This Row],[VAWG Market $]]-_xlfn.IFNA(RosterPlan25[[#This Row],[$ CURR]],1)</f>
        <v>#DIV/0!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205">
        <f>RosterPlan25[[#This Row],[Pure Inflated $]]-RosterPlan25[[#This Row],[$ CURR]]</f>
        <v>30</v>
      </c>
      <c r="AB205">
        <f>INDEX(players[age],MATCH(RosterPlan25[[#This Row],[player_id]],players[sleeper_id],0))</f>
        <v>25</v>
      </c>
      <c r="AV205" s="35"/>
      <c r="BI205"/>
    </row>
    <row r="206" spans="1:61" x14ac:dyDescent="0.25">
      <c r="A206" t="s">
        <v>74</v>
      </c>
      <c r="B206" t="s">
        <v>266</v>
      </c>
      <c r="C206" t="s">
        <v>8451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Row],[player_id]],Draft2024[sleeper_id],0)</f>
        <v>237</v>
      </c>
      <c r="F206" s="35" t="str">
        <f>INDEX(CompositeRoster[team],RosterPlan25[[#This Row],[RosterIndex]])&amp;""</f>
        <v>CLE</v>
      </c>
      <c r="G206" s="35" t="str">
        <f>INDEX(CompositeRoster[position],RosterPlan25[[#This Row],[RosterIndex]])&amp;""</f>
        <v>TE</v>
      </c>
      <c r="H206" s="35" t="str">
        <f>INDEX(CompositeRoster[source],RosterPlan25[[#This Row],[RosterIndex]])</f>
        <v>Roster</v>
      </c>
      <c r="I206" s="41">
        <f>_xlfn.IFNA(INDEX(Draft2024[PRICE],RosterPlan25[[#This Row],[DraftIndex]]),0)</f>
        <v>13</v>
      </c>
      <c r="J206" s="41" t="str">
        <f>IF(RosterPlan25[[#This Row],[SOURCE]]="Rookie","Rookie",_xlfn.IFNA(INDEX(Draft2024[Current Contract],RosterPlan25[[#This Row],[DraftIndex]]),"Undrafted"))</f>
        <v>Auction</v>
      </c>
      <c r="K206" s="41" cm="1">
        <f t="array" ref="K20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6" s="41" cm="1">
        <f t="array" ref="L2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6" s="41">
        <f>ROUNDDOWN(RosterPlan25[[#This Row],[Optimal $]]*IF(RosterPlan25[[#This Row],[Contract]]="Rookie",0.3,0.15),0)</f>
        <v>2</v>
      </c>
      <c r="N2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6" s="37">
        <f>IF(VARG="MANUAL",RosterPlan25[[#This Row],[ManualVARG]],IF(VARG="GOOD",RosterPlan25[[#This Row],[GoodVARG]],"ERR"))</f>
        <v>1.1315077725269171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1.1315077725269171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06" s="38" t="s">
        <v>433</v>
      </c>
      <c r="S206" s="38">
        <f>_xlfn.IFNA(INDEX(Draft2024[Net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16</v>
      </c>
      <c r="V206" s="35">
        <f>RosterPlan25[[#This Row],[Optimal $]]-RosterPlan25[[#This Row],[$ CURR]]</f>
        <v>3</v>
      </c>
      <c r="W206">
        <f>IF(OR(RosterPlan25[[#This Row],[SOURCE]]="Rookie",RosterPlan25[[#This Row],[POS]]="K"),0,RosterPlan25[[#This Row],[VAR/G]]+3.3)</f>
        <v>4.431507772526917</v>
      </c>
      <c r="X206" t="e">
        <f>IF(RosterPlan25[[#This Row],[VAW/G]]&gt;0,ROUND(RosterPlan25[[#This Row],[VAW/G]]*$AF$56,0)+1,1)</f>
        <v>#DIV/0!</v>
      </c>
      <c r="Y206" s="49" t="e">
        <f>RosterPlan25[[#This Row],[VAWG Market $]]-_xlfn.IFNA(RosterPlan25[[#This Row],[$ CURR]],1)</f>
        <v>#DIV/0!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206">
        <f>RosterPlan25[[#This Row],[Pure Inflated $]]-RosterPlan25[[#This Row],[$ CURR]]</f>
        <v>30</v>
      </c>
      <c r="AB206">
        <f>INDEX(players[age],MATCH(RosterPlan25[[#This Row],[player_id]],players[sleeper_id],0))</f>
        <v>27</v>
      </c>
      <c r="AV206" s="35"/>
      <c r="BI206"/>
    </row>
    <row r="207" spans="1:61" x14ac:dyDescent="0.25">
      <c r="A207" t="s">
        <v>19259</v>
      </c>
      <c r="B207" t="s">
        <v>266</v>
      </c>
      <c r="C207" t="s">
        <v>20274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Row],[player_id]],Draft2024[sleeper_id],0)</f>
        <v>159</v>
      </c>
      <c r="F207" s="35" t="str">
        <f>INDEX(CompositeRoster[team],RosterPlan25[[#This Row],[RosterIndex]])&amp;""</f>
        <v>MIA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_xlfn.IFNA(INDEX(Draft2024[PRICE],RosterPlan25[[#This Row],[DraftIndex]]),0)</f>
        <v>16</v>
      </c>
      <c r="J207" s="41" t="str">
        <f>IF(RosterPlan25[[#This Row],[SOURCE]]="Rookie","Rookie",_xlfn.IFNA(INDEX(Draft2024[Current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07" s="41" t="str" cm="1">
        <f t="array" ref="L2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7" s="41">
        <f>ROUNDDOWN(RosterPlan25[[#This Row],[Optimal $]]*IF(RosterPlan25[[#This Row],[Contract]]="Rookie",0.3,0.15),0)</f>
        <v>12</v>
      </c>
      <c r="N2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07" s="37">
        <f>IF(VARG="MANUAL",RosterPlan25[[#This Row],[ManualVARG]],IF(VARG="GOOD",RosterPlan25[[#This Row],[GoodVARG]],"ERR"))</f>
        <v>3.0315156896501727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3.0315156896501727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07" s="38" t="s">
        <v>433</v>
      </c>
      <c r="S207" s="38">
        <f>_xlfn.IFNA(INDEX(Draft2024[Net Keeper Count],RosterPlan25[[#This Row],[DraftIndex]]),0)+IF(RosterPlan25[[#This Row],[KEEPER / RFA]]="K",1,0)</f>
        <v>2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41</v>
      </c>
      <c r="V207" s="35">
        <f>RosterPlan25[[#This Row],[Optimal $]]-RosterPlan25[[#This Row],[$ CURR]]</f>
        <v>25</v>
      </c>
      <c r="W207">
        <f>IF(OR(RosterPlan25[[#This Row],[SOURCE]]="Rookie",RosterPlan25[[#This Row],[POS]]="K"),0,RosterPlan25[[#This Row],[VAR/G]]+3.3)</f>
        <v>6.331515689650173</v>
      </c>
      <c r="X207" t="e">
        <f>IF(RosterPlan25[[#This Row],[VAW/G]]&gt;0,ROUND(RosterPlan25[[#This Row],[VAW/G]]*$AF$56,0)+1,1)</f>
        <v>#DIV/0!</v>
      </c>
      <c r="Y207" s="49" t="e">
        <f>RosterPlan25[[#This Row],[VAWG Market $]]-_xlfn.IFNA(RosterPlan25[[#This Row],[$ CURR]],1)</f>
        <v>#DIV/0!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207">
        <f>RosterPlan25[[#This Row],[Pure Inflated $]]-RosterPlan25[[#This Row],[$ CURR]]</f>
        <v>30</v>
      </c>
      <c r="AB207">
        <f>INDEX(players[age],MATCH(RosterPlan25[[#This Row],[player_id]],players[sleeper_id],0))</f>
        <v>22</v>
      </c>
      <c r="AV207" s="35"/>
      <c r="BI207"/>
    </row>
    <row r="208" spans="1:61" x14ac:dyDescent="0.25">
      <c r="A208" t="s">
        <v>73</v>
      </c>
      <c r="B208" t="s">
        <v>266</v>
      </c>
      <c r="C208" t="s">
        <v>5551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Row],[player_id]],Draft2024[sleeper_id],0)</f>
        <v>232</v>
      </c>
      <c r="F208" s="35" t="str">
        <f>INDEX(CompositeRoster[team],RosterPlan25[[#This Row],[RosterIndex]])&amp;""</f>
        <v>CLE</v>
      </c>
      <c r="G208" s="35" t="str">
        <f>INDEX(CompositeRoster[position],RosterPlan25[[#This Row],[RosterIndex]])&amp;""</f>
        <v>QB</v>
      </c>
      <c r="H208" s="35" t="str">
        <f>INDEX(CompositeRoster[source],RosterPlan25[[#This Row],[RosterIndex]])</f>
        <v>Roster</v>
      </c>
      <c r="I208" s="41">
        <f>_xlfn.IFNA(INDEX(Draft2024[PRICE],RosterPlan25[[#This Row],[DraftIndex]]),0)</f>
        <v>1</v>
      </c>
      <c r="J208" s="41" t="str">
        <f>IF(RosterPlan25[[#This Row],[SOURCE]]="Rookie","Rookie",_xlfn.IFNA(INDEX(Draft2024[Current Contract],RosterPlan25[[#This Row],[DraftIndex]]),"Undrafted"))</f>
        <v>Auction</v>
      </c>
      <c r="K208" s="41" cm="1">
        <f t="array" ref="K20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08" s="41" cm="1">
        <f t="array" ref="L2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8" s="37">
        <f>IF(VARG="MANUAL",RosterPlan25[[#This Row],[ManualVARG]],IF(VARG="GOOD",RosterPlan25[[#This Row],[GoodVARG]],"ERR"))</f>
        <v>-0.89561855139468471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-0.89561855139468471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208" s="38" t="s">
        <v>433</v>
      </c>
      <c r="S208" s="38">
        <f>_xlfn.IFNA(INDEX(Draft2024[Net Keeper Count],RosterPlan25[[#This Row],[DraftIndex]]),0)+IF(RosterPlan25[[#This Row],[KEEPER / RFA]]="K",1,0)</f>
        <v>1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2.404381448605315</v>
      </c>
      <c r="X208" t="e">
        <f>IF(RosterPlan25[[#This Row],[VAW/G]]&gt;0,ROUND(RosterPlan25[[#This Row],[VAW/G]]*$AF$56,0)+1,1)</f>
        <v>#DIV/0!</v>
      </c>
      <c r="Y208" s="49" t="e">
        <f>RosterPlan25[[#This Row],[VAWG Market $]]-_xlfn.IFNA(RosterPlan25[[#This Row],[$ CURR]],1)</f>
        <v>#DIV/0!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0</v>
      </c>
      <c r="AB208">
        <f>INDEX(players[age],MATCH(RosterPlan25[[#This Row],[player_id]],players[sleeper_id],0))</f>
        <v>28</v>
      </c>
      <c r="AV208" s="35"/>
      <c r="BI208"/>
    </row>
    <row r="209" spans="1:61" x14ac:dyDescent="0.25">
      <c r="A209" t="s">
        <v>17425</v>
      </c>
      <c r="B209" t="s">
        <v>266</v>
      </c>
      <c r="C209" t="s">
        <v>17424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Row],[player_id]],Draft2024[sleeper_id],0)</f>
        <v>160</v>
      </c>
      <c r="F209" s="35" t="str">
        <f>INDEX(CompositeRoster[team],RosterPlan25[[#This Row],[RosterIndex]])&amp;""</f>
        <v>ATL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_xlfn.IFNA(INDEX(Draft2024[PRICE],RosterPlan25[[#This Row],[DraftIndex]]),0)</f>
        <v>15</v>
      </c>
      <c r="J209" s="41" t="str">
        <f>IF(RosterPlan25[[#This Row],[SOURCE]]="Rookie","Rookie",_xlfn.IFNA(INDEX(Draft2024[Current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09" s="41" t="str" cm="1">
        <f t="array" ref="L2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9" s="41">
        <f>ROUNDDOWN(RosterPlan25[[#This Row],[Optimal $]]*IF(RosterPlan25[[#This Row],[Contract]]="Rookie",0.3,0.15),0)</f>
        <v>8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09" s="37">
        <f>IF(VARG="MANUAL",RosterPlan25[[#This Row],[ManualVARG]],IF(VARG="GOOD",RosterPlan25[[#This Row],[GoodVARG]],"ERR"))</f>
        <v>1.9692045355737502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1.9692045355737502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09" s="38" t="s">
        <v>433</v>
      </c>
      <c r="S209" s="38">
        <f>_xlfn.IFNA(INDEX(Draft2024[Net Keeper Count],RosterPlan25[[#This Row],[DraftIndex]]),0)+IF(RosterPlan25[[#This Row],[KEEPER / RFA]]="K",1,0)</f>
        <v>3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27</v>
      </c>
      <c r="V209" s="35">
        <f>RosterPlan25[[#This Row],[Optimal $]]-RosterPlan25[[#This Row],[$ CURR]]</f>
        <v>12</v>
      </c>
      <c r="W209">
        <f>IF(OR(RosterPlan25[[#This Row],[SOURCE]]="Rookie",RosterPlan25[[#This Row],[POS]]="K"),0,RosterPlan25[[#This Row],[VAR/G]]+3.3)</f>
        <v>5.26920453557375</v>
      </c>
      <c r="X209" t="e">
        <f>IF(RosterPlan25[[#This Row],[VAW/G]]&gt;0,ROUND(RosterPlan25[[#This Row],[VAW/G]]*$AF$56,0)+1,1)</f>
        <v>#DIV/0!</v>
      </c>
      <c r="Y209" s="49" t="e">
        <f>RosterPlan25[[#This Row],[VAWG Market $]]-_xlfn.IFNA(RosterPlan25[[#This Row],[$ CURR]],1)</f>
        <v>#DIV/0!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209">
        <f>RosterPlan25[[#This Row],[Pure Inflated $]]-RosterPlan25[[#This Row],[$ CURR]]</f>
        <v>30</v>
      </c>
      <c r="AB209">
        <f>INDEX(players[age],MATCH(RosterPlan25[[#This Row],[player_id]],players[sleeper_id],0))</f>
        <v>22</v>
      </c>
      <c r="AV209" s="35"/>
      <c r="BI209"/>
    </row>
    <row r="210" spans="1:61" x14ac:dyDescent="0.25">
      <c r="A210" t="s">
        <v>21452</v>
      </c>
      <c r="B210" t="s">
        <v>266</v>
      </c>
      <c r="C210" t="s">
        <v>21451</v>
      </c>
      <c r="D210" s="35">
        <f>_xlfn.IFNA(MATCH(RosterPlan25[[#This Row],[player_id]],CompositeRoster[sleeper_id],0),  MATCH(RosterPlan25[[#This Row],[PLAYER]],CompositeRoster[full_name],0))</f>
        <v>209</v>
      </c>
      <c r="E210" s="35" t="e">
        <f>MATCH(RosterPlan25[[#This Row],[player_id]],Draft2024[sleeper_id],0)</f>
        <v>#N/A</v>
      </c>
      <c r="F210" s="35" t="str">
        <f>INDEX(CompositeRoster[team],RosterPlan25[[#This Row],[RosterIndex]])&amp;""</f>
        <v>LAR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_xlfn.IFNA(INDEX(Draft2024[PRICE],RosterPlan25[[#This Row],[DraftIndex]]),0)</f>
        <v>0</v>
      </c>
      <c r="J210" s="41" t="str">
        <f>IF(RosterPlan25[[#This Row],[SOURCE]]="Rookie","Rookie",_xlfn.IFNA(INDEX(Draft2024[Current Contract],RosterPlan25[[#This Row],[DraftIndex]]),"Undrafted"))</f>
        <v>Undrafted</v>
      </c>
      <c r="K210" s="41" cm="1">
        <f t="array" ref="K21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0" s="41" cm="1">
        <f t="array" ref="L2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0" s="37">
        <f>IF(VARG="MANUAL",RosterPlan25[[#This Row],[ManualVARG]],IF(VARG="GOOD",RosterPlan25[[#This Row],[GoodVARG]],"ERR"))</f>
        <v>-5.8685731684867743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-5.8685731684867743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0" s="38" t="s">
        <v>433</v>
      </c>
      <c r="S210" s="38">
        <f>_xlfn.IFNA(INDEX(Draft2024[Net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-2.5685731684867745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0</v>
      </c>
      <c r="AB210">
        <f>INDEX(players[age],MATCH(RosterPlan25[[#This Row],[player_id]],players[sleeper_id],0))</f>
        <v>23</v>
      </c>
      <c r="AV210" s="35"/>
      <c r="BI210"/>
    </row>
    <row r="211" spans="1:61" x14ac:dyDescent="0.25">
      <c r="A211" t="s">
        <v>52</v>
      </c>
      <c r="B211" t="s">
        <v>266</v>
      </c>
      <c r="C211" t="s">
        <v>2491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Row],[player_id]],Draft2024[sleeper_id],0)</f>
        <v>161</v>
      </c>
      <c r="F211" s="35" t="str">
        <f>INDEX(CompositeRoster[team],RosterPlan25[[#This Row],[RosterIndex]])&amp;""</f>
        <v>BUF</v>
      </c>
      <c r="G211" s="35" t="str">
        <f>INDEX(CompositeRoster[position],RosterPlan25[[#This Row],[RosterIndex]])&amp;""</f>
        <v>QB</v>
      </c>
      <c r="H211" s="35" t="str">
        <f>INDEX(CompositeRoster[source],RosterPlan25[[#This Row],[RosterIndex]])</f>
        <v>Roster</v>
      </c>
      <c r="I211" s="41">
        <f>_xlfn.IFNA(INDEX(Draft2024[PRICE],RosterPlan25[[#This Row],[DraftIndex]]),0)</f>
        <v>59</v>
      </c>
      <c r="J211" s="41" t="str">
        <f>IF(RosterPlan25[[#This Row],[SOURCE]]="Rookie","Rookie",_xlfn.IFNA(INDEX(Draft2024[Current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_xlfn.IFNA(INDEX(Draft2024[Contract Year],RosterPlan25[[#This Row],[DraftIndex]]),IF(IN_SEASON,SEASON,SEASON-1)))</f>
        <v>2018</v>
      </c>
      <c r="L211" s="41" t="str" cm="1">
        <f t="array" ref="L2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1" s="41">
        <f>ROUNDDOWN(RosterPlan25[[#This Row],[Optimal $]]*IF(RosterPlan25[[#This Row],[Contract]]="Rookie",0.3,0.15),0)</f>
        <v>18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211" s="37">
        <f>IF(VARG="MANUAL",RosterPlan25[[#This Row],[ManualVARG]],IF(VARG="GOOD",RosterPlan25[[#This Row],[GoodVARG]],"ERR"))</f>
        <v>4.451534691192923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4.451534691192923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11" s="38" t="s">
        <v>433</v>
      </c>
      <c r="S211" s="38">
        <f>_xlfn.IFNA(INDEX(Draft2024[Net Keeper Count],RosterPlan25[[#This Row],[DraftIndex]]),0)+IF(RosterPlan25[[#This Row],[KEEPER / RFA]]="K",1,0)</f>
        <v>7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60</v>
      </c>
      <c r="V211" s="35">
        <f>RosterPlan25[[#This Row],[Optimal $]]-RosterPlan25[[#This Row],[$ CURR]]</f>
        <v>1</v>
      </c>
      <c r="W211">
        <f>IF(OR(RosterPlan25[[#This Row],[SOURCE]]="Rookie",RosterPlan25[[#This Row],[POS]]="K"),0,RosterPlan25[[#This Row],[VAR/G]]+3.3)</f>
        <v>7.7515346911929228</v>
      </c>
      <c r="X211" t="e">
        <f>IF(RosterPlan25[[#This Row],[VAW/G]]&gt;0,ROUND(RosterPlan25[[#This Row],[VAW/G]]*$AF$56,0)+1,1)</f>
        <v>#DIV/0!</v>
      </c>
      <c r="Y211" s="49" t="e">
        <f>RosterPlan25[[#This Row],[VAWG Market $]]-_xlfn.IFNA(RosterPlan25[[#This Row],[$ CURR]],1)</f>
        <v>#DIV/0!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89</v>
      </c>
      <c r="AA211">
        <f>RosterPlan25[[#This Row],[Pure Inflated $]]-RosterPlan25[[#This Row],[$ CURR]]</f>
        <v>30</v>
      </c>
      <c r="AB211">
        <f>INDEX(players[age],MATCH(RosterPlan25[[#This Row],[player_id]],players[sleeper_id],0))</f>
        <v>27</v>
      </c>
      <c r="AV211" s="35"/>
      <c r="BI211"/>
    </row>
    <row r="212" spans="1:61" x14ac:dyDescent="0.25">
      <c r="A212" t="s">
        <v>16381</v>
      </c>
      <c r="B212" t="s">
        <v>266</v>
      </c>
      <c r="C212" t="s">
        <v>17196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Row],[player_id]],Draft2024[sleeper_id],0)</f>
        <v>162</v>
      </c>
      <c r="F212" s="35" t="str">
        <f>INDEX(CompositeRoster[team],RosterPlan25[[#This Row],[RosterIndex]])&amp;""</f>
        <v>LAC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_xlfn.IFNA(INDEX(Draft2024[PRICE],RosterPlan25[[#This Row],[DraftIndex]]),0)</f>
        <v>1</v>
      </c>
      <c r="J212" s="41" t="str">
        <f>IF(RosterPlan25[[#This Row],[SOURCE]]="Rookie","Rookie",_xlfn.IFNA(INDEX(Draft2024[Current Contract],RosterPlan25[[#This Row],[DraftIndex]]),"Undrafted"))</f>
        <v>Undrafted</v>
      </c>
      <c r="K212" s="41" cm="1">
        <f t="array" ref="K212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12" s="41" cm="1">
        <f t="array" ref="L2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-0.53930284667942086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-0.53930284667942086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12" s="38" t="s">
        <v>433</v>
      </c>
      <c r="S212" s="38">
        <f>_xlfn.IFNA(INDEX(Draft2024[Net Keeper Count],RosterPlan25[[#This Row],[DraftIndex]]),0)+IF(RosterPlan25[[#This Row],[KEEPER / RFA]]="K",1,0)</f>
        <v>2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2.7606971533205789</v>
      </c>
      <c r="X212" t="e">
        <f>IF(RosterPlan25[[#This Row],[VAW/G]]&gt;0,ROUND(RosterPlan25[[#This Row],[VAW/G]]*$AF$56,0)+1,1)</f>
        <v>#DIV/0!</v>
      </c>
      <c r="Y212" s="49" t="e">
        <f>RosterPlan25[[#This Row],[VAWG Market $]]-_xlfn.IFNA(RosterPlan25[[#This Row],[$ CURR]],1)</f>
        <v>#DIV/0!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24</v>
      </c>
      <c r="AV212" s="35"/>
      <c r="BI212"/>
    </row>
    <row r="213" spans="1:61" x14ac:dyDescent="0.25">
      <c r="A213" t="s">
        <v>7190</v>
      </c>
      <c r="B213" t="s">
        <v>266</v>
      </c>
      <c r="C213" t="s">
        <v>7191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Row],[player_id]],Draft2024[sleeper_id],0)</f>
        <v>193</v>
      </c>
      <c r="F213" s="35" t="str">
        <f>INDEX(CompositeRoster[team],RosterPlan25[[#This Row],[RosterIndex]])&amp;""</f>
        <v>BAL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_xlfn.IFNA(INDEX(Draft2024[PRICE],RosterPlan25[[#This Row],[DraftIndex]]),0)</f>
        <v>1</v>
      </c>
      <c r="J213" s="41" t="str">
        <f>IF(RosterPlan25[[#This Row],[SOURCE]]="Rookie","Rookie",_xlfn.IFNA(INDEX(Draft2024[Current Contract],RosterPlan25[[#This Row],[DraftIndex]]),"Undrafted"))</f>
        <v>Auction</v>
      </c>
      <c r="K213" s="41" cm="1">
        <f t="array" ref="K21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3" s="41" cm="1">
        <f t="array" ref="L2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-4.8227184722680576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-4.8227184722680576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13" s="38" t="s">
        <v>433</v>
      </c>
      <c r="S213" s="38">
        <f>_xlfn.IFNA(INDEX(Draft2024[Net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0</v>
      </c>
      <c r="W213">
        <f>IF(OR(RosterPlan25[[#This Row],[SOURCE]]="Rookie",RosterPlan25[[#This Row],[POS]]="K"),0,RosterPlan25[[#This Row],[VAR/G]]+3.3)</f>
        <v>-1.5227184722680578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0</v>
      </c>
      <c r="AB213">
        <f>INDEX(players[age],MATCH(RosterPlan25[[#This Row],[player_id]],players[sleeper_id],0))</f>
        <v>26</v>
      </c>
      <c r="AV213" s="35"/>
      <c r="BI213"/>
    </row>
    <row r="214" spans="1:61" x14ac:dyDescent="0.25">
      <c r="A214" t="s">
        <v>19318</v>
      </c>
      <c r="B214" t="s">
        <v>266</v>
      </c>
      <c r="C214" t="s">
        <v>19317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Row],[player_id]],Draft2024[sleeper_id],0)</f>
        <v>163</v>
      </c>
      <c r="F214" s="35" t="str">
        <f>INDEX(CompositeRoster[team],RosterPlan25[[#This Row],[RosterIndex]])&amp;""</f>
        <v>BAL</v>
      </c>
      <c r="G214" s="35" t="str">
        <f>INDEX(CompositeRoster[position],RosterPlan25[[#This Row],[RosterIndex]])&amp;""</f>
        <v>RB</v>
      </c>
      <c r="H214" s="35" t="str">
        <f>INDEX(CompositeRoster[source],RosterPlan25[[#This Row],[RosterIndex]])</f>
        <v>Roster</v>
      </c>
      <c r="I214" s="41">
        <f>_xlfn.IFNA(INDEX(Draft2024[PRICE],RosterPlan25[[#This Row],[DraftIndex]]),0)</f>
        <v>1</v>
      </c>
      <c r="J214" s="41" t="str">
        <f>IF(RosterPlan25[[#This Row],[SOURCE]]="Rookie","Rookie",_xlfn.IFNA(INDEX(Draft2024[Current Contract],RosterPlan25[[#This Row],[DraftIndex]]),"Undrafted"))</f>
        <v>Undrafted</v>
      </c>
      <c r="K214" s="41" cm="1">
        <f t="array" ref="K21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14" s="41" cm="1">
        <f t="array" ref="L2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4" s="37">
        <f>IF(VARG="MANUAL",RosterPlan25[[#This Row],[ManualVARG]],IF(VARG="GOOD",RosterPlan25[[#This Row],[GoodVARG]],"ERR"))</f>
        <v>-4.2599459159158286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-4.2599459159158286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4" s="38" t="s">
        <v>433</v>
      </c>
      <c r="S214" s="38">
        <f>_xlfn.IFNA(INDEX(Draft2024[Net Keeper Count],RosterPlan25[[#This Row],[DraftIndex]]),0)+IF(RosterPlan25[[#This Row],[KEEPER / RFA]]="K",1,0)</f>
        <v>2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-0.95994591591582878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0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>
        <f>INDEX(players[age],MATCH(RosterPlan25[[#This Row],[player_id]],players[sleeper_id],0))</f>
        <v>22</v>
      </c>
      <c r="AV214" s="35"/>
      <c r="BI214"/>
    </row>
    <row r="215" spans="1:61" x14ac:dyDescent="0.25">
      <c r="A215" t="s">
        <v>5522</v>
      </c>
      <c r="B215" t="s">
        <v>266</v>
      </c>
      <c r="C215" t="s">
        <v>5524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Row],[player_id]],Draft2024[sleeper_id],0)</f>
        <v>164</v>
      </c>
      <c r="F215" s="35" t="str">
        <f>INDEX(CompositeRoster[team],RosterPlan25[[#This Row],[RosterIndex]])&amp;""</f>
        <v>ARI</v>
      </c>
      <c r="G215" s="35" t="str">
        <f>INDEX(CompositeRoster[position],RosterPlan25[[#This Row],[RosterIndex]])&amp;""</f>
        <v>QB</v>
      </c>
      <c r="H215" s="35" t="str">
        <f>INDEX(CompositeRoster[source],RosterPlan25[[#This Row],[RosterIndex]])</f>
        <v>Roster</v>
      </c>
      <c r="I215" s="41">
        <f>_xlfn.IFNA(INDEX(Draft2024[PRICE],RosterPlan25[[#This Row],[DraftIndex]]),0)</f>
        <v>7</v>
      </c>
      <c r="J215" s="41" t="str">
        <f>IF(RosterPlan25[[#This Row],[SOURCE]]="Rookie","Rookie",_xlfn.IFNA(INDEX(Draft2024[Current Contract],RosterPlan25[[#This Row],[DraftIndex]]),"Undrafted"))</f>
        <v>Auction</v>
      </c>
      <c r="K215" s="41" cm="1">
        <f t="array" ref="K215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15" s="41" cm="1">
        <f t="array" ref="L2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15" s="41">
        <f>ROUNDDOWN(RosterPlan25[[#This Row],[Optimal $]]*IF(RosterPlan25[[#This Row],[Contract]]="Rookie",0.3,0.15),0)</f>
        <v>1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15" s="37">
        <f>IF(VARG="MANUAL",RosterPlan25[[#This Row],[ManualVARG]],IF(VARG="GOOD",RosterPlan25[[#This Row],[GoodVARG]],"ERR"))</f>
        <v>0.55351472693678927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0.55351472693678927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15" s="38" t="s">
        <v>433</v>
      </c>
      <c r="S215" s="38">
        <f>_xlfn.IFNA(INDEX(Draft2024[Net Keeper Count],RosterPlan25[[#This Row],[DraftIndex]]),0)+IF(RosterPlan25[[#This Row],[KEEPER / RFA]]="K",1,0)</f>
        <v>2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8</v>
      </c>
      <c r="V215" s="35">
        <f>RosterPlan25[[#This Row],[Optimal $]]-RosterPlan25[[#This Row],[$ CURR]]</f>
        <v>1</v>
      </c>
      <c r="W215">
        <f>IF(OR(RosterPlan25[[#This Row],[SOURCE]]="Rookie",RosterPlan25[[#This Row],[POS]]="K"),0,RosterPlan25[[#This Row],[VAR/G]]+3.3)</f>
        <v>3.8535147269367891</v>
      </c>
      <c r="X215" t="e">
        <f>IF(RosterPlan25[[#This Row],[VAW/G]]&gt;0,ROUND(RosterPlan25[[#This Row],[VAW/G]]*$AF$56,0)+1,1)</f>
        <v>#DIV/0!</v>
      </c>
      <c r="Y215" s="49" t="e">
        <f>RosterPlan25[[#This Row],[VAWG Market $]]-_xlfn.IFNA(RosterPlan25[[#This Row],[$ CURR]],1)</f>
        <v>#DIV/0!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15">
        <f>RosterPlan25[[#This Row],[Pure Inflated $]]-RosterPlan25[[#This Row],[$ CURR]]</f>
        <v>30</v>
      </c>
      <c r="AB215">
        <f>INDEX(players[age],MATCH(RosterPlan25[[#This Row],[player_id]],players[sleeper_id],0))</f>
        <v>26</v>
      </c>
      <c r="AV215" s="35"/>
      <c r="BI215"/>
    </row>
    <row r="216" spans="1:61" x14ac:dyDescent="0.25">
      <c r="A216" t="s">
        <v>17651</v>
      </c>
      <c r="B216" t="s">
        <v>266</v>
      </c>
      <c r="C216" t="s">
        <v>17650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Row],[player_id]],Draft2024[sleeper_id],0)</f>
        <v>165</v>
      </c>
      <c r="F216" s="35" t="str">
        <f>INDEX(CompositeRoster[team],RosterPlan25[[#This Row],[RosterIndex]])&amp;""</f>
        <v>NO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_xlfn.IFNA(INDEX(Draft2024[PRICE],RosterPlan25[[#This Row],[DraftIndex]]),0)</f>
        <v>1</v>
      </c>
      <c r="J216" s="41" t="str">
        <f>IF(RosterPlan25[[#This Row],[SOURCE]]="Rookie","Rookie",_xlfn.IFNA(INDEX(Draft2024[Current Contract],RosterPlan25[[#This Row],[DraftIndex]]),"Undrafted"))</f>
        <v>Undrafted</v>
      </c>
      <c r="K216" s="41" cm="1">
        <f t="array" ref="K21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16" s="41" cm="1">
        <f t="array" ref="L2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-0.83652371910945666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-0.83652371910945666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16" s="38" t="s">
        <v>433</v>
      </c>
      <c r="S216" s="38">
        <f>_xlfn.IFNA(INDEX(Draft2024[Net Keeper Count],RosterPlan25[[#This Row],[DraftIndex]]),0)+IF(RosterPlan25[[#This Row],[KEEPER / RFA]]="K",1,0)</f>
        <v>3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0</v>
      </c>
      <c r="W216">
        <f>IF(OR(RosterPlan25[[#This Row],[SOURCE]]="Rookie",RosterPlan25[[#This Row],[POS]]="K"),0,RosterPlan25[[#This Row],[VAR/G]]+3.3)</f>
        <v>2.4634762808905433</v>
      </c>
      <c r="X216" t="e">
        <f>IF(RosterPlan25[[#This Row],[VAW/G]]&gt;0,ROUND(RosterPlan25[[#This Row],[VAW/G]]*$AF$56,0)+1,1)</f>
        <v>#DIV/0!</v>
      </c>
      <c r="Y216" s="49" t="e">
        <f>RosterPlan25[[#This Row],[VAWG Market $]]-_xlfn.IFNA(RosterPlan25[[#This Row],[$ CURR]],1)</f>
        <v>#DIV/0!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0</v>
      </c>
      <c r="AB216">
        <f>INDEX(players[age],MATCH(RosterPlan25[[#This Row],[player_id]],players[sleeper_id],0))</f>
        <v>25</v>
      </c>
      <c r="AV216" s="35"/>
      <c r="BI216"/>
    </row>
    <row r="217" spans="1:61" x14ac:dyDescent="0.25">
      <c r="A217" t="s">
        <v>23327</v>
      </c>
      <c r="B217" t="s">
        <v>266</v>
      </c>
      <c r="C217" t="s">
        <v>23328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Row],[player_id]],Draft2024[sleeper_id],0)</f>
        <v>226</v>
      </c>
      <c r="F217" s="35" t="str">
        <f>INDEX(CompositeRoster[team],RosterPlan25[[#This Row],[RosterIndex]])&amp;""</f>
        <v>DET</v>
      </c>
      <c r="G217" s="35" t="str">
        <f>INDEX(CompositeRoster[position],RosterPlan25[[#This Row],[RosterIndex]])&amp;""</f>
        <v>RB</v>
      </c>
      <c r="H217" s="35" t="str">
        <f>INDEX(CompositeRoster[source],RosterPlan25[[#This Row],[RosterIndex]])</f>
        <v>Roster</v>
      </c>
      <c r="I217" s="41">
        <f>_xlfn.IFNA(INDEX(Draft2024[PRICE],RosterPlan25[[#This Row],[DraftIndex]]),0)</f>
        <v>1</v>
      </c>
      <c r="J217" s="41" t="str">
        <f>IF(RosterPlan25[[#This Row],[SOURCE]]="Rookie","Rookie",_xlfn.IFNA(INDEX(Draft2024[Current Contract],RosterPlan25[[#This Row],[DraftIndex]]),"Undrafted"))</f>
        <v>Auction</v>
      </c>
      <c r="K217" s="41" cm="1">
        <f t="array" ref="K21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17" s="41" cm="1">
        <f t="array" ref="L2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-8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7" s="38" t="s">
        <v>433</v>
      </c>
      <c r="S217" s="38">
        <f>_xlfn.IFNA(INDEX(Draft2024[Net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-4.7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 t="e">
        <f>INDEX(players[age],MATCH(RosterPlan25[[#This Row],[player_id]],players[sleeper_id],0))</f>
        <v>#N/A</v>
      </c>
      <c r="AV217" s="35"/>
      <c r="BI217"/>
    </row>
    <row r="218" spans="1:61" x14ac:dyDescent="0.25">
      <c r="A218" t="s">
        <v>10039</v>
      </c>
      <c r="B218" t="s">
        <v>266</v>
      </c>
      <c r="C218" t="s">
        <v>10041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Row],[player_id]],Draft2024[sleeper_id],0)</f>
        <v>166</v>
      </c>
      <c r="F218" s="35" t="str">
        <f>INDEX(CompositeRoster[team],RosterPlan25[[#This Row],[RosterIndex]])&amp;""</f>
        <v>MIN</v>
      </c>
      <c r="G218" s="35" t="str">
        <f>INDEX(CompositeRoster[position],RosterPlan25[[#This Row],[RosterIndex]])&amp;""</f>
        <v>TE</v>
      </c>
      <c r="H218" s="35" t="str">
        <f>INDEX(CompositeRoster[source],RosterPlan25[[#This Row],[RosterIndex]])</f>
        <v>Roster</v>
      </c>
      <c r="I218" s="41">
        <f>_xlfn.IFNA(INDEX(Draft2024[PRICE],RosterPlan25[[#This Row],[DraftIndex]]),0)</f>
        <v>15</v>
      </c>
      <c r="J218" s="41" t="str">
        <f>IF(RosterPlan25[[#This Row],[SOURCE]]="Rookie","Rookie",_xlfn.IFNA(INDEX(Draft2024[Current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18" s="41" t="str" cm="1">
        <f t="array" ref="L2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18" s="37">
        <f>IF(VARG="MANUAL",RosterPlan25[[#This Row],[ManualVARG]],IF(VARG="GOOD",RosterPlan25[[#This Row],[GoodVARG]],"ERR"))</f>
        <v>-0.42124301884821425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-0.42124301884821425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18" s="38" t="s">
        <v>433</v>
      </c>
      <c r="S218" s="38">
        <f>_xlfn.IFNA(INDEX(Draft2024[Net Keeper Count],RosterPlan25[[#This Row],[DraftIndex]]),0)+IF(RosterPlan25[[#This Row],[KEEPER / RFA]]="K",1,0)</f>
        <v>6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-14</v>
      </c>
      <c r="W218">
        <f>IF(OR(RosterPlan25[[#This Row],[SOURCE]]="Rookie",RosterPlan25[[#This Row],[POS]]="K"),0,RosterPlan25[[#This Row],[VAR/G]]+3.3)</f>
        <v>2.8787569811517857</v>
      </c>
      <c r="X218" t="e">
        <f>IF(RosterPlan25[[#This Row],[VAW/G]]&gt;0,ROUND(RosterPlan25[[#This Row],[VAW/G]]*$AF$56,0)+1,1)</f>
        <v>#DIV/0!</v>
      </c>
      <c r="Y218" s="49" t="e">
        <f>RosterPlan25[[#This Row],[VAWG Market $]]-_xlfn.IFNA(RosterPlan25[[#This Row],[$ CURR]],1)</f>
        <v>#DIV/0!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-14</v>
      </c>
      <c r="AB218">
        <f>INDEX(players[age],MATCH(RosterPlan25[[#This Row],[player_id]],players[sleeper_id],0))</f>
        <v>26</v>
      </c>
      <c r="AV218" s="35"/>
      <c r="BI218"/>
    </row>
    <row r="219" spans="1:61" x14ac:dyDescent="0.25">
      <c r="A219" t="s">
        <v>6912</v>
      </c>
      <c r="B219" t="s">
        <v>266</v>
      </c>
      <c r="C219" t="s">
        <v>6914</v>
      </c>
      <c r="D219" s="35">
        <f>_xlfn.IFNA(MATCH(RosterPlan25[[#This Row],[player_id]],CompositeRoster[sleeper_id],0),  MATCH(RosterPlan25[[#This Row],[PLAYER]],CompositeRoster[full_name],0))</f>
        <v>218</v>
      </c>
      <c r="E219" s="35">
        <f>MATCH(RosterPlan25[[#This Row],[player_id]],Draft2024[sleeper_id],0)</f>
        <v>167</v>
      </c>
      <c r="F219" s="35" t="str">
        <f>INDEX(CompositeRoster[team],RosterPlan25[[#This Row],[RosterIndex]])&amp;""</f>
        <v>WAS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_xlfn.IFNA(INDEX(Draft2024[PRICE],RosterPlan25[[#This Row],[DraftIndex]]),0)</f>
        <v>19</v>
      </c>
      <c r="J219" s="41" t="str">
        <f>IF(RosterPlan25[[#This Row],[SOURCE]]="Rookie","Rookie",_xlfn.IFNA(INDEX(Draft2024[Current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Row],[player_id]],Rookies2024[player_id],0)))),
SEASON,
_xlfn.IFNA(INDEX(Draft2024[Contract Year],RosterPlan25[[#This Row],[DraftIndex]]),IF(IN_SEASON,SEASON,SEASON-1)))</f>
        <v>2019</v>
      </c>
      <c r="L219" s="41" t="str" cm="1">
        <f t="array" ref="L2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9" s="41">
        <f>ROUNDDOWN(RosterPlan25[[#This Row],[Optimal $]]*IF(RosterPlan25[[#This Row],[Contract]]="Rookie",0.3,0.15),0)</f>
        <v>2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19" s="37">
        <f>IF(VARG="MANUAL",RosterPlan25[[#This Row],[ManualVARG]],IF(VARG="GOOD",RosterPlan25[[#This Row],[GoodVARG]],"ERR"))</f>
        <v>0.44990978327982217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0.44990978327982217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19" s="38" t="s">
        <v>433</v>
      </c>
      <c r="S219" s="38">
        <f>_xlfn.IFNA(INDEX(Draft2024[Net Keeper Count],RosterPlan25[[#This Row],[DraftIndex]]),0)+IF(RosterPlan25[[#This Row],[KEEPER / RFA]]="K",1,0)</f>
        <v>6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7</v>
      </c>
      <c r="V219" s="35">
        <f>RosterPlan25[[#This Row],[Optimal $]]-RosterPlan25[[#This Row],[$ CURR]]</f>
        <v>-12</v>
      </c>
      <c r="W219">
        <f>IF(OR(RosterPlan25[[#This Row],[SOURCE]]="Rookie",RosterPlan25[[#This Row],[POS]]="K"),0,RosterPlan25[[#This Row],[VAR/G]]+3.3)</f>
        <v>3.7499097832798221</v>
      </c>
      <c r="X219" t="e">
        <f>IF(RosterPlan25[[#This Row],[VAW/G]]&gt;0,ROUND(RosterPlan25[[#This Row],[VAW/G]]*$AF$56,0)+1,1)</f>
        <v>#DIV/0!</v>
      </c>
      <c r="Y219" s="49" t="e">
        <f>RosterPlan25[[#This Row],[VAWG Market $]]-_xlfn.IFNA(RosterPlan25[[#This Row],[$ CURR]],1)</f>
        <v>#DIV/0!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219">
        <f>RosterPlan25[[#This Row],[Pure Inflated $]]-RosterPlan25[[#This Row],[$ CURR]]</f>
        <v>30</v>
      </c>
      <c r="AB219">
        <f>INDEX(players[age],MATCH(RosterPlan25[[#This Row],[player_id]],players[sleeper_id],0))</f>
        <v>28</v>
      </c>
      <c r="AV219" s="35"/>
      <c r="BI219"/>
    </row>
    <row r="220" spans="1:61" x14ac:dyDescent="0.25">
      <c r="A220" t="s">
        <v>8144</v>
      </c>
      <c r="B220" t="s">
        <v>266</v>
      </c>
      <c r="C220" t="s">
        <v>9981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Row],[player_id]],Draft2024[sleeper_id],0)</f>
        <v>213</v>
      </c>
      <c r="F220" s="35" t="str">
        <f>INDEX(CompositeRoster[team],RosterPlan25[[#This Row],[RosterIndex]])&amp;""</f>
        <v>NYJ</v>
      </c>
      <c r="G220" s="35" t="str">
        <f>INDEX(CompositeRoster[position],RosterPlan25[[#This Row],[RosterIndex]])&amp;""</f>
        <v>TE</v>
      </c>
      <c r="H220" s="35" t="str">
        <f>INDEX(CompositeRoster[source],RosterPlan25[[#This Row],[RosterIndex]])</f>
        <v>Roster</v>
      </c>
      <c r="I220" s="41">
        <f>_xlfn.IFNA(INDEX(Draft2024[PRICE],RosterPlan25[[#This Row],[DraftIndex]]),0)</f>
        <v>1</v>
      </c>
      <c r="J220" s="41" t="str">
        <f>IF(RosterPlan25[[#This Row],[SOURCE]]="Rookie","Rookie",_xlfn.IFNA(INDEX(Draft2024[Current Contract],RosterPlan25[[#This Row],[DraftIndex]]),"Undrafted"))</f>
        <v>Auction</v>
      </c>
      <c r="K220" s="41" cm="1">
        <f t="array" ref="K22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0" s="41" cm="1">
        <f t="array" ref="L2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0" s="37">
        <f>IF(VARG="MANUAL",RosterPlan25[[#This Row],[ManualVARG]],IF(VARG="GOOD",RosterPlan25[[#This Row],[GoodVARG]],"ERR"))</f>
        <v>-1.1598014401671919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-1.1598014401671919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220" s="38" t="s">
        <v>433</v>
      </c>
      <c r="S220" s="38">
        <f>_xlfn.IFNA(INDEX(Draft2024[Net Keeper Count],RosterPlan25[[#This Row],[DraftIndex]]),0)+IF(RosterPlan25[[#This Row],[KEEPER / RFA]]="K",1,0)</f>
        <v>1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2.1401985598328079</v>
      </c>
      <c r="X220" t="e">
        <f>IF(RosterPlan25[[#This Row],[VAW/G]]&gt;0,ROUND(RosterPlan25[[#This Row],[VAW/G]]*$AF$56,0)+1,1)</f>
        <v>#DIV/0!</v>
      </c>
      <c r="Y220" s="49" t="e">
        <f>RosterPlan25[[#This Row],[VAWG Market $]]-_xlfn.IFNA(RosterPlan25[[#This Row],[$ CURR]],1)</f>
        <v>#DIV/0!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>
        <f>INDEX(players[age],MATCH(RosterPlan25[[#This Row],[player_id]],players[sleeper_id],0))</f>
        <v>28</v>
      </c>
      <c r="AV220" s="35"/>
      <c r="BI220"/>
    </row>
    <row r="221" spans="1:61" x14ac:dyDescent="0.25">
      <c r="A221" t="s">
        <v>21488</v>
      </c>
      <c r="B221" t="s">
        <v>266</v>
      </c>
      <c r="C221" t="s">
        <v>21487</v>
      </c>
      <c r="D221" s="35">
        <f>_xlfn.IFNA(MATCH(RosterPlan25[[#This Row],[player_id]],CompositeRoster[sleeper_id],0),  MATCH(RosterPlan25[[#This Row],[PLAYER]],CompositeRoster[full_name],0))</f>
        <v>220</v>
      </c>
      <c r="E221" s="35">
        <f>MATCH(RosterPlan25[[#This Row],[player_id]],Draft2024[sleeper_id],0)</f>
        <v>168</v>
      </c>
      <c r="F221" s="35" t="str">
        <f>INDEX(CompositeRoster[team],RosterPlan25[[#This Row],[RosterIndex]])&amp;""</f>
        <v>WAS</v>
      </c>
      <c r="G221" s="35" t="str">
        <f>INDEX(CompositeRoster[position],RosterPlan25[[#This Row],[RosterIndex]])&amp;""</f>
        <v>TE</v>
      </c>
      <c r="H221" s="35" t="str">
        <f>INDEX(CompositeRoster[source],RosterPlan25[[#This Row],[RosterIndex]])</f>
        <v>Rookie</v>
      </c>
      <c r="I221" s="41">
        <f>_xlfn.IFNA(INDEX(Draft2024[PRICE],RosterPlan25[[#This Row],[DraftIndex]]),0)</f>
        <v>3</v>
      </c>
      <c r="J221" s="41" t="str">
        <f>IF(RosterPlan25[[#This Row],[SOURCE]]="Rookie","Rookie",_xlfn.IFNA(INDEX(Draft2024[Current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1" s="41" t="str" cm="1">
        <f t="array" ref="L2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1" s="37">
        <f>IF(VARG="MANUAL",RosterPlan25[[#This Row],[ManualVARG]],IF(VARG="GOOD",RosterPlan25[[#This Row],[GoodVARG]],"ERR"))</f>
        <v>-3.2750837955065113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-3.2750837955065113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1" s="38" t="s">
        <v>433</v>
      </c>
      <c r="S221" s="38">
        <f>_xlfn.IFNA(INDEX(Draft2024[Net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-2</v>
      </c>
      <c r="W221">
        <f>IF(OR(RosterPlan25[[#This Row],[SOURCE]]="Rookie",RosterPlan25[[#This Row],[POS]]="K"),0,RosterPlan25[[#This Row],[VAR/G]]+3.3)</f>
        <v>0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-2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-2</v>
      </c>
      <c r="AB221">
        <f>INDEX(players[age],MATCH(RosterPlan25[[#This Row],[player_id]],players[sleeper_id],0))</f>
        <v>21</v>
      </c>
      <c r="AV221" s="35"/>
      <c r="BI221"/>
    </row>
    <row r="222" spans="1:61" x14ac:dyDescent="0.25">
      <c r="A222" t="s">
        <v>21512</v>
      </c>
      <c r="B222" t="s">
        <v>266</v>
      </c>
      <c r="C222" t="s">
        <v>21511</v>
      </c>
      <c r="D222" s="35">
        <f>_xlfn.IFNA(MATCH(RosterPlan25[[#This Row],[player_id]],CompositeRoster[sleeper_id],0),  MATCH(RosterPlan25[[#This Row],[PLAYER]],CompositeRoster[full_name],0))</f>
        <v>221</v>
      </c>
      <c r="E222" s="35">
        <f>MATCH(RosterPlan25[[#This Row],[player_id]],Draft2024[sleeper_id],0)</f>
        <v>169</v>
      </c>
      <c r="F222" s="35" t="str">
        <f>INDEX(CompositeRoster[team],RosterPlan25[[#This Row],[RosterIndex]])&amp;""</f>
        <v>CIN</v>
      </c>
      <c r="G222" s="35" t="str">
        <f>INDEX(CompositeRoster[position],RosterPlan25[[#This Row],[RosterIndex]])&amp;""</f>
        <v>TE</v>
      </c>
      <c r="H222" s="35" t="str">
        <f>INDEX(CompositeRoster[source],RosterPlan25[[#This Row],[RosterIndex]])</f>
        <v>Rookie</v>
      </c>
      <c r="I222" s="41">
        <f>_xlfn.IFNA(INDEX(Draft2024[PRICE],RosterPlan25[[#This Row],[DraftIndex]]),0)</f>
        <v>1</v>
      </c>
      <c r="J222" s="41" t="str">
        <f>IF(RosterPlan25[[#This Row],[SOURCE]]="Rookie","Rookie",_xlfn.IFNA(INDEX(Draft2024[Current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2" s="41" t="str" cm="1">
        <f t="array" ref="L2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2" s="37">
        <f>IF(VARG="MANUAL",RosterPlan25[[#This Row],[ManualVARG]],IF(VARG="GOOD",RosterPlan25[[#This Row],[GoodVARG]],"ERR"))</f>
        <v>-5.7654257516865144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-5.7654257516865144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2" s="38" t="s">
        <v>433</v>
      </c>
      <c r="S222" s="38">
        <f>_xlfn.IFNA(INDEX(Draft2024[Net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0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23</v>
      </c>
      <c r="AV222" s="35"/>
      <c r="BI222"/>
    </row>
    <row r="223" spans="1:61" x14ac:dyDescent="0.25">
      <c r="A223" t="s">
        <v>21421</v>
      </c>
      <c r="B223" t="s">
        <v>266</v>
      </c>
      <c r="C223" t="s">
        <v>21420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Row],[player_id]],Draft2024[sleeper_id],0)</f>
        <v>170</v>
      </c>
      <c r="F223" s="35" t="str">
        <f>INDEX(CompositeRoster[team],RosterPlan25[[#This Row],[RosterIndex]])&amp;""</f>
        <v>NE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Rookie</v>
      </c>
      <c r="I223" s="41">
        <f>_xlfn.IFNA(INDEX(Draft2024[PRICE],RosterPlan25[[#This Row],[DraftIndex]]),0)</f>
        <v>4</v>
      </c>
      <c r="J223" s="41" t="str">
        <f>IF(RosterPlan25[[#This Row],[SOURCE]]="Rookie","Rookie",_xlfn.IFNA(INDEX(Draft2024[Current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3" s="41" t="str" cm="1">
        <f t="array" ref="L2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23" s="37">
        <f>IF(VARG="MANUAL",RosterPlan25[[#This Row],[ManualVARG]],IF(VARG="GOOD",RosterPlan25[[#This Row],[GoodVARG]],"ERR"))</f>
        <v>-1.7390948118543335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-1.7390948118543335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3" s="38" t="s">
        <v>433</v>
      </c>
      <c r="S223" s="38">
        <f>_xlfn.IFNA(INDEX(Draft2024[Net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-3</v>
      </c>
      <c r="W223">
        <f>IF(OR(RosterPlan25[[#This Row],[SOURCE]]="Rookie",RosterPlan25[[#This Row],[POS]]="K"),0,RosterPlan25[[#This Row],[VAR/G]]+3.3)</f>
        <v>0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-3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-3</v>
      </c>
      <c r="AB223">
        <f>INDEX(players[age],MATCH(RosterPlan25[[#This Row],[player_id]],players[sleeper_id],0))</f>
        <v>22</v>
      </c>
      <c r="AV223" s="35"/>
      <c r="BI223"/>
    </row>
    <row r="224" spans="1:61" x14ac:dyDescent="0.25">
      <c r="A224" t="s">
        <v>18126</v>
      </c>
      <c r="B224" t="s">
        <v>267</v>
      </c>
      <c r="C224" t="s">
        <v>18125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Row],[player_id]],Draft2024[sleeper_id],0)</f>
        <v>171</v>
      </c>
      <c r="F224" s="35" t="str">
        <f>INDEX(CompositeRoster[team],RosterPlan25[[#This Row],[RosterIndex]])&amp;""</f>
        <v>SF</v>
      </c>
      <c r="G224" s="35" t="str">
        <f>INDEX(CompositeRoster[position],RosterPlan25[[#This Row],[RosterIndex]])&amp;""</f>
        <v>QB</v>
      </c>
      <c r="H224" s="35" t="str">
        <f>INDEX(CompositeRoster[source],RosterPlan25[[#This Row],[RosterIndex]])</f>
        <v>Roster</v>
      </c>
      <c r="I224" s="41">
        <f>_xlfn.IFNA(INDEX(Draft2024[PRICE],RosterPlan25[[#This Row],[DraftIndex]]),0)</f>
        <v>2</v>
      </c>
      <c r="J224" s="41" t="str">
        <f>IF(RosterPlan25[[#This Row],[SOURCE]]="Rookie","Rookie",_xlfn.IFNA(INDEX(Draft2024[Current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24" s="41" cm="1">
        <f t="array" ref="L2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24" s="41">
        <f>ROUNDDOWN(RosterPlan25[[#This Row],[Optimal $]]*IF(RosterPlan25[[#This Row],[Contract]]="Rookie",0.3,0.15),0)</f>
        <v>1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4" s="37">
        <f>IF(VARG="MANUAL",RosterPlan25[[#This Row],[ManualVARG]],IF(VARG="GOOD",RosterPlan25[[#This Row],[GoodVARG]],"ERR"))</f>
        <v>0.88283804365062224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0.88283804365062224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24" s="38" t="s">
        <v>433</v>
      </c>
      <c r="S224" s="38">
        <f>_xlfn.IFNA(INDEX(Draft2024[Net Keeper Count],RosterPlan25[[#This Row],[DraftIndex]]),0)+IF(RosterPlan25[[#This Row],[KEEPER / RFA]]="K",1,0)</f>
        <v>3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13</v>
      </c>
      <c r="V224" s="35">
        <f>RosterPlan25[[#This Row],[Optimal $]]-RosterPlan25[[#This Row],[$ CURR]]</f>
        <v>11</v>
      </c>
      <c r="W224">
        <f>IF(OR(RosterPlan25[[#This Row],[SOURCE]]="Rookie",RosterPlan25[[#This Row],[POS]]="K"),0,RosterPlan25[[#This Row],[VAR/G]]+3.3)</f>
        <v>4.1828380436506221</v>
      </c>
      <c r="X224" t="e">
        <f>IF(RosterPlan25[[#This Row],[VAW/G]]&gt;0,ROUND(RosterPlan25[[#This Row],[VAW/G]]*$AF$56,0)+1,1)</f>
        <v>#DIV/0!</v>
      </c>
      <c r="Y224" s="49" t="e">
        <f>RosterPlan25[[#This Row],[VAWG Market $]]-_xlfn.IFNA(RosterPlan25[[#This Row],[$ CURR]],1)</f>
        <v>#DIV/0!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24">
        <f>RosterPlan25[[#This Row],[Pure Inflated $]]-RosterPlan25[[#This Row],[$ CURR]]</f>
        <v>30</v>
      </c>
      <c r="AB224">
        <f>INDEX(players[age],MATCH(RosterPlan25[[#This Row],[player_id]],players[sleeper_id],0))</f>
        <v>24</v>
      </c>
      <c r="AV224" s="35"/>
      <c r="BI224"/>
    </row>
    <row r="225" spans="1:61" x14ac:dyDescent="0.25">
      <c r="A225" t="s">
        <v>155</v>
      </c>
      <c r="B225" t="s">
        <v>267</v>
      </c>
      <c r="C225" t="s">
        <v>7506</v>
      </c>
      <c r="D225" s="35">
        <f>_xlfn.IFNA(MATCH(RosterPlan25[[#This Row],[player_id]],CompositeRoster[sleeper_id],0),  MATCH(RosterPlan25[[#This Row],[PLAYER]],CompositeRoster[full_name],0))</f>
        <v>224</v>
      </c>
      <c r="E225" s="35">
        <f>MATCH(RosterPlan25[[#This Row],[player_id]],Draft2024[sleeper_id],0)</f>
        <v>207</v>
      </c>
      <c r="F225" s="35" t="str">
        <f>INDEX(CompositeRoster[team],RosterPlan25[[#This Row],[RosterIndex]])&amp;""</f>
        <v>SF</v>
      </c>
      <c r="G225" s="35" t="str">
        <f>INDEX(CompositeRoster[position],RosterPlan25[[#This Row],[RosterIndex]])&amp;""</f>
        <v>RB</v>
      </c>
      <c r="H225" s="35" t="str">
        <f>INDEX(CompositeRoster[source],RosterPlan25[[#This Row],[RosterIndex]])</f>
        <v>Roster</v>
      </c>
      <c r="I225" s="41">
        <f>_xlfn.IFNA(INDEX(Draft2024[PRICE],RosterPlan25[[#This Row],[DraftIndex]]),0)</f>
        <v>120</v>
      </c>
      <c r="J225" s="41" t="str">
        <f>IF(RosterPlan25[[#This Row],[SOURCE]]="Rookie","Rookie",_xlfn.IFNA(INDEX(Draft2024[Current Contract],RosterPlan25[[#This Row],[DraftIndex]]),"Undrafted"))</f>
        <v>Auction</v>
      </c>
      <c r="K225" s="41" cm="1">
        <f t="array" ref="K22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5" s="41" cm="1">
        <f t="array" ref="L2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5" s="41">
        <f>ROUNDDOWN(RosterPlan25[[#This Row],[Optimal $]]*IF(RosterPlan25[[#This Row],[Contract]]="Rookie",0.3,0.15),0)</f>
        <v>15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120</v>
      </c>
      <c r="O225" s="37">
        <f>IF(VARG="MANUAL",RosterPlan25[[#This Row],[ManualVARG]],IF(VARG="GOOD",RosterPlan25[[#This Row],[GoodVARG]],"ERR"))</f>
        <v>7.8517649839718313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7.8517649839718313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25" s="38" t="s">
        <v>433</v>
      </c>
      <c r="S225" s="38">
        <f>_xlfn.IFNA(INDEX(Draft2024[Net Keeper Count],RosterPlan25[[#This Row],[DraftIndex]]),0)+IF(RosterPlan25[[#This Row],[KEEPER / RFA]]="K",1,0)</f>
        <v>1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105</v>
      </c>
      <c r="V225" s="35">
        <f>RosterPlan25[[#This Row],[Optimal $]]-RosterPlan25[[#This Row],[$ CURR]]</f>
        <v>-15</v>
      </c>
      <c r="W225">
        <f>IF(OR(RosterPlan25[[#This Row],[SOURCE]]="Rookie",RosterPlan25[[#This Row],[POS]]="K"),0,RosterPlan25[[#This Row],[VAR/G]]+3.3)</f>
        <v>11.15176498397183</v>
      </c>
      <c r="X225" t="e">
        <f>IF(RosterPlan25[[#This Row],[VAW/G]]&gt;0,ROUND(RosterPlan25[[#This Row],[VAW/G]]*$AF$56,0)+1,1)</f>
        <v>#DIV/0!</v>
      </c>
      <c r="Y225" s="49" t="e">
        <f>RosterPlan25[[#This Row],[VAWG Market $]]-_xlfn.IFNA(RosterPlan25[[#This Row],[$ CURR]],1)</f>
        <v>#DIV/0!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150</v>
      </c>
      <c r="AA225">
        <f>RosterPlan25[[#This Row],[Pure Inflated $]]-RosterPlan25[[#This Row],[$ CURR]]</f>
        <v>30</v>
      </c>
      <c r="AB225">
        <f>INDEX(players[age],MATCH(RosterPlan25[[#This Row],[player_id]],players[sleeper_id],0))</f>
        <v>27</v>
      </c>
      <c r="AV225" s="35"/>
      <c r="BI225"/>
    </row>
    <row r="226" spans="1:61" x14ac:dyDescent="0.25">
      <c r="A226" t="s">
        <v>19369</v>
      </c>
      <c r="B226" t="s">
        <v>267</v>
      </c>
      <c r="C226" t="s">
        <v>19368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Row],[player_id]],Draft2024[sleeper_id],0)</f>
        <v>172</v>
      </c>
      <c r="F226" s="35" t="str">
        <f>INDEX(CompositeRoster[team],RosterPlan25[[#This Row],[RosterIndex]])&amp;""</f>
        <v>GB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_xlfn.IFNA(INDEX(Draft2024[PRICE],RosterPlan25[[#This Row],[DraftIndex]]),0)</f>
        <v>1</v>
      </c>
      <c r="J226" s="41" t="str">
        <f>IF(RosterPlan25[[#This Row],[SOURCE]]="Rookie","Rookie",_xlfn.IFNA(INDEX(Draft2024[Current Contract],RosterPlan25[[#This Row],[DraftIndex]]),"Undrafted"))</f>
        <v>Undrafted</v>
      </c>
      <c r="K226" s="41" cm="1">
        <f t="array" ref="K226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26" s="41" cm="1">
        <f t="array" ref="L2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6" s="37">
        <f>IF(VARG="MANUAL",RosterPlan25[[#This Row],[ManualVARG]],IF(VARG="GOOD",RosterPlan25[[#This Row],[GoodVARG]],"ERR"))</f>
        <v>-1.7801617642240029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-1.7801617642240029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6" s="38" t="s">
        <v>433</v>
      </c>
      <c r="S226" s="38">
        <f>_xlfn.IFNA(INDEX(Draft2024[Net Keeper Count],RosterPlan25[[#This Row],[DraftIndex]]),0)+IF(RosterPlan25[[#This Row],[KEEPER / RFA]]="K",1,0)</f>
        <v>2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1.519838235775997</v>
      </c>
      <c r="X226" t="e">
        <f>IF(RosterPlan25[[#This Row],[VAW/G]]&gt;0,ROUND(RosterPlan25[[#This Row],[VAW/G]]*$AF$56,0)+1,1)</f>
        <v>#DIV/0!</v>
      </c>
      <c r="Y226" s="49" t="e">
        <f>RosterPlan25[[#This Row],[VAWG Market $]]-_xlfn.IFNA(RosterPlan25[[#This Row],[$ CURR]],1)</f>
        <v>#DIV/0!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22</v>
      </c>
      <c r="AV226" s="35"/>
      <c r="BI226"/>
    </row>
    <row r="227" spans="1:61" x14ac:dyDescent="0.25">
      <c r="A227" t="s">
        <v>15275</v>
      </c>
      <c r="B227" t="s">
        <v>267</v>
      </c>
      <c r="C227" t="s">
        <v>18712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Row],[player_id]],Draft2024[sleeper_id],0)</f>
        <v>224</v>
      </c>
      <c r="F227" s="35" t="str">
        <f>INDEX(CompositeRoster[team],RosterPlan25[[#This Row],[RosterIndex]])&amp;""</f>
        <v>JAX</v>
      </c>
      <c r="G227" s="35" t="str">
        <f>INDEX(CompositeRoster[position],RosterPlan25[[#This Row],[RosterIndex]])&amp;""</f>
        <v>WR</v>
      </c>
      <c r="H227" s="35" t="str">
        <f>INDEX(CompositeRoster[source],RosterPlan25[[#This Row],[RosterIndex]])</f>
        <v>Roster</v>
      </c>
      <c r="I227" s="41">
        <f>_xlfn.IFNA(INDEX(Draft2024[PRICE],RosterPlan25[[#This Row],[DraftIndex]]),0)</f>
        <v>1</v>
      </c>
      <c r="J227" s="41" t="str">
        <f>IF(RosterPlan25[[#This Row],[SOURCE]]="Rookie","Rookie",_xlfn.IFNA(INDEX(Draft2024[Current Contract],RosterPlan25[[#This Row],[DraftIndex]]),"Undrafted"))</f>
        <v>Auction</v>
      </c>
      <c r="K227" s="41" cm="1">
        <f t="array" ref="K22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27" s="41" cm="1">
        <f t="array" ref="L2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7" s="37">
        <f>IF(VARG="MANUAL",RosterPlan25[[#This Row],[ManualVARG]],IF(VARG="GOOD",RosterPlan25[[#This Row],[GoodVARG]],"ERR"))</f>
        <v>-1.0037494563339835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-1.0037494563339835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227" s="38" t="s">
        <v>433</v>
      </c>
      <c r="S227" s="38">
        <f>_xlfn.IFNA(INDEX(Draft2024[Net Keeper Count],RosterPlan25[[#This Row],[DraftIndex]]),0)+IF(RosterPlan25[[#This Row],[KEEPER / RFA]]="K",1,0)</f>
        <v>1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0</v>
      </c>
      <c r="W227">
        <f>IF(OR(RosterPlan25[[#This Row],[SOURCE]]="Rookie",RosterPlan25[[#This Row],[POS]]="K"),0,RosterPlan25[[#This Row],[VAR/G]]+3.3)</f>
        <v>2.2962505436660163</v>
      </c>
      <c r="X227" t="e">
        <f>IF(RosterPlan25[[#This Row],[VAW/G]]&gt;0,ROUND(RosterPlan25[[#This Row],[VAW/G]]*$AF$56,0)+1,1)</f>
        <v>#DIV/0!</v>
      </c>
      <c r="Y227" s="49" t="e">
        <f>RosterPlan25[[#This Row],[VAWG Market $]]-_xlfn.IFNA(RosterPlan25[[#This Row],[$ CURR]],1)</f>
        <v>#DIV/0!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7">
        <f>RosterPlan25[[#This Row],[Pure Inflated $]]-RosterPlan25[[#This Row],[$ CURR]]</f>
        <v>0</v>
      </c>
      <c r="AB227">
        <f>INDEX(players[age],MATCH(RosterPlan25[[#This Row],[player_id]],players[sleeper_id],0))</f>
        <v>25</v>
      </c>
      <c r="AV227" s="35"/>
      <c r="BI227"/>
    </row>
    <row r="228" spans="1:61" x14ac:dyDescent="0.25">
      <c r="A228" t="s">
        <v>230</v>
      </c>
      <c r="B228" t="s">
        <v>267</v>
      </c>
      <c r="C228" t="s">
        <v>6548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Row],[player_id]],Draft2024[sleeper_id],0)</f>
        <v>173</v>
      </c>
      <c r="F228" s="35" t="str">
        <f>INDEX(CompositeRoster[team],RosterPlan25[[#This Row],[RosterIndex]])&amp;""</f>
        <v>LAC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_xlfn.IFNA(INDEX(Draft2024[PRICE],RosterPlan25[[#This Row],[DraftIndex]]),0)</f>
        <v>2</v>
      </c>
      <c r="J228" s="41" t="str">
        <f>IF(RosterPlan25[[#This Row],[SOURCE]]="Rookie","Rookie",_xlfn.IFNA(INDEX(Draft2024[Current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28" s="41" cm="1">
        <f t="array" ref="L2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8" s="41">
        <f>ROUNDDOWN(RosterPlan25[[#This Row],[Optimal $]]*IF(RosterPlan25[[#This Row],[Contract]]="Rookie",0.3,0.15),0)</f>
        <v>1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8" s="37">
        <f>IF(VARG="MANUAL",RosterPlan25[[#This Row],[ManualVARG]],IF(VARG="GOOD",RosterPlan25[[#This Row],[GoodVARG]],"ERR"))</f>
        <v>0.90872961544766728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0.90872961544766728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28" s="38" t="s">
        <v>433</v>
      </c>
      <c r="S228" s="38">
        <f>_xlfn.IFNA(INDEX(Draft2024[Net Keeper Count],RosterPlan25[[#This Row],[DraftIndex]]),0)+IF(RosterPlan25[[#This Row],[KEEPER / RFA]]="K",1,0)</f>
        <v>2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13</v>
      </c>
      <c r="V228" s="35">
        <f>RosterPlan25[[#This Row],[Optimal $]]-RosterPlan25[[#This Row],[$ CURR]]</f>
        <v>11</v>
      </c>
      <c r="W228">
        <f>IF(OR(RosterPlan25[[#This Row],[SOURCE]]="Rookie",RosterPlan25[[#This Row],[POS]]="K"),0,RosterPlan25[[#This Row],[VAR/G]]+3.3)</f>
        <v>4.208729615447667</v>
      </c>
      <c r="X228" t="e">
        <f>IF(RosterPlan25[[#This Row],[VAW/G]]&gt;0,ROUND(RosterPlan25[[#This Row],[VAW/G]]*$AF$56,0)+1,1)</f>
        <v>#DIV/0!</v>
      </c>
      <c r="Y228" s="49" t="e">
        <f>RosterPlan25[[#This Row],[VAWG Market $]]-_xlfn.IFNA(RosterPlan25[[#This Row],[$ CURR]],1)</f>
        <v>#DIV/0!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28">
        <f>RosterPlan25[[#This Row],[Pure Inflated $]]-RosterPlan25[[#This Row],[$ CURR]]</f>
        <v>30</v>
      </c>
      <c r="AB228">
        <f>INDEX(players[age],MATCH(RosterPlan25[[#This Row],[player_id]],players[sleeper_id],0))</f>
        <v>29</v>
      </c>
      <c r="AV228" s="35"/>
      <c r="BI228"/>
    </row>
    <row r="229" spans="1:61" x14ac:dyDescent="0.25">
      <c r="A229" t="s">
        <v>16162</v>
      </c>
      <c r="B229" t="s">
        <v>267</v>
      </c>
      <c r="C229" t="s">
        <v>16161</v>
      </c>
      <c r="D229" s="35">
        <f>_xlfn.IFNA(MATCH(RosterPlan25[[#This Row],[player_id]],CompositeRoster[sleeper_id],0),  MATCH(RosterPlan25[[#This Row],[PLAYER]],CompositeRoster[full_name],0))</f>
        <v>228</v>
      </c>
      <c r="E229" s="35">
        <f>MATCH(RosterPlan25[[#This Row],[player_id]],Draft2024[sleeper_id],0)</f>
        <v>174</v>
      </c>
      <c r="F229" s="35" t="str">
        <f>INDEX(CompositeRoster[team],RosterPlan25[[#This Row],[RosterIndex]])&amp;""</f>
        <v>CIN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_xlfn.IFNA(INDEX(Draft2024[PRICE],RosterPlan25[[#This Row],[DraftIndex]]),0)</f>
        <v>55</v>
      </c>
      <c r="J229" s="41" t="str">
        <f>IF(RosterPlan25[[#This Row],[SOURCE]]="Rookie","Rookie",_xlfn.IFNA(INDEX(Draft2024[Current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29" s="41" t="str" cm="1">
        <f t="array" ref="L2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9" s="41">
        <f>ROUNDDOWN(RosterPlan25[[#This Row],[Optimal $]]*IF(RosterPlan25[[#This Row],[Contract]]="Rookie",0.3,0.15),0)</f>
        <v>15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229" s="37">
        <f>IF(VARG="MANUAL",RosterPlan25[[#This Row],[ManualVARG]],IF(VARG="GOOD",RosterPlan25[[#This Row],[GoodVARG]],"ERR"))</f>
        <v>3.8893961622044353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3.8893961622044353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29" s="38" t="s">
        <v>433</v>
      </c>
      <c r="S229" s="38">
        <f>_xlfn.IFNA(INDEX(Draft2024[Net Keeper Count],RosterPlan25[[#This Row],[DraftIndex]]),0)+IF(RosterPlan25[[#This Row],[KEEPER / RFA]]="K",1,0)</f>
        <v>4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53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7.1893961622044351</v>
      </c>
      <c r="X229" t="e">
        <f>IF(RosterPlan25[[#This Row],[VAW/G]]&gt;0,ROUND(RosterPlan25[[#This Row],[VAW/G]]*$AF$56,0)+1,1)</f>
        <v>#DIV/0!</v>
      </c>
      <c r="Y229" s="49" t="e">
        <f>RosterPlan25[[#This Row],[VAWG Market $]]-_xlfn.IFNA(RosterPlan25[[#This Row],[$ CURR]],1)</f>
        <v>#DIV/0!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229">
        <f>RosterPlan25[[#This Row],[Pure Inflated $]]-RosterPlan25[[#This Row],[$ CURR]]</f>
        <v>30</v>
      </c>
      <c r="AB229">
        <f>INDEX(players[age],MATCH(RosterPlan25[[#This Row],[player_id]],players[sleeper_id],0))</f>
        <v>24</v>
      </c>
      <c r="AV229" s="35"/>
      <c r="BI229"/>
    </row>
    <row r="230" spans="1:61" x14ac:dyDescent="0.25">
      <c r="A230" t="s">
        <v>19113</v>
      </c>
      <c r="B230" t="s">
        <v>267</v>
      </c>
      <c r="C230" t="s">
        <v>19112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Row],[player_id]],Draft2024[sleeper_id],0)</f>
        <v>175</v>
      </c>
      <c r="F230" s="35" t="str">
        <f>INDEX(CompositeRoster[team],RosterPlan25[[#This Row],[RosterIndex]])&amp;""</f>
        <v>NYG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_xlfn.IFNA(INDEX(Draft2024[PRICE],RosterPlan25[[#This Row],[DraftIndex]]),0)</f>
        <v>3</v>
      </c>
      <c r="J230" s="41" t="str">
        <f>IF(RosterPlan25[[#This Row],[SOURCE]]="Rookie","Rookie",_xlfn.IFNA(INDEX(Draft2024[Current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0" s="41" t="str" cm="1">
        <f t="array" ref="L2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0" s="37">
        <f>IF(VARG="MANUAL",RosterPlan25[[#This Row],[ManualVARG]],IF(VARG="GOOD",RosterPlan25[[#This Row],[GoodVARG]],"ERR"))</f>
        <v>-3.2189955813374969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-3.2189955813374969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30" s="38" t="s">
        <v>433</v>
      </c>
      <c r="S230" s="38">
        <f>_xlfn.IFNA(INDEX(Draft2024[Net Keeper Count],RosterPlan25[[#This Row],[DraftIndex]]),0)+IF(RosterPlan25[[#This Row],[KEEPER / RFA]]="K",1,0)</f>
        <v>2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-2</v>
      </c>
      <c r="W230">
        <f>IF(OR(RosterPlan25[[#This Row],[SOURCE]]="Rookie",RosterPlan25[[#This Row],[POS]]="K"),0,RosterPlan25[[#This Row],[VAR/G]]+3.3)</f>
        <v>8.1004418662502964E-2</v>
      </c>
      <c r="X230" t="e">
        <f>IF(RosterPlan25[[#This Row],[VAW/G]]&gt;0,ROUND(RosterPlan25[[#This Row],[VAW/G]]*$AF$56,0)+1,1)</f>
        <v>#DIV/0!</v>
      </c>
      <c r="Y230" s="49" t="e">
        <f>RosterPlan25[[#This Row],[VAWG Market $]]-_xlfn.IFNA(RosterPlan25[[#This Row],[$ CURR]],1)</f>
        <v>#DIV/0!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-2</v>
      </c>
      <c r="AB230">
        <f>INDEX(players[age],MATCH(RosterPlan25[[#This Row],[player_id]],players[sleeper_id],0))</f>
        <v>22</v>
      </c>
      <c r="AV230" s="35"/>
      <c r="BI230"/>
    </row>
    <row r="231" spans="1:61" x14ac:dyDescent="0.25">
      <c r="A231" t="s">
        <v>19029</v>
      </c>
      <c r="B231" t="s">
        <v>267</v>
      </c>
      <c r="C231" t="s">
        <v>19028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Row],[player_id]],Draft2024[sleeper_id],0)</f>
        <v>176</v>
      </c>
      <c r="F231" s="35" t="str">
        <f>INDEX(CompositeRoster[team],RosterPlan25[[#This Row],[RosterIndex]])&amp;""</f>
        <v>MIN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_xlfn.IFNA(INDEX(Draft2024[PRICE],RosterPlan25[[#This Row],[DraftIndex]]),0)</f>
        <v>5</v>
      </c>
      <c r="J231" s="41" t="str">
        <f>IF(RosterPlan25[[#This Row],[SOURCE]]="Rookie","Rookie",_xlfn.IFNA(INDEX(Draft2024[Current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1" s="41" t="str" cm="1">
        <f t="array" ref="L2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31" s="37">
        <f>IF(VARG="MANUAL",RosterPlan25[[#This Row],[ManualVARG]],IF(VARG="GOOD",RosterPlan25[[#This Row],[GoodVARG]],"ERR"))</f>
        <v>-0.12433467018881154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-0.12433467018881154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31" s="38" t="s">
        <v>433</v>
      </c>
      <c r="S231" s="38">
        <f>_xlfn.IFNA(INDEX(Draft2024[Net Keeper Count],RosterPlan25[[#This Row],[DraftIndex]]),0)+IF(RosterPlan25[[#This Row],[KEEPER / RFA]]="K",1,0)</f>
        <v>2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-4</v>
      </c>
      <c r="W231">
        <f>IF(OR(RosterPlan25[[#This Row],[SOURCE]]="Rookie",RosterPlan25[[#This Row],[POS]]="K"),0,RosterPlan25[[#This Row],[VAR/G]]+3.3)</f>
        <v>3.1756653298111881</v>
      </c>
      <c r="X231" t="e">
        <f>IF(RosterPlan25[[#This Row],[VAW/G]]&gt;0,ROUND(RosterPlan25[[#This Row],[VAW/G]]*$AF$56,0)+1,1)</f>
        <v>#DIV/0!</v>
      </c>
      <c r="Y231" s="49" t="e">
        <f>RosterPlan25[[#This Row],[VAWG Market $]]-_xlfn.IFNA(RosterPlan25[[#This Row],[$ CURR]],1)</f>
        <v>#DIV/0!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-4</v>
      </c>
      <c r="AB231">
        <f>INDEX(players[age],MATCH(RosterPlan25[[#This Row],[player_id]],players[sleeper_id],0))</f>
        <v>22</v>
      </c>
      <c r="AV231" s="35"/>
      <c r="BI231"/>
    </row>
    <row r="232" spans="1:61" x14ac:dyDescent="0.25">
      <c r="A232" t="s">
        <v>112</v>
      </c>
      <c r="B232" t="s">
        <v>267</v>
      </c>
      <c r="C232" t="s">
        <v>1439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Row],[player_id]],Draft2024[sleeper_id],0)</f>
        <v>200</v>
      </c>
      <c r="F232" s="35" t="str">
        <f>INDEX(CompositeRoster[team],RosterPlan25[[#This Row],[RosterIndex]])&amp;""</f>
        <v>ATL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_xlfn.IFNA(INDEX(Draft2024[PRICE],RosterPlan25[[#This Row],[DraftIndex]]),0)</f>
        <v>1</v>
      </c>
      <c r="J232" s="41" t="str">
        <f>IF(RosterPlan25[[#This Row],[SOURCE]]="Rookie","Rookie",_xlfn.IFNA(INDEX(Draft2024[Current Contract],RosterPlan25[[#This Row],[DraftIndex]]),"Undrafted"))</f>
        <v>Auction</v>
      </c>
      <c r="K232" s="41" cm="1">
        <f t="array" ref="K23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2" s="41" cm="1">
        <f t="array" ref="L2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2" s="37">
        <f>IF(VARG="MANUAL",RosterPlan25[[#This Row],[ManualVARG]],IF(VARG="GOOD",RosterPlan25[[#This Row],[GoodVARG]],"ERR"))</f>
        <v>-0.53531135249816686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-0.53531135249816686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232" s="38" t="s">
        <v>433</v>
      </c>
      <c r="S232" s="38">
        <f>_xlfn.IFNA(INDEX(Draft2024[Net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0</v>
      </c>
      <c r="W232">
        <f>IF(OR(RosterPlan25[[#This Row],[SOURCE]]="Rookie",RosterPlan25[[#This Row],[POS]]="K"),0,RosterPlan25[[#This Row],[VAR/G]]+3.3)</f>
        <v>2.7646886475018331</v>
      </c>
      <c r="X232" t="e">
        <f>IF(RosterPlan25[[#This Row],[VAW/G]]&gt;0,ROUND(RosterPlan25[[#This Row],[VAW/G]]*$AF$56,0)+1,1)</f>
        <v>#DIV/0!</v>
      </c>
      <c r="Y232" s="49" t="e">
        <f>RosterPlan25[[#This Row],[VAWG Market $]]-_xlfn.IFNA(RosterPlan25[[#This Row],[$ CURR]],1)</f>
        <v>#DIV/0!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0</v>
      </c>
      <c r="AB232">
        <f>INDEX(players[age],MATCH(RosterPlan25[[#This Row],[player_id]],players[sleeper_id],0))</f>
        <v>35</v>
      </c>
      <c r="AV232" s="35"/>
      <c r="BI232"/>
    </row>
    <row r="233" spans="1:61" x14ac:dyDescent="0.25">
      <c r="A233" t="s">
        <v>16008</v>
      </c>
      <c r="B233" t="s">
        <v>267</v>
      </c>
      <c r="C233" t="s">
        <v>16007</v>
      </c>
      <c r="D233" s="35">
        <f>_xlfn.IFNA(MATCH(RosterPlan25[[#This Row],[player_id]],CompositeRoster[sleeper_id],0),  MATCH(RosterPlan25[[#This Row],[PLAYER]],CompositeRoster[full_name],0))</f>
        <v>232</v>
      </c>
      <c r="E233" s="35">
        <f>MATCH(RosterPlan25[[#This Row],[player_id]],Draft2024[sleeper_id],0)</f>
        <v>177</v>
      </c>
      <c r="F233" s="35" t="str">
        <f>INDEX(CompositeRoster[team],RosterPlan25[[#This Row],[RosterIndex]])&amp;""</f>
        <v>PIT</v>
      </c>
      <c r="G233" s="35" t="str">
        <f>INDEX(CompositeRoster[position],RosterPlan25[[#This Row],[RosterIndex]])&amp;""</f>
        <v>TE</v>
      </c>
      <c r="H233" s="35" t="str">
        <f>INDEX(CompositeRoster[source],RosterPlan25[[#This Row],[RosterIndex]])</f>
        <v>Roster</v>
      </c>
      <c r="I233" s="41">
        <f>_xlfn.IFNA(INDEX(Draft2024[PRICE],RosterPlan25[[#This Row],[DraftIndex]]),0)</f>
        <v>4</v>
      </c>
      <c r="J233" s="41" t="str">
        <f>IF(RosterPlan25[[#This Row],[SOURCE]]="Rookie","Rookie",_xlfn.IFNA(INDEX(Draft2024[Current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33" s="41" t="str" cm="1">
        <f t="array" ref="L2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3" s="37">
        <f>IF(VARG="MANUAL",RosterPlan25[[#This Row],[ManualVARG]],IF(VARG="GOOD",RosterPlan25[[#This Row],[GoodVARG]],"ERR"))</f>
        <v>-8.7232416212153358E-2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-8.7232416212153358E-2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33" s="38" t="s">
        <v>433</v>
      </c>
      <c r="S233" s="38">
        <f>_xlfn.IFNA(INDEX(Draft2024[Net Keeper Count],RosterPlan25[[#This Row],[DraftIndex]]),0)+IF(RosterPlan25[[#This Row],[KEEPER / RFA]]="K",1,0)</f>
        <v>4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-3</v>
      </c>
      <c r="W233">
        <f>IF(OR(RosterPlan25[[#This Row],[SOURCE]]="Rookie",RosterPlan25[[#This Row],[POS]]="K"),0,RosterPlan25[[#This Row],[VAR/G]]+3.3)</f>
        <v>3.2127675837878464</v>
      </c>
      <c r="X233" t="e">
        <f>IF(RosterPlan25[[#This Row],[VAW/G]]&gt;0,ROUND(RosterPlan25[[#This Row],[VAW/G]]*$AF$56,0)+1,1)</f>
        <v>#DIV/0!</v>
      </c>
      <c r="Y233" s="49" t="e">
        <f>RosterPlan25[[#This Row],[VAWG Market $]]-_xlfn.IFNA(RosterPlan25[[#This Row],[$ CURR]],1)</f>
        <v>#DIV/0!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-3</v>
      </c>
      <c r="AB233">
        <f>INDEX(players[age],MATCH(RosterPlan25[[#This Row],[player_id]],players[sleeper_id],0))</f>
        <v>25</v>
      </c>
      <c r="AV233" s="35">
        <v>2.5687500000000014</v>
      </c>
      <c r="BI233"/>
    </row>
    <row r="234" spans="1:61" x14ac:dyDescent="0.25">
      <c r="A234" t="s">
        <v>19058</v>
      </c>
      <c r="B234" t="s">
        <v>267</v>
      </c>
      <c r="C234" t="s">
        <v>19613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Row],[player_id]],Draft2024[sleeper_id],0)</f>
        <v>178</v>
      </c>
      <c r="F234" s="35" t="str">
        <f>INDEX(CompositeRoster[team],RosterPlan25[[#This Row],[RosterIndex]])&amp;""</f>
        <v>HOU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_xlfn.IFNA(INDEX(Draft2024[PRICE],RosterPlan25[[#This Row],[DraftIndex]]),0)</f>
        <v>8</v>
      </c>
      <c r="J234" s="41" t="str">
        <f>IF(RosterPlan25[[#This Row],[SOURCE]]="Rookie","Rookie",_xlfn.IFNA(INDEX(Draft2024[Current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Row],[player_id]],Rookies2024[player_id],0)))),
SEASON,
_xlfn.IFNA(INDEX(Draft2024[Contract Year],RosterPlan25[[#This Row],[DraftIndex]]),IF(IN_SEASON,SEASON,SEASON-1)))</f>
        <v>2023</v>
      </c>
      <c r="L234" s="41" t="str" cm="1">
        <f t="array" ref="L2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4" s="41">
        <f>ROUNDDOWN(RosterPlan25[[#This Row],[Optimal $]]*IF(RosterPlan25[[#This Row],[Contract]]="Rookie",0.3,0.15),0)</f>
        <v>6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34" s="37">
        <f>IF(VARG="MANUAL",RosterPlan25[[#This Row],[ManualVARG]],IF(VARG="GOOD",RosterPlan25[[#This Row],[GoodVARG]],"ERR"))</f>
        <v>1.4187218115998377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1.4187218115998377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34" s="38" t="s">
        <v>433</v>
      </c>
      <c r="S234" s="38">
        <f>_xlfn.IFNA(INDEX(Draft2024[Net Keeper Count],RosterPlan25[[#This Row],[DraftIndex]]),0)+IF(RosterPlan25[[#This Row],[KEEPER / RFA]]="K",1,0)</f>
        <v>2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20</v>
      </c>
      <c r="V234" s="35">
        <f>RosterPlan25[[#This Row],[Optimal $]]-RosterPlan25[[#This Row],[$ CURR]]</f>
        <v>12</v>
      </c>
      <c r="W234">
        <f>IF(OR(RosterPlan25[[#This Row],[SOURCE]]="Rookie",RosterPlan25[[#This Row],[POS]]="K"),0,RosterPlan25[[#This Row],[VAR/G]]+3.3)</f>
        <v>4.7187218115998375</v>
      </c>
      <c r="X234" t="e">
        <f>IF(RosterPlan25[[#This Row],[VAW/G]]&gt;0,ROUND(RosterPlan25[[#This Row],[VAW/G]]*$AF$56,0)+1,1)</f>
        <v>#DIV/0!</v>
      </c>
      <c r="Y234" s="49" t="e">
        <f>RosterPlan25[[#This Row],[VAWG Market $]]-_xlfn.IFNA(RosterPlan25[[#This Row],[$ CURR]],1)</f>
        <v>#DIV/0!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234">
        <f>RosterPlan25[[#This Row],[Pure Inflated $]]-RosterPlan25[[#This Row],[$ CURR]]</f>
        <v>30</v>
      </c>
      <c r="AB234">
        <f>INDEX(players[age],MATCH(RosterPlan25[[#This Row],[player_id]],players[sleeper_id],0))</f>
        <v>24</v>
      </c>
      <c r="AV234" s="35"/>
      <c r="BI234"/>
    </row>
    <row r="235" spans="1:61" x14ac:dyDescent="0.25">
      <c r="A235" t="s">
        <v>16042</v>
      </c>
      <c r="B235" t="s">
        <v>267</v>
      </c>
      <c r="C235" t="s">
        <v>16041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Row],[player_id]],Draft2024[sleeper_id],0)</f>
        <v>179</v>
      </c>
      <c r="F235" s="35" t="str">
        <f>INDEX(CompositeRoster[team],RosterPlan25[[#This Row],[RosterIndex]])&amp;""</f>
        <v>JAX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_xlfn.IFNA(INDEX(Draft2024[PRICE],RosterPlan25[[#This Row],[DraftIndex]]),0)</f>
        <v>41</v>
      </c>
      <c r="J235" s="41" t="str">
        <f>IF(RosterPlan25[[#This Row],[SOURCE]]="Rookie","Rookie",_xlfn.IFNA(INDEX(Draft2024[Current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_xlfn.IFNA(INDEX(Draft2024[Contract Year],RosterPlan25[[#This Row],[DraftIndex]]),IF(IN_SEASON,SEASON,SEASON-1)))</f>
        <v>2021</v>
      </c>
      <c r="L235" s="41" t="str" cm="1">
        <f t="array" ref="L2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5" s="41">
        <f>ROUNDDOWN(RosterPlan25[[#This Row],[Optimal $]]*IF(RosterPlan25[[#This Row],[Contract]]="Rookie",0.3,0.15),0)</f>
        <v>13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235" s="37">
        <f>IF(VARG="MANUAL",RosterPlan25[[#This Row],[ManualVARG]],IF(VARG="GOOD",RosterPlan25[[#This Row],[GoodVARG]],"ERR"))</f>
        <v>3.2891726368933072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3.2891726368933072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35" s="38" t="s">
        <v>433</v>
      </c>
      <c r="S235" s="38">
        <f>_xlfn.IFNA(INDEX(Draft2024[Net Keeper Count],RosterPlan25[[#This Row],[DraftIndex]]),0)+IF(RosterPlan25[[#This Row],[KEEPER / RFA]]="K",1,0)</f>
        <v>4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45</v>
      </c>
      <c r="V235" s="35">
        <f>RosterPlan25[[#This Row],[Optimal $]]-RosterPlan25[[#This Row],[$ CURR]]</f>
        <v>4</v>
      </c>
      <c r="W235">
        <f>IF(OR(RosterPlan25[[#This Row],[SOURCE]]="Rookie",RosterPlan25[[#This Row],[POS]]="K"),0,RosterPlan25[[#This Row],[VAR/G]]+3.3)</f>
        <v>6.5891726368933075</v>
      </c>
      <c r="X235" t="e">
        <f>IF(RosterPlan25[[#This Row],[VAW/G]]&gt;0,ROUND(RosterPlan25[[#This Row],[VAW/G]]*$AF$56,0)+1,1)</f>
        <v>#DIV/0!</v>
      </c>
      <c r="Y235" s="49" t="e">
        <f>RosterPlan25[[#This Row],[VAWG Market $]]-_xlfn.IFNA(RosterPlan25[[#This Row],[$ CURR]],1)</f>
        <v>#DIV/0!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235">
        <f>RosterPlan25[[#This Row],[Pure Inflated $]]-RosterPlan25[[#This Row],[$ CURR]]</f>
        <v>30</v>
      </c>
      <c r="AB235">
        <f>INDEX(players[age],MATCH(RosterPlan25[[#This Row],[player_id]],players[sleeper_id],0))</f>
        <v>25</v>
      </c>
      <c r="AV235" s="35">
        <v>0.25</v>
      </c>
      <c r="BI235"/>
    </row>
    <row r="236" spans="1:61" x14ac:dyDescent="0.25">
      <c r="A236" t="s">
        <v>17773</v>
      </c>
      <c r="B236" t="s">
        <v>267</v>
      </c>
      <c r="C236" t="s">
        <v>17772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Row],[player_id]],Draft2024[sleeper_id],0)</f>
        <v>180</v>
      </c>
      <c r="F236" s="35" t="str">
        <f>INDEX(CompositeRoster[team],RosterPlan25[[#This Row],[RosterIndex]])&amp;""</f>
        <v>LV</v>
      </c>
      <c r="G236" s="35" t="str">
        <f>INDEX(CompositeRoster[position],RosterPlan25[[#This Row],[RosterIndex]])&amp;""</f>
        <v>RB</v>
      </c>
      <c r="H236" s="35" t="str">
        <f>INDEX(CompositeRoster[source],RosterPlan25[[#This Row],[RosterIndex]])</f>
        <v>Roster</v>
      </c>
      <c r="I236" s="41">
        <f>_xlfn.IFNA(INDEX(Draft2024[PRICE],RosterPlan25[[#This Row],[DraftIndex]]),0)</f>
        <v>11</v>
      </c>
      <c r="J236" s="41" t="str">
        <f>IF(RosterPlan25[[#This Row],[SOURCE]]="Rookie","Rookie",_xlfn.IFNA(INDEX(Draft2024[Current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Row],[player_id]],Rookies2024[player_id],0)))),
SEASON,
_xlfn.IFNA(INDEX(Draft2024[Contract Year],RosterPlan25[[#This Row],[DraftIndex]]),IF(IN_SEASON,SEASON,SEASON-1)))</f>
        <v>2022</v>
      </c>
      <c r="L236" s="41" t="str" cm="1">
        <f t="array" ref="L2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6" s="41">
        <f>ROUNDDOWN(RosterPlan25[[#This Row],[Optimal $]]*IF(RosterPlan25[[#This Row],[Contract]]="Rookie",0.3,0.15),0)</f>
        <v>7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36" s="37">
        <f>IF(VARG="MANUAL",RosterPlan25[[#This Row],[ManualVARG]],IF(VARG="GOOD",RosterPlan25[[#This Row],[GoodVARG]],"ERR"))</f>
        <v>1.8674876070402622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1.8674876070402622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36" s="38" t="s">
        <v>433</v>
      </c>
      <c r="S236" s="38">
        <f>_xlfn.IFNA(INDEX(Draft2024[Net Keeper Count],RosterPlan25[[#This Row],[DraftIndex]]),0)+IF(RosterPlan25[[#This Row],[KEEPER / RFA]]="K",1,0)</f>
        <v>3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26</v>
      </c>
      <c r="V236" s="35">
        <f>RosterPlan25[[#This Row],[Optimal $]]-RosterPlan25[[#This Row],[$ CURR]]</f>
        <v>15</v>
      </c>
      <c r="W236">
        <f>IF(OR(RosterPlan25[[#This Row],[SOURCE]]="Rookie",RosterPlan25[[#This Row],[POS]]="K"),0,RosterPlan25[[#This Row],[VAR/G]]+3.3)</f>
        <v>5.167487607040262</v>
      </c>
      <c r="X236" t="e">
        <f>IF(RosterPlan25[[#This Row],[VAW/G]]&gt;0,ROUND(RosterPlan25[[#This Row],[VAW/G]]*$AF$56,0)+1,1)</f>
        <v>#DIV/0!</v>
      </c>
      <c r="Y236" s="49" t="e">
        <f>RosterPlan25[[#This Row],[VAWG Market $]]-_xlfn.IFNA(RosterPlan25[[#This Row],[$ CURR]],1)</f>
        <v>#DIV/0!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236">
        <f>RosterPlan25[[#This Row],[Pure Inflated $]]-RosterPlan25[[#This Row],[$ CURR]]</f>
        <v>30</v>
      </c>
      <c r="AB236">
        <f>INDEX(players[age],MATCH(RosterPlan25[[#This Row],[player_id]],players[sleeper_id],0))</f>
        <v>24</v>
      </c>
      <c r="AV236" s="35"/>
      <c r="BI236"/>
    </row>
    <row r="237" spans="1:61" x14ac:dyDescent="0.25">
      <c r="A237" t="s">
        <v>21490</v>
      </c>
      <c r="B237" t="s">
        <v>267</v>
      </c>
      <c r="C237" t="s">
        <v>21489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Row],[player_id]],Draft2024[sleeper_id],0)</f>
        <v>181</v>
      </c>
      <c r="F237" s="35" t="str">
        <f>INDEX(CompositeRoster[team],RosterPlan25[[#This Row],[RosterIndex]])&amp;""</f>
        <v>LAR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Rookie</v>
      </c>
      <c r="I237" s="41">
        <f>_xlfn.IFNA(INDEX(Draft2024[PRICE],RosterPlan25[[#This Row],[DraftIndex]]),0)</f>
        <v>4</v>
      </c>
      <c r="J237" s="41" t="str">
        <f>IF(RosterPlan25[[#This Row],[SOURCE]]="Rookie","Rookie",_xlfn.IFNA(INDEX(Draft2024[Current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7" s="41" t="str" cm="1">
        <f t="array" ref="L2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7" s="37">
        <f>IF(VARG="MANUAL",RosterPlan25[[#This Row],[ManualVARG]],IF(VARG="GOOD",RosterPlan25[[#This Row],[GoodVARG]],"ERR"))</f>
        <v>-1.4336791371078816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-1.4336791371078816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7" s="38" t="s">
        <v>433</v>
      </c>
      <c r="S237" s="38">
        <f>_xlfn.IFNA(INDEX(Draft2024[Net Keeper Count],RosterPlan25[[#This Row],[DraftIndex]]),0)+IF(RosterPlan25[[#This Row],[KEEPER / RFA]]="K",1,0)</f>
        <v>1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-3</v>
      </c>
      <c r="W237">
        <f>IF(OR(RosterPlan25[[#This Row],[SOURCE]]="Rookie",RosterPlan25[[#This Row],[POS]]="K"),0,RosterPlan25[[#This Row],[VAR/G]]+3.3)</f>
        <v>0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-3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-3</v>
      </c>
      <c r="AB237">
        <f>INDEX(players[age],MATCH(RosterPlan25[[#This Row],[player_id]],players[sleeper_id],0))</f>
        <v>23</v>
      </c>
      <c r="AV237" s="35"/>
      <c r="BI237"/>
    </row>
    <row r="238" spans="1:61" x14ac:dyDescent="0.25">
      <c r="A238" t="s">
        <v>21411</v>
      </c>
      <c r="B238" t="s">
        <v>267</v>
      </c>
      <c r="C238" t="s">
        <v>21410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Row],[player_id]],Draft2024[sleeper_id],0)</f>
        <v>182</v>
      </c>
      <c r="F238" s="35" t="str">
        <f>INDEX(CompositeRoster[team],RosterPlan25[[#This Row],[RosterIndex]])&amp;""</f>
        <v>LV</v>
      </c>
      <c r="G238" s="35" t="str">
        <f>INDEX(CompositeRoster[position],RosterPlan25[[#This Row],[RosterIndex]])&amp;""</f>
        <v>TE</v>
      </c>
      <c r="H238" s="35" t="str">
        <f>INDEX(CompositeRoster[source],RosterPlan25[[#This Row],[RosterIndex]])</f>
        <v>Rookie</v>
      </c>
      <c r="I238" s="41">
        <f>_xlfn.IFNA(INDEX(Draft2024[PRICE],RosterPlan25[[#This Row],[DraftIndex]]),0)</f>
        <v>5</v>
      </c>
      <c r="J238" s="41" t="str">
        <f>IF(RosterPlan25[[#This Row],[SOURCE]]="Rookie","Rookie",_xlfn.IFNA(INDEX(Draft2024[Current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8" s="41" t="str" cm="1">
        <f t="array" ref="L2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38" s="37">
        <f>IF(VARG="MANUAL",RosterPlan25[[#This Row],[ManualVARG]],IF(VARG="GOOD",RosterPlan25[[#This Row],[GoodVARG]],"ERR"))</f>
        <v>0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8" s="38" t="s">
        <v>433</v>
      </c>
      <c r="S238" s="38">
        <f>_xlfn.IFNA(INDEX(Draft2024[Net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-4</v>
      </c>
      <c r="W238">
        <f>IF(OR(RosterPlan25[[#This Row],[SOURCE]]="Rookie",RosterPlan25[[#This Row],[POS]]="K"),0,RosterPlan25[[#This Row],[VAR/G]]+3.3)</f>
        <v>0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-4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-4</v>
      </c>
      <c r="AB238">
        <f>INDEX(players[age],MATCH(RosterPlan25[[#This Row],[player_id]],players[sleeper_id],0))</f>
        <v>21</v>
      </c>
      <c r="AV238" s="35">
        <v>7.9250000000000007</v>
      </c>
      <c r="BI238"/>
    </row>
    <row r="239" spans="1:61" x14ac:dyDescent="0.25">
      <c r="A239" t="s">
        <v>21417</v>
      </c>
      <c r="B239" t="s">
        <v>267</v>
      </c>
      <c r="C239" t="s">
        <v>21416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Row],[player_id]],Draft2024[sleeper_id],0)</f>
        <v>183</v>
      </c>
      <c r="F239" s="35" t="str">
        <f>INDEX(CompositeRoster[team],RosterPlan25[[#This Row],[RosterIndex]])&amp;""</f>
        <v>NE</v>
      </c>
      <c r="G239" s="35" t="str">
        <f>INDEX(CompositeRoster[position],RosterPlan25[[#This Row],[RosterIndex]])&amp;""</f>
        <v>QB</v>
      </c>
      <c r="H239" s="35" t="str">
        <f>INDEX(CompositeRoster[source],RosterPlan25[[#This Row],[RosterIndex]])</f>
        <v>Rookie</v>
      </c>
      <c r="I239" s="41">
        <f>_xlfn.IFNA(INDEX(Draft2024[PRICE],RosterPlan25[[#This Row],[DraftIndex]]),0)</f>
        <v>4</v>
      </c>
      <c r="J239" s="41" t="str">
        <f>IF(RosterPlan25[[#This Row],[SOURCE]]="Rookie","Rookie",_xlfn.IFNA(INDEX(Draft2024[Current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39" s="41" t="str" cm="1">
        <f t="array" ref="L2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39" s="37">
        <f>IF(VARG="MANUAL",RosterPlan25[[#This Row],[ManualVARG]],IF(VARG="GOOD",RosterPlan25[[#This Row],[GoodVARG]],"ERR"))</f>
        <v>-7.5935654384943181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-7.5935654384943181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39" s="38" t="s">
        <v>433</v>
      </c>
      <c r="S239" s="38">
        <f>_xlfn.IFNA(INDEX(Draft2024[Net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-3</v>
      </c>
      <c r="W239">
        <f>IF(OR(RosterPlan25[[#This Row],[SOURCE]]="Rookie",RosterPlan25[[#This Row],[POS]]="K"),0,RosterPlan25[[#This Row],[VAR/G]]+3.3)</f>
        <v>0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-3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-3</v>
      </c>
      <c r="AB239">
        <f>INDEX(players[age],MATCH(RosterPlan25[[#This Row],[player_id]],players[sleeper_id],0))</f>
        <v>21</v>
      </c>
      <c r="AV239" s="35">
        <v>2.28125</v>
      </c>
      <c r="BI239"/>
    </row>
    <row r="240" spans="1:61" x14ac:dyDescent="0.25">
      <c r="A240" t="s">
        <v>21480</v>
      </c>
      <c r="B240" t="s">
        <v>267</v>
      </c>
      <c r="C240" t="s">
        <v>21479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Row],[player_id]],Draft2024[sleeper_id],0)</f>
        <v>184</v>
      </c>
      <c r="F240" s="35" t="str">
        <f>INDEX(CompositeRoster[team],RosterPlan25[[#This Row],[RosterIndex]])&amp;""</f>
        <v>MIN</v>
      </c>
      <c r="G240" s="35" t="str">
        <f>INDEX(CompositeRoster[position],RosterPlan25[[#This Row],[RosterIndex]])&amp;""</f>
        <v>QB</v>
      </c>
      <c r="H240" s="35" t="str">
        <f>INDEX(CompositeRoster[source],RosterPlan25[[#This Row],[RosterIndex]])</f>
        <v>Rookie</v>
      </c>
      <c r="I240" s="41">
        <f>_xlfn.IFNA(INDEX(Draft2024[PRICE],RosterPlan25[[#This Row],[DraftIndex]]),0)</f>
        <v>4</v>
      </c>
      <c r="J240" s="41" t="str">
        <f>IF(RosterPlan25[[#This Row],[SOURCE]]="Rookie","Rookie",_xlfn.IFNA(INDEX(Draft2024[Current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0" s="41" t="str" cm="1">
        <f t="array" ref="L2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0" s="37">
        <f>IF(VARG="MANUAL",RosterPlan25[[#This Row],[ManualVARG]],IF(VARG="GOOD",RosterPlan25[[#This Row],[GoodVARG]],"ERR"))</f>
        <v>-18.247147528808718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-18.247147528808718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40" s="38" t="s">
        <v>433</v>
      </c>
      <c r="S240" s="38">
        <f>_xlfn.IFNA(INDEX(Draft2024[Net Keeper Count],RosterPlan25[[#This Row],[DraftIndex]]),0)+IF(RosterPlan25[[#This Row],[KEEPER / RFA]]="K",1,0)</f>
        <v>1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-3</v>
      </c>
      <c r="W240">
        <f>IF(OR(RosterPlan25[[#This Row],[SOURCE]]="Rookie",RosterPlan25[[#This Row],[POS]]="K"),0,RosterPlan25[[#This Row],[VAR/G]]+3.3)</f>
        <v>0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-3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-3</v>
      </c>
      <c r="AB240">
        <f>INDEX(players[age],MATCH(RosterPlan25[[#This Row],[player_id]],players[sleeper_id],0))</f>
        <v>21</v>
      </c>
      <c r="AV240" s="35"/>
      <c r="BI240"/>
    </row>
    <row r="241" spans="1:61" x14ac:dyDescent="0.25">
      <c r="A241" t="s">
        <v>21425</v>
      </c>
      <c r="B241" t="s">
        <v>267</v>
      </c>
      <c r="C241" t="s">
        <v>21424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Row],[player_id]],Draft2024[sleeper_id],0)</f>
        <v>185</v>
      </c>
      <c r="F241" s="35" t="str">
        <f>INDEX(CompositeRoster[team],RosterPlan25[[#This Row],[RosterIndex]])&amp;""</f>
        <v>MIA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Rookie</v>
      </c>
      <c r="I241" s="41">
        <f>_xlfn.IFNA(INDEX(Draft2024[PRICE],RosterPlan25[[#This Row],[DraftIndex]]),0)</f>
        <v>4</v>
      </c>
      <c r="J241" s="41" t="str">
        <f>IF(RosterPlan25[[#This Row],[SOURCE]]="Rookie","Rookie",_xlfn.IFNA(INDEX(Draft2024[Current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1" s="41" t="str" cm="1">
        <f t="array" ref="L2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1" s="37">
        <f>IF(VARG="MANUAL",RosterPlan25[[#This Row],[ManualVARG]],IF(VARG="GOOD",RosterPlan25[[#This Row],[GoodVARG]],"ERR"))</f>
        <v>-3.8954354904486195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-3.8954354904486195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1" s="38" t="s">
        <v>433</v>
      </c>
      <c r="S241" s="38">
        <f>_xlfn.IFNA(INDEX(Draft2024[Net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-3</v>
      </c>
      <c r="W241">
        <f>IF(OR(RosterPlan25[[#This Row],[SOURCE]]="Rookie",RosterPlan25[[#This Row],[POS]]="K"),0,RosterPlan25[[#This Row],[VAR/G]]+3.3)</f>
        <v>0</v>
      </c>
      <c r="X241">
        <f>IF(RosterPlan25[[#This Row],[VAW/G]]&gt;0,ROUND(RosterPlan25[[#This Row],[VAW/G]]*$AF$56,0)+1,1)</f>
        <v>1</v>
      </c>
      <c r="Y241" s="49">
        <f>RosterPlan25[[#This Row],[VAWG Market $]]-_xlfn.IFNA(RosterPlan25[[#This Row],[$ CURR]],1)</f>
        <v>-3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-3</v>
      </c>
      <c r="AB241">
        <f>INDEX(players[age],MATCH(RosterPlan25[[#This Row],[player_id]],players[sleeper_id],0))</f>
        <v>21</v>
      </c>
      <c r="AV241" s="35"/>
      <c r="BI241"/>
    </row>
    <row r="242" spans="1:61" x14ac:dyDescent="0.25">
      <c r="A242" t="s">
        <v>21442</v>
      </c>
      <c r="B242" t="s">
        <v>267</v>
      </c>
      <c r="C242" t="s">
        <v>21441</v>
      </c>
      <c r="D242" s="35">
        <f>_xlfn.IFNA(MATCH(RosterPlan25[[#This Row],[player_id]],CompositeRoster[sleeper_id],0),  MATCH(RosterPlan25[[#This Row],[PLAYER]],CompositeRoster[full_name],0))</f>
        <v>241</v>
      </c>
      <c r="E242" s="35">
        <f>MATCH(RosterPlan25[[#This Row],[player_id]],Draft2024[sleeper_id],0)</f>
        <v>186</v>
      </c>
      <c r="F242" s="35" t="str">
        <f>INDEX(CompositeRoster[team],RosterPlan25[[#This Row],[RosterIndex]])&amp;""</f>
        <v>BUF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Rookie</v>
      </c>
      <c r="I242" s="41">
        <f>_xlfn.IFNA(INDEX(Draft2024[PRICE],RosterPlan25[[#This Row],[DraftIndex]]),0)</f>
        <v>5</v>
      </c>
      <c r="J242" s="41" t="str">
        <f>IF(RosterPlan25[[#This Row],[SOURCE]]="Rookie","Rookie",_xlfn.IFNA(INDEX(Draft2024[Current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2" s="41" t="str" cm="1">
        <f t="array" ref="L2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2" s="37">
        <f>IF(VARG="MANUAL",RosterPlan25[[#This Row],[ManualVARG]],IF(VARG="GOOD",RosterPlan25[[#This Row],[GoodVARG]],"ERR"))</f>
        <v>-0.82504773815273824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-0.82504773815273824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2" s="38" t="s">
        <v>433</v>
      </c>
      <c r="S242" s="38">
        <f>_xlfn.IFNA(INDEX(Draft2024[Net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-4</v>
      </c>
      <c r="W242">
        <f>IF(OR(RosterPlan25[[#This Row],[SOURCE]]="Rookie",RosterPlan25[[#This Row],[POS]]="K"),0,RosterPlan25[[#This Row],[VAR/G]]+3.3)</f>
        <v>0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-4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-4</v>
      </c>
      <c r="AB242">
        <f>INDEX(players[age],MATCH(RosterPlan25[[#This Row],[player_id]],players[sleeper_id],0))</f>
        <v>20</v>
      </c>
      <c r="AV242" s="35"/>
      <c r="BI242"/>
    </row>
    <row r="243" spans="1:61" x14ac:dyDescent="0.25">
      <c r="A243" t="s">
        <v>21472</v>
      </c>
      <c r="B243" t="s">
        <v>267</v>
      </c>
      <c r="C243" t="s">
        <v>21471</v>
      </c>
      <c r="D243" s="35">
        <f>_xlfn.IFNA(MATCH(RosterPlan25[[#This Row],[player_id]],CompositeRoster[sleeper_id],0),  MATCH(RosterPlan25[[#This Row],[PLAYER]],CompositeRoster[full_name],0))</f>
        <v>242</v>
      </c>
      <c r="E243" s="35">
        <f>MATCH(RosterPlan25[[#This Row],[player_id]],Draft2024[sleeper_id],0)</f>
        <v>187</v>
      </c>
      <c r="F243" s="35" t="str">
        <f>INDEX(CompositeRoster[team],RosterPlan25[[#This Row],[RosterIndex]])&amp;""</f>
        <v>NYG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Rookie</v>
      </c>
      <c r="I243" s="41">
        <f>_xlfn.IFNA(INDEX(Draft2024[PRICE],RosterPlan25[[#This Row],[DraftIndex]]),0)</f>
        <v>6</v>
      </c>
      <c r="J243" s="41" t="str">
        <f>IF(RosterPlan25[[#This Row],[SOURCE]]="Rookie","Rookie",_xlfn.IFNA(INDEX(Draft2024[Current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3" s="41" t="str" cm="1">
        <f t="array" ref="L2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3" s="41">
        <f>ROUNDDOWN(RosterPlan25[[#This Row],[Optimal $]]*IF(RosterPlan25[[#This Row],[Contract]]="Rookie",0.3,0.15),0)</f>
        <v>5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3" s="37">
        <f>IF(VARG="MANUAL",RosterPlan25[[#This Row],[ManualVARG]],IF(VARG="GOOD",RosterPlan25[[#This Row],[GoodVARG]],"ERR"))</f>
        <v>1.292885081826098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1.292885081826098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3" s="38" t="s">
        <v>433</v>
      </c>
      <c r="S243" s="38">
        <f>_xlfn.IFNA(INDEX(Draft2024[Net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18</v>
      </c>
      <c r="V243" s="35">
        <f>RosterPlan25[[#This Row],[Optimal $]]-RosterPlan25[[#This Row],[$ CURR]]</f>
        <v>12</v>
      </c>
      <c r="W243">
        <f>IF(OR(RosterPlan25[[#This Row],[SOURCE]]="Rookie",RosterPlan25[[#This Row],[POS]]="K"),0,RosterPlan25[[#This Row],[VAR/G]]+3.3)</f>
        <v>0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-5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36</v>
      </c>
      <c r="AA243">
        <f>RosterPlan25[[#This Row],[Pure Inflated $]]-RosterPlan25[[#This Row],[$ CURR]]</f>
        <v>30</v>
      </c>
      <c r="AB243">
        <f>INDEX(players[age],MATCH(RosterPlan25[[#This Row],[player_id]],players[sleeper_id],0))</f>
        <v>20</v>
      </c>
      <c r="AV243" s="35"/>
      <c r="BI243"/>
    </row>
    <row r="244" spans="1:61" x14ac:dyDescent="0.25">
      <c r="A244" t="s">
        <v>21464</v>
      </c>
      <c r="B244" t="s">
        <v>267</v>
      </c>
      <c r="C244" t="s">
        <v>21463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Row],[player_id]],Draft2024[sleeper_id],0)</f>
        <v>188</v>
      </c>
      <c r="F244" s="35" t="str">
        <f>INDEX(CompositeRoster[team],RosterPlan25[[#This Row],[RosterIndex]])&amp;""</f>
        <v>GB</v>
      </c>
      <c r="G244" s="35" t="str">
        <f>INDEX(CompositeRoster[position],RosterPlan25[[#This Row],[RosterIndex]])&amp;""</f>
        <v>RB</v>
      </c>
      <c r="H244" s="35" t="str">
        <f>INDEX(CompositeRoster[source],RosterPlan25[[#This Row],[RosterIndex]])</f>
        <v>Rookie</v>
      </c>
      <c r="I244" s="41">
        <f>_xlfn.IFNA(INDEX(Draft2024[PRICE],RosterPlan25[[#This Row],[DraftIndex]]),0)</f>
        <v>4</v>
      </c>
      <c r="J244" s="41" t="str">
        <f>IF(RosterPlan25[[#This Row],[SOURCE]]="Rookie","Rookie",_xlfn.IFNA(INDEX(Draft2024[Current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4" s="41" t="str" cm="1">
        <f t="array" ref="L2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4" s="37">
        <f>IF(VARG="MANUAL",RosterPlan25[[#This Row],[ManualVARG]],IF(VARG="GOOD",RosterPlan25[[#This Row],[GoodVARG]],"ERR"))</f>
        <v>-2.5034495033525408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-2.5034495033525408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38">
        <f>_xlfn.IFNA(INDEX(Draft2024[Net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-3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-3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-3</v>
      </c>
      <c r="AB244">
        <f>INDEX(players[age],MATCH(RosterPlan25[[#This Row],[player_id]],players[sleeper_id],0))</f>
        <v>23</v>
      </c>
      <c r="AV244" s="35">
        <v>0.59375</v>
      </c>
      <c r="BI244"/>
    </row>
    <row r="245" spans="1:61" x14ac:dyDescent="0.25">
      <c r="A245" t="s">
        <v>21476</v>
      </c>
      <c r="B245" t="s">
        <v>267</v>
      </c>
      <c r="C245" t="s">
        <v>21475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Row],[player_id]],Draft2024[sleeper_id],0)</f>
        <v>214</v>
      </c>
      <c r="F245" s="35" t="str">
        <f>INDEX(CompositeRoster[team],RosterPlan25[[#This Row],[RosterIndex]])&amp;""</f>
        <v>ATL</v>
      </c>
      <c r="G245" s="35" t="str">
        <f>INDEX(CompositeRoster[position],RosterPlan25[[#This Row],[RosterIndex]])&amp;""</f>
        <v>QB</v>
      </c>
      <c r="H245" s="35" t="str">
        <f>INDEX(CompositeRoster[source],RosterPlan25[[#This Row],[RosterIndex]])</f>
        <v>Rookie</v>
      </c>
      <c r="I245" s="41">
        <f>_xlfn.IFNA(INDEX(Draft2024[PRICE],RosterPlan25[[#This Row],[DraftIndex]]),0)</f>
        <v>1</v>
      </c>
      <c r="J245" s="41" t="str">
        <f>IF(RosterPlan25[[#This Row],[SOURCE]]="Rookie","Rookie",_xlfn.IFNA(INDEX(Draft2024[Current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5" s="41" t="str" cm="1">
        <f t="array" ref="L2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5" s="37">
        <f>IF(VARG="MANUAL",RosterPlan25[[#This Row],[ManualVARG]],IF(VARG="GOOD",RosterPlan25[[#This Row],[GoodVARG]],"ERR"))</f>
        <v>-16.638178670677231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-16.638178670677231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45" s="38" t="s">
        <v>433</v>
      </c>
      <c r="S245" s="38">
        <f>_xlfn.IFNA(INDEX(Draft2024[Net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0</v>
      </c>
      <c r="W245">
        <f>IF(OR(RosterPlan25[[#This Row],[SOURCE]]="Rookie",RosterPlan25[[#This Row],[POS]]="K"),0,RosterPlan25[[#This Row],[VAR/G]]+3.3)</f>
        <v>0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0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0</v>
      </c>
      <c r="AB245">
        <f>INDEX(players[age],MATCH(RosterPlan25[[#This Row],[player_id]],players[sleeper_id],0))</f>
        <v>24</v>
      </c>
      <c r="AV245" s="35"/>
      <c r="BI245"/>
    </row>
    <row r="246" spans="1:61" x14ac:dyDescent="0.25">
      <c r="A246" t="s">
        <v>21496</v>
      </c>
      <c r="B246" t="s">
        <v>267</v>
      </c>
      <c r="C246" t="s">
        <v>21495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Row],[player_id]],Draft2024[sleeper_id],0)</f>
        <v>189</v>
      </c>
      <c r="F246" s="35" t="str">
        <f>INDEX(CompositeRoster[team],RosterPlan25[[#This Row],[RosterIndex]])&amp;""</f>
        <v>PIT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Rookie</v>
      </c>
      <c r="I246" s="41">
        <f>_xlfn.IFNA(INDEX(Draft2024[PRICE],RosterPlan25[[#This Row],[DraftIndex]]),0)</f>
        <v>3</v>
      </c>
      <c r="J246" s="41" t="str">
        <f>IF(RosterPlan25[[#This Row],[SOURCE]]="Rookie","Rookie",_xlfn.IFNA(INDEX(Draft2024[Current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6" s="41" t="str" cm="1">
        <f t="array" ref="L2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6" s="37">
        <f>IF(VARG="MANUAL",RosterPlan25[[#This Row],[ManualVARG]],IF(VARG="GOOD",RosterPlan25[[#This Row],[GoodVARG]],"ERR"))</f>
        <v>-2.5856570522602689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-2.5856570522602689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6" s="38" t="s">
        <v>433</v>
      </c>
      <c r="S246" s="38">
        <f>_xlfn.IFNA(INDEX(Draft2024[Net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-2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-2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-2</v>
      </c>
      <c r="AB246">
        <f>INDEX(players[age],MATCH(RosterPlan25[[#This Row],[player_id]],players[sleeper_id],0))</f>
        <v>22</v>
      </c>
      <c r="AV246" s="35"/>
      <c r="BI246"/>
    </row>
    <row r="247" spans="1:61" x14ac:dyDescent="0.25">
      <c r="A247" t="s">
        <v>21470</v>
      </c>
      <c r="B247" t="s">
        <v>267</v>
      </c>
      <c r="C247" t="s">
        <v>21469</v>
      </c>
      <c r="D247" s="35">
        <f>_xlfn.IFNA(MATCH(RosterPlan25[[#This Row],[player_id]],CompositeRoster[sleeper_id],0),  MATCH(RosterPlan25[[#This Row],[PLAYER]],CompositeRoster[full_name],0))</f>
        <v>246</v>
      </c>
      <c r="E247" s="35">
        <f>MATCH(RosterPlan25[[#This Row],[player_id]],Draft2024[sleeper_id],0)</f>
        <v>190</v>
      </c>
      <c r="F247" s="35" t="str">
        <f>INDEX(CompositeRoster[team],RosterPlan25[[#This Row],[RosterIndex]])&amp;""</f>
        <v>KC</v>
      </c>
      <c r="G247" s="35" t="str">
        <f>INDEX(CompositeRoster[position],RosterPlan25[[#This Row],[RosterIndex]])&amp;""</f>
        <v>WR</v>
      </c>
      <c r="H247" s="35" t="str">
        <f>INDEX(CompositeRoster[source],RosterPlan25[[#This Row],[RosterIndex]])</f>
        <v>Rookie</v>
      </c>
      <c r="I247" s="41">
        <f>_xlfn.IFNA(INDEX(Draft2024[PRICE],RosterPlan25[[#This Row],[DraftIndex]]),0)</f>
        <v>5</v>
      </c>
      <c r="J247" s="41" t="str">
        <f>IF(RosterPlan25[[#This Row],[SOURCE]]="Rookie","Rookie",_xlfn.IFNA(INDEX(Draft2024[Current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_xlfn.IFNA(INDEX(Draft2024[Contract Year],RosterPlan25[[#This Row],[DraftIndex]]),IF(IN_SEASON,SEASON,SEASON-1)))</f>
        <v>2024</v>
      </c>
      <c r="L247" s="41" t="str" cm="1">
        <f t="array" ref="L2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7" s="37">
        <f>IF(VARG="MANUAL",RosterPlan25[[#This Row],[ManualVARG]],IF(VARG="GOOD",RosterPlan25[[#This Row],[GoodVARG]],"ERR"))</f>
        <v>-0.31291503746237814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-0.31291503746237814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7" s="38" t="s">
        <v>433</v>
      </c>
      <c r="S247" s="38">
        <f>_xlfn.IFNA(INDEX(Draft2024[Net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-4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-4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-4</v>
      </c>
      <c r="AB247">
        <f>INDEX(players[age],MATCH(RosterPlan25[[#This Row],[player_id]],players[sleeper_id],0))</f>
        <v>21</v>
      </c>
      <c r="AV247" s="35"/>
      <c r="BI247"/>
    </row>
    <row r="248" spans="1:61" x14ac:dyDescent="0.25">
      <c r="AV248" s="35">
        <v>4.3625000000000007</v>
      </c>
      <c r="BI248"/>
    </row>
    <row r="249" spans="1:61" x14ac:dyDescent="0.25">
      <c r="AV249" s="35">
        <v>2.09375</v>
      </c>
      <c r="BI249"/>
    </row>
    <row r="250" spans="1:61" x14ac:dyDescent="0.25">
      <c r="AV250" s="35"/>
      <c r="BI250"/>
    </row>
    <row r="251" spans="1:61" x14ac:dyDescent="0.25">
      <c r="AV251" s="35">
        <v>0.68125000000000036</v>
      </c>
      <c r="BI251"/>
    </row>
    <row r="252" spans="1:61" x14ac:dyDescent="0.25">
      <c r="AV252" s="35">
        <v>0.8125</v>
      </c>
      <c r="BI252"/>
    </row>
    <row r="253" spans="1:61" x14ac:dyDescent="0.25">
      <c r="AV253" s="35"/>
      <c r="BI253"/>
    </row>
    <row r="254" spans="1:61" x14ac:dyDescent="0.25">
      <c r="AV254" s="35"/>
      <c r="BI254"/>
    </row>
    <row r="255" spans="1:61" x14ac:dyDescent="0.25">
      <c r="AV255" s="35"/>
      <c r="BI255"/>
    </row>
    <row r="256" spans="1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69"/>
  <sheetViews>
    <sheetView workbookViewId="0">
      <selection activeCell="Y9" sqref="Y9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3" x14ac:dyDescent="0.25">
      <c r="A2" t="s">
        <v>5650</v>
      </c>
      <c r="B2" t="s">
        <v>901</v>
      </c>
      <c r="C2" t="s">
        <v>319</v>
      </c>
      <c r="D2" t="s">
        <v>20421</v>
      </c>
      <c r="E2" s="84">
        <v>156.20273056268232</v>
      </c>
      <c r="F2" s="84">
        <v>31.580966717616434</v>
      </c>
      <c r="G2" s="84">
        <v>1.8577039245656726</v>
      </c>
      <c r="H2" s="84">
        <v>154.34502663811665</v>
      </c>
      <c r="I2" s="84">
        <v>29.723262793050765</v>
      </c>
      <c r="J2" s="84">
        <v>1.7484272231206333</v>
      </c>
      <c r="K2">
        <f>_xlfn.XLOOKUP(Free_Agents[[#This Row],[Player]],$T$2:$T$21,$U$2:$U$21)</f>
        <v>1</v>
      </c>
      <c r="L2" s="55">
        <f>MAX(Free_Agents[[#This Row],[MG VARG]]*'Full Roster'!$AF$29,0)+1</f>
        <v>24.229993105018984</v>
      </c>
      <c r="M2" s="55">
        <f>MAX(Free_Agents[[#This Row],[MG VARG]]*$Q$11,0)+1</f>
        <v>1</v>
      </c>
      <c r="N2" s="56">
        <v>24</v>
      </c>
      <c r="P2" t="s">
        <v>11084</v>
      </c>
      <c r="Q2" s="35">
        <f>'Full Roster'!AF33</f>
        <v>0</v>
      </c>
      <c r="S2" s="90" t="s">
        <v>1520</v>
      </c>
      <c r="T2" s="91" t="s">
        <v>5650</v>
      </c>
      <c r="U2" s="92">
        <v>1</v>
      </c>
    </row>
    <row r="3" spans="1:23" x14ac:dyDescent="0.25">
      <c r="A3" t="s">
        <v>7419</v>
      </c>
      <c r="B3" t="s">
        <v>333</v>
      </c>
      <c r="C3" t="s">
        <v>447</v>
      </c>
      <c r="D3" t="s">
        <v>20310</v>
      </c>
      <c r="E3" s="84">
        <v>210.33315384581579</v>
      </c>
      <c r="F3" s="84">
        <v>81.930232763449112</v>
      </c>
      <c r="G3" s="84">
        <v>4.8194254566734775</v>
      </c>
      <c r="H3" s="84">
        <v>200.69430293246882</v>
      </c>
      <c r="I3" s="84">
        <v>72.291381850102141</v>
      </c>
      <c r="J3" s="84">
        <v>4.2524342264765966</v>
      </c>
      <c r="K3">
        <f>_xlfn.XLOOKUP(Free_Agents[[#This Row],[Player]],$T$2:$T$21,$U$2:$U$21)</f>
        <v>2</v>
      </c>
      <c r="L3" s="55">
        <f>MAX(Free_Agents[[#This Row],[MG VARG]]*'Full Roster'!$AF$29,0)+1</f>
        <v>57.498787283971751</v>
      </c>
      <c r="M3" s="55">
        <f>MAX(Free_Agents[[#This Row],[MG VARG]]*$Q$11,0)+1</f>
        <v>1</v>
      </c>
      <c r="N3" s="56">
        <v>46</v>
      </c>
      <c r="P3" t="s">
        <v>11018</v>
      </c>
      <c r="Q3" s="24">
        <f>'Full Roster'!AF34</f>
        <v>30</v>
      </c>
      <c r="S3" s="93" t="s">
        <v>733</v>
      </c>
      <c r="T3" s="94" t="s">
        <v>7419</v>
      </c>
      <c r="U3" s="95">
        <v>2</v>
      </c>
      <c r="V3" t="s">
        <v>23333</v>
      </c>
    </row>
    <row r="4" spans="1:23" x14ac:dyDescent="0.25">
      <c r="A4" t="s">
        <v>8451</v>
      </c>
      <c r="B4" t="s">
        <v>663</v>
      </c>
      <c r="C4" t="s">
        <v>319</v>
      </c>
      <c r="D4" t="s">
        <v>20429</v>
      </c>
      <c r="E4" s="84">
        <v>145.05962298633332</v>
      </c>
      <c r="F4" s="84">
        <v>20.437859141267438</v>
      </c>
      <c r="G4" s="84">
        <v>1.2022270083098494</v>
      </c>
      <c r="H4" s="84">
        <v>143.85739597802348</v>
      </c>
      <c r="I4" s="84">
        <v>19.235632132957591</v>
      </c>
      <c r="J4" s="84">
        <v>1.1315077725269171</v>
      </c>
      <c r="K4">
        <f>_xlfn.XLOOKUP(Free_Agents[[#This Row],[Player]],$T$2:$T$21,$U$2:$U$21)</f>
        <v>3</v>
      </c>
      <c r="L4" s="55">
        <f>MAX(Free_Agents[[#This Row],[MG VARG]]*'Full Roster'!$AF$29,0)+1</f>
        <v>16.033464022117975</v>
      </c>
      <c r="M4" s="55">
        <f>MAX(Free_Agents[[#This Row],[MG VARG]]*$Q$11,0)+1</f>
        <v>1</v>
      </c>
      <c r="N4" s="56">
        <v>13</v>
      </c>
      <c r="P4" t="s">
        <v>11019</v>
      </c>
      <c r="Q4" s="29">
        <f>'Full Roster'!AF35</f>
        <v>13.286222496328762</v>
      </c>
      <c r="S4" s="90" t="s">
        <v>19001</v>
      </c>
      <c r="T4" s="91" t="s">
        <v>8451</v>
      </c>
      <c r="U4" s="92">
        <v>3</v>
      </c>
      <c r="V4" t="s">
        <v>23333</v>
      </c>
    </row>
    <row r="5" spans="1:23" x14ac:dyDescent="0.25">
      <c r="A5" t="s">
        <v>7506</v>
      </c>
      <c r="B5" t="s">
        <v>530</v>
      </c>
      <c r="C5" t="s">
        <v>447</v>
      </c>
      <c r="D5" t="s">
        <v>20300</v>
      </c>
      <c r="E5" s="84">
        <v>279.68025977355734</v>
      </c>
      <c r="F5" s="84">
        <v>151.27733869119066</v>
      </c>
      <c r="G5" s="84">
        <v>8.8986669818347455</v>
      </c>
      <c r="H5" s="84">
        <v>261.88292580988781</v>
      </c>
      <c r="I5" s="84">
        <v>133.48000472752113</v>
      </c>
      <c r="J5" s="84">
        <v>7.8517649839718313</v>
      </c>
      <c r="K5">
        <f>_xlfn.XLOOKUP(Free_Agents[[#This Row],[Player]],$T$2:$T$21,$U$2:$U$21)</f>
        <v>4</v>
      </c>
      <c r="L5" s="55">
        <f>MAX(Free_Agents[[#This Row],[MG VARG]]*'Full Roster'!$AF$29,0)+1</f>
        <v>105.32029656593298</v>
      </c>
      <c r="M5" s="55">
        <f>MAX(Free_Agents[[#This Row],[MG VARG]]*$Q$11,0)+1</f>
        <v>1</v>
      </c>
      <c r="N5" s="56">
        <v>120</v>
      </c>
      <c r="P5" t="s">
        <v>11085</v>
      </c>
      <c r="Q5" s="54">
        <f>'Full Roster'!AF36</f>
        <v>0</v>
      </c>
      <c r="S5" s="93" t="s">
        <v>434</v>
      </c>
      <c r="T5" s="94" t="s">
        <v>7506</v>
      </c>
      <c r="U5" s="95">
        <v>4</v>
      </c>
      <c r="W5" s="88"/>
    </row>
    <row r="6" spans="1:23" x14ac:dyDescent="0.25">
      <c r="A6" t="s">
        <v>1993</v>
      </c>
      <c r="B6" t="s">
        <v>304</v>
      </c>
      <c r="C6" t="s">
        <v>309</v>
      </c>
      <c r="D6" t="s">
        <v>20277</v>
      </c>
      <c r="E6" s="84">
        <v>396.4535838967094</v>
      </c>
      <c r="F6" s="84">
        <v>66.864481657601914</v>
      </c>
      <c r="G6" s="84">
        <v>3.9332048033883478</v>
      </c>
      <c r="H6" s="84">
        <v>392.52037909332108</v>
      </c>
      <c r="I6" s="84">
        <v>62.931276854213593</v>
      </c>
      <c r="J6" s="84">
        <v>3.7018398149537406</v>
      </c>
      <c r="K6">
        <f>_xlfn.XLOOKUP(Free_Agents[[#This Row],[Player]],$T$2:$T$21,$U$2:$U$21)</f>
        <v>5</v>
      </c>
      <c r="L6" s="55">
        <f>MAX(Free_Agents[[#This Row],[MG VARG]]*'Full Roster'!$AF$29,0)+1</f>
        <v>50.18346742724389</v>
      </c>
      <c r="M6" s="55">
        <f>MAX(Free_Agents[[#This Row],[MG VARG]]*$Q$11,0)+1</f>
        <v>1</v>
      </c>
      <c r="N6" s="56">
        <v>36</v>
      </c>
      <c r="S6" s="90" t="s">
        <v>443</v>
      </c>
      <c r="T6" s="91" t="s">
        <v>1993</v>
      </c>
      <c r="U6" s="92">
        <v>5</v>
      </c>
      <c r="V6" t="s">
        <v>23333</v>
      </c>
    </row>
    <row r="7" spans="1:23" x14ac:dyDescent="0.25">
      <c r="A7" t="s">
        <v>9354</v>
      </c>
      <c r="B7" t="s">
        <v>338</v>
      </c>
      <c r="C7" t="s">
        <v>447</v>
      </c>
      <c r="D7" t="s">
        <v>20334</v>
      </c>
      <c r="E7" s="84">
        <v>165.627458592892</v>
      </c>
      <c r="F7" s="84">
        <v>37.224537510525323</v>
      </c>
      <c r="G7" s="84">
        <v>2.189678677089725</v>
      </c>
      <c r="H7" s="84">
        <v>161.24810123871256</v>
      </c>
      <c r="I7" s="84">
        <v>32.84518015634589</v>
      </c>
      <c r="J7" s="84">
        <v>1.932069420961523</v>
      </c>
      <c r="K7">
        <f>_xlfn.XLOOKUP(Free_Agents[[#This Row],[Player]],$T$2:$T$21,$U$2:$U$21)</f>
        <v>6</v>
      </c>
      <c r="L7" s="55">
        <f>MAX(Free_Agents[[#This Row],[MG VARG]]*'Full Roster'!$AF$29,0)+1</f>
        <v>26.669904205247871</v>
      </c>
      <c r="M7" s="55">
        <f>MAX(Free_Agents[[#This Row],[MG VARG]]*$Q$11,0)+1</f>
        <v>1</v>
      </c>
      <c r="N7" s="56">
        <v>36</v>
      </c>
      <c r="P7" t="s">
        <v>11088</v>
      </c>
      <c r="Q7" s="25">
        <f>SUMIFS(Free_Agents[MG VARG],Free_Agents[MG VARG],"&gt;0",Free_Agents[Actual],"")</f>
        <v>0.20733299632806279</v>
      </c>
      <c r="S7" s="93" t="s">
        <v>4639</v>
      </c>
      <c r="T7" s="94" t="s">
        <v>9354</v>
      </c>
      <c r="U7" s="95">
        <v>6</v>
      </c>
      <c r="V7" t="s">
        <v>23333</v>
      </c>
    </row>
    <row r="8" spans="1:23" x14ac:dyDescent="0.25">
      <c r="A8" t="s">
        <v>6522</v>
      </c>
      <c r="B8" t="s">
        <v>333</v>
      </c>
      <c r="C8" t="s">
        <v>319</v>
      </c>
      <c r="D8" t="s">
        <v>20384</v>
      </c>
      <c r="E8" s="84">
        <v>177.57066499966541</v>
      </c>
      <c r="F8" s="84">
        <v>52.948901154599525</v>
      </c>
      <c r="G8" s="84">
        <v>3.1146412443882072</v>
      </c>
      <c r="H8" s="84">
        <v>174.45602375527722</v>
      </c>
      <c r="I8" s="84">
        <v>49.83425991021133</v>
      </c>
      <c r="J8" s="84">
        <v>2.9314270535418427</v>
      </c>
      <c r="K8">
        <f>_xlfn.XLOOKUP(Free_Agents[[#This Row],[Player]],$T$2:$T$21,$U$2:$U$21)</f>
        <v>7</v>
      </c>
      <c r="L8" s="55">
        <f>MAX(Free_Agents[[#This Row],[MG VARG]]*'Full Roster'!$AF$29,0)+1</f>
        <v>39.947592065114371</v>
      </c>
      <c r="M8" s="55">
        <f>MAX(Free_Agents[[#This Row],[MG VARG]]*$Q$11,0)+1</f>
        <v>1</v>
      </c>
      <c r="N8" s="56">
        <v>57</v>
      </c>
      <c r="P8" t="s">
        <v>15835</v>
      </c>
      <c r="Q8">
        <f>COUNTIF(Free_Agents[Actual],"&gt;0")</f>
        <v>25</v>
      </c>
      <c r="S8" s="90" t="s">
        <v>948</v>
      </c>
      <c r="T8" s="91" t="s">
        <v>6522</v>
      </c>
      <c r="U8" s="92">
        <v>7</v>
      </c>
    </row>
    <row r="9" spans="1:23" x14ac:dyDescent="0.25">
      <c r="A9" t="s">
        <v>14143</v>
      </c>
      <c r="B9" t="s">
        <v>407</v>
      </c>
      <c r="C9" t="s">
        <v>309</v>
      </c>
      <c r="D9" t="s">
        <v>20281</v>
      </c>
      <c r="E9" s="84">
        <v>360.36693840466415</v>
      </c>
      <c r="F9" s="84">
        <v>30.777836165556664</v>
      </c>
      <c r="G9" s="84">
        <v>1.810460950915098</v>
      </c>
      <c r="H9" s="84">
        <v>358.55647745374904</v>
      </c>
      <c r="I9" s="84">
        <v>28.96737521464155</v>
      </c>
      <c r="J9" s="84">
        <v>1.7039632479200912</v>
      </c>
      <c r="K9">
        <f>_xlfn.XLOOKUP(Free_Agents[[#This Row],[Player]],$T$2:$T$21,$U$2:$U$21)</f>
        <v>9</v>
      </c>
      <c r="L9" s="55">
        <f>MAX(Free_Agents[[#This Row],[MG VARG]]*'Full Roster'!$AF$29,0)+1</f>
        <v>23.639234837433339</v>
      </c>
      <c r="M9" s="55">
        <f>MAX(Free_Agents[[#This Row],[MG VARG]]*$Q$11,0)+1</f>
        <v>1</v>
      </c>
      <c r="N9" s="56">
        <v>13</v>
      </c>
      <c r="P9" t="s">
        <v>15836</v>
      </c>
      <c r="Q9">
        <f>Q2-Q8</f>
        <v>-25</v>
      </c>
      <c r="S9" s="93" t="s">
        <v>3054</v>
      </c>
      <c r="T9" s="94" t="s">
        <v>23326</v>
      </c>
      <c r="U9" s="95">
        <v>8</v>
      </c>
    </row>
    <row r="10" spans="1:23" x14ac:dyDescent="0.25">
      <c r="A10" t="s">
        <v>6161</v>
      </c>
      <c r="B10" t="s">
        <v>663</v>
      </c>
      <c r="C10" t="s">
        <v>447</v>
      </c>
      <c r="D10" t="s">
        <v>20374</v>
      </c>
      <c r="E10" s="84">
        <v>132.70667571602672</v>
      </c>
      <c r="F10" s="84">
        <v>4.3037546336600485</v>
      </c>
      <c r="G10" s="84">
        <v>0.25316203727412051</v>
      </c>
      <c r="H10" s="84">
        <v>132.20035164147848</v>
      </c>
      <c r="I10" s="84">
        <v>3.7974305591118025</v>
      </c>
      <c r="J10" s="84">
        <v>0.22337826818304721</v>
      </c>
      <c r="K10">
        <f>_xlfn.XLOOKUP(Free_Agents[[#This Row],[Player]],$T$2:$T$21,$U$2:$U$21)</f>
        <v>10</v>
      </c>
      <c r="L10" s="55">
        <f>MAX(Free_Agents[[#This Row],[MG VARG]]*'Full Roster'!$AF$29,0)+1</f>
        <v>3.9678533719245612</v>
      </c>
      <c r="M10" s="55">
        <f>MAX(Free_Agents[[#This Row],[MG VARG]]*$Q$11,0)+1</f>
        <v>1</v>
      </c>
      <c r="N10" s="56">
        <v>13</v>
      </c>
      <c r="P10" t="s">
        <v>15834</v>
      </c>
      <c r="Q10" s="55">
        <f>Q3-SUMIF(Free_Agents[Actual],"&gt;0",Free_Agents[Actual])-Q8</f>
        <v>-738</v>
      </c>
      <c r="S10" s="90" t="s">
        <v>1188</v>
      </c>
      <c r="T10" s="91" t="s">
        <v>14143</v>
      </c>
      <c r="U10" s="92">
        <v>9</v>
      </c>
    </row>
    <row r="11" spans="1:23" x14ac:dyDescent="0.25">
      <c r="A11" t="s">
        <v>4002</v>
      </c>
      <c r="B11" t="s">
        <v>663</v>
      </c>
      <c r="C11" t="s">
        <v>346</v>
      </c>
      <c r="D11" t="s">
        <v>20361</v>
      </c>
      <c r="E11" s="84">
        <v>150.68292307259262</v>
      </c>
      <c r="F11" s="84">
        <v>28.168438833773294</v>
      </c>
      <c r="G11" s="84">
        <v>1.6569669902219584</v>
      </c>
      <c r="H11" s="84">
        <v>149.02595608237064</v>
      </c>
      <c r="I11" s="84">
        <v>26.51147184355132</v>
      </c>
      <c r="J11" s="84">
        <v>1.559498343738313</v>
      </c>
      <c r="K11">
        <f>_xlfn.XLOOKUP(Free_Agents[[#This Row],[Player]],$T$2:$T$21,$U$2:$U$21)</f>
        <v>12</v>
      </c>
      <c r="L11" s="55">
        <f>MAX(Free_Agents[[#This Row],[MG VARG]]*'Full Roster'!$AF$29,0)+1</f>
        <v>21.719841977563419</v>
      </c>
      <c r="M11" s="55">
        <f>MAX(Free_Agents[[#This Row],[MG VARG]]*$Q$11,0)+1</f>
        <v>1</v>
      </c>
      <c r="N11" s="56">
        <v>10</v>
      </c>
      <c r="P11" t="s">
        <v>15837</v>
      </c>
      <c r="Q11" s="55">
        <f>Q10/Q7</f>
        <v>-3559.4913162411608</v>
      </c>
      <c r="S11" s="93" t="s">
        <v>640</v>
      </c>
      <c r="T11" s="88" t="s">
        <v>6161</v>
      </c>
      <c r="U11" s="95">
        <v>10</v>
      </c>
      <c r="V11" t="s">
        <v>23333</v>
      </c>
    </row>
    <row r="12" spans="1:23" x14ac:dyDescent="0.25">
      <c r="A12" t="s">
        <v>16266</v>
      </c>
      <c r="B12" t="s">
        <v>906</v>
      </c>
      <c r="C12" t="s">
        <v>447</v>
      </c>
      <c r="D12" t="s">
        <v>20342</v>
      </c>
      <c r="E12" s="84">
        <v>155.96783409863554</v>
      </c>
      <c r="F12" s="84">
        <v>27.564913016268861</v>
      </c>
      <c r="G12" s="84">
        <v>1.621465471545227</v>
      </c>
      <c r="H12" s="84">
        <v>152.72490315554509</v>
      </c>
      <c r="I12" s="84">
        <v>24.321982073178418</v>
      </c>
      <c r="J12" s="84">
        <v>1.4307048278340246</v>
      </c>
      <c r="K12">
        <f>_xlfn.XLOOKUP(Free_Agents[[#This Row],[Player]],$T$2:$T$21,$U$2:$U$21)</f>
        <v>13</v>
      </c>
      <c r="L12" s="55">
        <f>MAX(Free_Agents[[#This Row],[MG VARG]]*'Full Roster'!$AF$29,0)+1</f>
        <v>20.008662669174587</v>
      </c>
      <c r="M12" s="55">
        <f>MAX(Free_Agents[[#This Row],[MG VARG]]*$Q$11,0)+1</f>
        <v>1</v>
      </c>
      <c r="N12" s="56">
        <v>21</v>
      </c>
      <c r="S12" s="90" t="s">
        <v>1520</v>
      </c>
      <c r="T12" s="91" t="s">
        <v>23326</v>
      </c>
      <c r="U12" s="92">
        <v>11</v>
      </c>
    </row>
    <row r="13" spans="1:23" x14ac:dyDescent="0.25">
      <c r="A13" t="s">
        <v>7598</v>
      </c>
      <c r="B13" t="s">
        <v>564</v>
      </c>
      <c r="C13" t="s">
        <v>346</v>
      </c>
      <c r="D13" t="s">
        <v>20352</v>
      </c>
      <c r="E13" s="84">
        <v>157.54807457296985</v>
      </c>
      <c r="F13" s="84">
        <v>35.033590334150531</v>
      </c>
      <c r="G13" s="84">
        <v>2.0607994314206195</v>
      </c>
      <c r="H13" s="84">
        <v>155.48727514154922</v>
      </c>
      <c r="I13" s="84">
        <v>32.972790902729898</v>
      </c>
      <c r="J13" s="84">
        <v>1.9395759354547</v>
      </c>
      <c r="K13">
        <f>_xlfn.XLOOKUP(Free_Agents[[#This Row],[Player]],$T$2:$T$21,$U$2:$U$21)</f>
        <v>14</v>
      </c>
      <c r="L13" s="55">
        <f>MAX(Free_Agents[[#This Row],[MG VARG]]*'Full Roster'!$AF$29,0)+1</f>
        <v>26.769637426976136</v>
      </c>
      <c r="M13" s="55">
        <f>MAX(Free_Agents[[#This Row],[MG VARG]]*$Q$11,0)+1</f>
        <v>1</v>
      </c>
      <c r="N13" s="56">
        <v>45</v>
      </c>
      <c r="S13" s="93" t="s">
        <v>733</v>
      </c>
      <c r="T13" s="94" t="s">
        <v>4002</v>
      </c>
      <c r="U13" s="95">
        <v>12</v>
      </c>
      <c r="V13" t="s">
        <v>23333</v>
      </c>
    </row>
    <row r="14" spans="1:23" x14ac:dyDescent="0.25">
      <c r="A14" t="s">
        <v>16228</v>
      </c>
      <c r="B14" t="s">
        <v>1359</v>
      </c>
      <c r="C14" t="s">
        <v>447</v>
      </c>
      <c r="D14" t="s">
        <v>20358</v>
      </c>
      <c r="E14" s="84">
        <v>141.96130942057607</v>
      </c>
      <c r="F14" s="84">
        <v>13.558388338209397</v>
      </c>
      <c r="G14" s="84">
        <v>0.79755225518878803</v>
      </c>
      <c r="H14" s="84">
        <v>140.36620491019849</v>
      </c>
      <c r="I14" s="84">
        <v>11.963283827831816</v>
      </c>
      <c r="J14" s="84">
        <v>0.70372257810775385</v>
      </c>
      <c r="K14">
        <f>_xlfn.XLOOKUP(Free_Agents[[#This Row],[Player]],$T$2:$T$21,$U$2:$U$21)</f>
        <v>15</v>
      </c>
      <c r="L14" s="55">
        <f>MAX(Free_Agents[[#This Row],[MG VARG]]*'Full Roster'!$AF$29,0)+1</f>
        <v>10.349814748429713</v>
      </c>
      <c r="M14" s="55">
        <f>MAX(Free_Agents[[#This Row],[MG VARG]]*$Q$11,0)+1</f>
        <v>1</v>
      </c>
      <c r="N14" s="56">
        <v>18</v>
      </c>
      <c r="S14" s="90" t="s">
        <v>19001</v>
      </c>
      <c r="T14" s="91" t="s">
        <v>16266</v>
      </c>
      <c r="U14" s="92">
        <v>13</v>
      </c>
    </row>
    <row r="15" spans="1:23" x14ac:dyDescent="0.25">
      <c r="A15" t="s">
        <v>1237</v>
      </c>
      <c r="B15" t="s">
        <v>546</v>
      </c>
      <c r="C15" t="s">
        <v>447</v>
      </c>
      <c r="D15" t="s">
        <v>20344</v>
      </c>
      <c r="E15" s="84">
        <v>147.6283225699803</v>
      </c>
      <c r="F15" s="84">
        <v>19.225401487613624</v>
      </c>
      <c r="G15" s="84">
        <v>1.1309059698596249</v>
      </c>
      <c r="H15" s="84">
        <v>145.36651063026105</v>
      </c>
      <c r="I15" s="84">
        <v>16.963589547894372</v>
      </c>
      <c r="J15" s="84">
        <v>0.99785820869966901</v>
      </c>
      <c r="K15">
        <f>_xlfn.XLOOKUP(Free_Agents[[#This Row],[Player]],$T$2:$T$21,$U$2:$U$21)</f>
        <v>16</v>
      </c>
      <c r="L15" s="55">
        <f>MAX(Free_Agents[[#This Row],[MG VARG]]*'Full Roster'!$AF$29,0)+1</f>
        <v>14.257766180571863</v>
      </c>
      <c r="M15" s="55">
        <f>MAX(Free_Agents[[#This Row],[MG VARG]]*$Q$11,0)+1</f>
        <v>1</v>
      </c>
      <c r="N15" s="56">
        <v>26</v>
      </c>
      <c r="S15" s="93" t="s">
        <v>434</v>
      </c>
      <c r="T15" s="94" t="s">
        <v>7598</v>
      </c>
      <c r="U15" s="95">
        <v>14</v>
      </c>
    </row>
    <row r="16" spans="1:23" x14ac:dyDescent="0.25">
      <c r="A16" t="s">
        <v>2686</v>
      </c>
      <c r="B16" t="s">
        <v>363</v>
      </c>
      <c r="C16" t="s">
        <v>447</v>
      </c>
      <c r="D16" t="s">
        <v>20325</v>
      </c>
      <c r="E16" s="84">
        <v>183.66993195652023</v>
      </c>
      <c r="F16" s="84">
        <v>55.267010874153556</v>
      </c>
      <c r="G16" s="84">
        <v>3.2510006396560915</v>
      </c>
      <c r="H16" s="84">
        <v>177.16793067720806</v>
      </c>
      <c r="I16" s="84">
        <v>48.765009594841388</v>
      </c>
      <c r="J16" s="84">
        <v>2.8685299761671406</v>
      </c>
      <c r="K16">
        <f>_xlfn.XLOOKUP(Free_Agents[[#This Row],[Player]],$T$2:$T$21,$U$2:$U$21)</f>
        <v>17</v>
      </c>
      <c r="L16" s="55">
        <f>MAX(Free_Agents[[#This Row],[MG VARG]]*'Full Roster'!$AF$29,0)+1</f>
        <v>39.111927500745267</v>
      </c>
      <c r="M16" s="55">
        <f>MAX(Free_Agents[[#This Row],[MG VARG]]*$Q$11,0)+1</f>
        <v>1</v>
      </c>
      <c r="N16" s="56">
        <v>71</v>
      </c>
      <c r="S16" s="90" t="s">
        <v>443</v>
      </c>
      <c r="T16" s="91" t="s">
        <v>16228</v>
      </c>
      <c r="U16" s="92">
        <v>15</v>
      </c>
      <c r="V16" t="s">
        <v>23333</v>
      </c>
    </row>
    <row r="17" spans="1:22" x14ac:dyDescent="0.25">
      <c r="A17" t="s">
        <v>7719</v>
      </c>
      <c r="B17" t="s">
        <v>530</v>
      </c>
      <c r="C17" t="s">
        <v>319</v>
      </c>
      <c r="D17" t="s">
        <v>20399</v>
      </c>
      <c r="E17" s="84">
        <v>161.10456392301037</v>
      </c>
      <c r="F17" s="84">
        <v>36.482800077944489</v>
      </c>
      <c r="G17" s="84">
        <v>2.1460470634084992</v>
      </c>
      <c r="H17" s="84">
        <v>158.95851685960187</v>
      </c>
      <c r="I17" s="84">
        <v>34.336753014535986</v>
      </c>
      <c r="J17" s="84">
        <v>2.0198090008550582</v>
      </c>
      <c r="K17">
        <f>_xlfn.XLOOKUP(Free_Agents[[#This Row],[Player]],$T$2:$T$21,$U$2:$U$21)</f>
        <v>20</v>
      </c>
      <c r="L17" s="55">
        <f>MAX(Free_Agents[[#This Row],[MG VARG]]*'Full Roster'!$AF$29,0)+1</f>
        <v>27.835631785447795</v>
      </c>
      <c r="M17" s="55">
        <f>MAX(Free_Agents[[#This Row],[MG VARG]]*$Q$11,0)+1</f>
        <v>1</v>
      </c>
      <c r="N17" s="56">
        <v>23</v>
      </c>
      <c r="S17" s="93" t="s">
        <v>4639</v>
      </c>
      <c r="T17" s="94" t="s">
        <v>1237</v>
      </c>
      <c r="U17" s="95">
        <v>16</v>
      </c>
      <c r="V17" t="s">
        <v>23333</v>
      </c>
    </row>
    <row r="18" spans="1:22" x14ac:dyDescent="0.25">
      <c r="A18" t="s">
        <v>6123</v>
      </c>
      <c r="B18" t="s">
        <v>369</v>
      </c>
      <c r="C18" t="s">
        <v>447</v>
      </c>
      <c r="D18" t="s">
        <v>20331</v>
      </c>
      <c r="E18" s="84">
        <v>173.05298795557408</v>
      </c>
      <c r="F18" s="84">
        <v>44.650066873207408</v>
      </c>
      <c r="G18" s="84">
        <v>2.6264745219533769</v>
      </c>
      <c r="H18" s="84">
        <v>167.80003891166731</v>
      </c>
      <c r="I18" s="84">
        <v>39.39711782930064</v>
      </c>
      <c r="J18" s="84">
        <v>2.3174775193706258</v>
      </c>
      <c r="K18" t="e">
        <f>_xlfn.XLOOKUP(Free_Agents[[#This Row],[Player]],$T$2:$T$21,$U$2:$U$21)</f>
        <v>#N/A</v>
      </c>
      <c r="L18" s="55">
        <f>MAX(Free_Agents[[#This Row],[MG VARG]]*'Full Roster'!$AF$29,0)+1</f>
        <v>31.790521952598183</v>
      </c>
      <c r="M18" s="55">
        <f>MAX(Free_Agents[[#This Row],[MG VARG]]*$Q$11,0)+1</f>
        <v>1</v>
      </c>
      <c r="N18" s="56">
        <v>34</v>
      </c>
      <c r="S18" s="90" t="s">
        <v>948</v>
      </c>
      <c r="T18" s="91" t="s">
        <v>2686</v>
      </c>
      <c r="U18" s="92">
        <v>17</v>
      </c>
    </row>
    <row r="19" spans="1:22" x14ac:dyDescent="0.25">
      <c r="A19" t="s">
        <v>4088</v>
      </c>
      <c r="B19" t="s">
        <v>638</v>
      </c>
      <c r="C19" t="s">
        <v>447</v>
      </c>
      <c r="D19" t="s">
        <v>20335</v>
      </c>
      <c r="E19" s="84">
        <v>165.3154404943304</v>
      </c>
      <c r="F19" s="84">
        <v>36.912519411963729</v>
      </c>
      <c r="G19" s="84">
        <v>2.171324671291984</v>
      </c>
      <c r="H19" s="84">
        <v>160.97279115174646</v>
      </c>
      <c r="I19" s="84">
        <v>32.569870069379789</v>
      </c>
      <c r="J19" s="84">
        <v>1.9158747099635169</v>
      </c>
      <c r="K19" t="e">
        <f>_xlfn.XLOOKUP(Free_Agents[[#This Row],[Player]],$T$2:$T$21,$U$2:$U$21)</f>
        <v>#N/A</v>
      </c>
      <c r="L19" s="55">
        <f>MAX(Free_Agents[[#This Row],[MG VARG]]*'Full Roster'!$AF$29,0)+1</f>
        <v>26.454737671664621</v>
      </c>
      <c r="M19" s="55">
        <f>MAX(Free_Agents[[#This Row],[MG VARG]]*$Q$11,0)+1</f>
        <v>1</v>
      </c>
      <c r="N19" s="56">
        <v>37</v>
      </c>
      <c r="S19" s="93" t="s">
        <v>3054</v>
      </c>
      <c r="T19" s="94" t="s">
        <v>23326</v>
      </c>
      <c r="U19" s="95">
        <v>18</v>
      </c>
    </row>
    <row r="20" spans="1:22" x14ac:dyDescent="0.25">
      <c r="A20" t="s">
        <v>2969</v>
      </c>
      <c r="B20" t="s">
        <v>14060</v>
      </c>
      <c r="C20" t="s">
        <v>346</v>
      </c>
      <c r="D20" t="s">
        <v>20356</v>
      </c>
      <c r="E20" s="84">
        <v>154.29215066753341</v>
      </c>
      <c r="F20" s="84">
        <v>31.777666428714085</v>
      </c>
      <c r="G20" s="84">
        <v>1.8692744958067109</v>
      </c>
      <c r="H20" s="84">
        <v>152.4228761717267</v>
      </c>
      <c r="I20" s="84">
        <v>29.908391932907378</v>
      </c>
      <c r="J20" s="84">
        <v>1.7593171725239634</v>
      </c>
      <c r="K20" t="e">
        <f>_xlfn.XLOOKUP(Free_Agents[[#This Row],[Player]],$T$2:$T$21,$U$2:$U$21)</f>
        <v>#N/A</v>
      </c>
      <c r="L20" s="55">
        <f>MAX(Free_Agents[[#This Row],[MG VARG]]*'Full Roster'!$AF$29,0)+1</f>
        <v>24.374679395765391</v>
      </c>
      <c r="M20" s="55">
        <f>MAX(Free_Agents[[#This Row],[MG VARG]]*$Q$11,0)+1</f>
        <v>1</v>
      </c>
      <c r="N20" s="56">
        <v>37</v>
      </c>
      <c r="S20" s="90" t="s">
        <v>1188</v>
      </c>
      <c r="T20" s="91" t="s">
        <v>23326</v>
      </c>
      <c r="U20" s="92">
        <v>19</v>
      </c>
    </row>
    <row r="21" spans="1:22" x14ac:dyDescent="0.25">
      <c r="A21" t="s">
        <v>7957</v>
      </c>
      <c r="B21" t="s">
        <v>385</v>
      </c>
      <c r="C21" t="s">
        <v>319</v>
      </c>
      <c r="D21" t="s">
        <v>20431</v>
      </c>
      <c r="E21" s="84">
        <v>128.36671609124153</v>
      </c>
      <c r="F21" s="84">
        <v>3.744952246175643</v>
      </c>
      <c r="G21" s="84">
        <v>0.22029130859856724</v>
      </c>
      <c r="H21" s="84">
        <v>128.14642478264295</v>
      </c>
      <c r="I21" s="84">
        <v>3.5246609375770674</v>
      </c>
      <c r="J21" s="84">
        <v>0.20733299632806279</v>
      </c>
      <c r="K21" t="e">
        <f>_xlfn.XLOOKUP(Free_Agents[[#This Row],[Player]],$T$2:$T$21,$U$2:$U$21)</f>
        <v>#N/A</v>
      </c>
      <c r="L21" s="55">
        <f>MAX(Free_Agents[[#This Row],[MG VARG]]*'Full Roster'!$AF$29,0)+1</f>
        <v>3.7546723200451564</v>
      </c>
      <c r="M21" s="55">
        <f>MAX(Free_Agents[[#This Row],[MG VARG]]*$Q$11,0)+1</f>
        <v>1</v>
      </c>
      <c r="N21" s="56"/>
      <c r="S21" s="87" t="s">
        <v>640</v>
      </c>
      <c r="T21" s="94" t="s">
        <v>7719</v>
      </c>
      <c r="U21" s="89">
        <v>20</v>
      </c>
    </row>
    <row r="22" spans="1:22" x14ac:dyDescent="0.25">
      <c r="A22" t="s">
        <v>8863</v>
      </c>
      <c r="B22" t="s">
        <v>369</v>
      </c>
      <c r="C22" t="s">
        <v>319</v>
      </c>
      <c r="D22" t="s">
        <v>20434</v>
      </c>
      <c r="E22" s="84">
        <v>128.27418047694349</v>
      </c>
      <c r="F22" s="84">
        <v>3.6524166318775997</v>
      </c>
      <c r="G22" s="84">
        <v>0.21484803716927056</v>
      </c>
      <c r="H22" s="84">
        <v>128.05933243977421</v>
      </c>
      <c r="I22" s="84">
        <v>3.4375685947083241</v>
      </c>
      <c r="J22" s="84">
        <v>0.20220991733578378</v>
      </c>
      <c r="K22" t="e">
        <f>_xlfn.XLOOKUP(Free_Agents[[#This Row],[Player]],$T$2:$T$21,$U$2:$U$21)</f>
        <v>#N/A</v>
      </c>
      <c r="L22" s="55">
        <f>MAX(Free_Agents[[#This Row],[MG VARG]]*'Full Roster'!$AF$29,0)+1</f>
        <v>3.6866059526874695</v>
      </c>
      <c r="M22" s="55">
        <f>MAX(Free_Agents[[#This Row],[MG VARG]]*$Q$11,0)+1</f>
        <v>1</v>
      </c>
      <c r="N22" s="56">
        <v>5</v>
      </c>
    </row>
    <row r="23" spans="1:22" x14ac:dyDescent="0.25">
      <c r="A23" t="s">
        <v>6689</v>
      </c>
      <c r="B23" t="s">
        <v>546</v>
      </c>
      <c r="C23" t="s">
        <v>346</v>
      </c>
      <c r="D23" t="s">
        <v>20386</v>
      </c>
      <c r="E23" s="84">
        <v>123.30595596262665</v>
      </c>
      <c r="F23" s="84">
        <v>0.79147172380733366</v>
      </c>
      <c r="G23" s="84">
        <v>4.6557160223960802E-2</v>
      </c>
      <c r="H23" s="84">
        <v>123.25939880240269</v>
      </c>
      <c r="I23" s="84">
        <v>0.7449145635833645</v>
      </c>
      <c r="J23" s="84">
        <v>4.3818503740197912E-2</v>
      </c>
      <c r="K23" t="e">
        <f>_xlfn.XLOOKUP(Free_Agents[[#This Row],[Player]],$T$2:$T$21,$U$2:$U$21)</f>
        <v>#N/A</v>
      </c>
      <c r="L23" s="55">
        <f>MAX(Free_Agents[[#This Row],[MG VARG]]*'Full Roster'!$AF$29,0)+1</f>
        <v>1.5821823901484835</v>
      </c>
      <c r="M23" s="55">
        <f>MAX(Free_Agents[[#This Row],[MG VARG]]*$Q$11,0)+1</f>
        <v>1</v>
      </c>
      <c r="N23" s="56">
        <v>14</v>
      </c>
    </row>
    <row r="24" spans="1:22" x14ac:dyDescent="0.25">
      <c r="A24" t="s">
        <v>2704</v>
      </c>
      <c r="B24" t="s">
        <v>888</v>
      </c>
      <c r="C24" t="s">
        <v>346</v>
      </c>
      <c r="D24" t="s">
        <v>20388</v>
      </c>
      <c r="E24" s="84">
        <v>122.51448423881932</v>
      </c>
      <c r="F24" s="84">
        <v>0</v>
      </c>
      <c r="G24" s="84">
        <v>0</v>
      </c>
      <c r="H24" s="84">
        <v>122.51448423881932</v>
      </c>
      <c r="I24" s="84">
        <v>0</v>
      </c>
      <c r="J24" s="84">
        <v>0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>
        <v>16</v>
      </c>
    </row>
    <row r="25" spans="1:22" x14ac:dyDescent="0.25">
      <c r="A25" t="s">
        <v>2701</v>
      </c>
      <c r="B25" t="s">
        <v>440</v>
      </c>
      <c r="C25" t="s">
        <v>447</v>
      </c>
      <c r="D25" t="s">
        <v>20376</v>
      </c>
      <c r="E25" s="84">
        <v>128.40292108236667</v>
      </c>
      <c r="F25" s="84">
        <v>0</v>
      </c>
      <c r="G25" s="84">
        <v>0</v>
      </c>
      <c r="H25" s="84">
        <v>128.40292108236667</v>
      </c>
      <c r="I25" s="84">
        <v>0</v>
      </c>
      <c r="J25" s="84">
        <v>0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2" x14ac:dyDescent="0.25">
      <c r="A26" t="s">
        <v>22959</v>
      </c>
      <c r="B26" t="s">
        <v>304</v>
      </c>
      <c r="C26" t="s">
        <v>346</v>
      </c>
      <c r="D26" t="s">
        <v>20406</v>
      </c>
      <c r="E26" s="84">
        <v>114.03661973530157</v>
      </c>
      <c r="F26" s="84">
        <v>-8.4778645035177504</v>
      </c>
      <c r="G26" s="84">
        <v>-0.49869791197163238</v>
      </c>
      <c r="H26" s="84">
        <v>114.5353176472732</v>
      </c>
      <c r="I26" s="84">
        <v>-7.9791665915461181</v>
      </c>
      <c r="J26" s="84">
        <v>-0.46936274067918343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1671.6925996147052</v>
      </c>
      <c r="N26" s="56">
        <v>16</v>
      </c>
    </row>
    <row r="27" spans="1:22" x14ac:dyDescent="0.25">
      <c r="A27" t="s">
        <v>1439</v>
      </c>
      <c r="B27" t="s">
        <v>474</v>
      </c>
      <c r="C27" t="s">
        <v>309</v>
      </c>
      <c r="D27" t="s">
        <v>20291</v>
      </c>
      <c r="E27" s="84">
        <v>319.92004093460935</v>
      </c>
      <c r="F27" s="84">
        <v>-9.6690613044981433</v>
      </c>
      <c r="G27" s="84">
        <v>-0.56876831202930256</v>
      </c>
      <c r="H27" s="84">
        <v>320.48880924663865</v>
      </c>
      <c r="I27" s="84">
        <v>-9.1002929924688374</v>
      </c>
      <c r="J27" s="84">
        <v>-0.53531135249816686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1906.4361107025359</v>
      </c>
      <c r="N27" s="56"/>
    </row>
    <row r="28" spans="1:22" x14ac:dyDescent="0.25">
      <c r="A28" t="s">
        <v>15314</v>
      </c>
      <c r="B28" t="s">
        <v>296</v>
      </c>
      <c r="C28" t="s">
        <v>309</v>
      </c>
      <c r="D28" t="s">
        <v>20292</v>
      </c>
      <c r="E28" s="84">
        <v>319.86834671567237</v>
      </c>
      <c r="F28" s="84">
        <v>-9.7207555234351162</v>
      </c>
      <c r="G28" s="84">
        <v>-0.57180914843735975</v>
      </c>
      <c r="H28" s="84">
        <v>320.44015586410973</v>
      </c>
      <c r="I28" s="84">
        <v>-9.1489463749977631</v>
      </c>
      <c r="J28" s="84">
        <v>-0.53817331617633901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1916.6232455623874</v>
      </c>
      <c r="N28" s="56">
        <v>8</v>
      </c>
    </row>
    <row r="29" spans="1:22" x14ac:dyDescent="0.25">
      <c r="A29" t="s">
        <v>6661</v>
      </c>
      <c r="B29" t="s">
        <v>688</v>
      </c>
      <c r="C29" t="s">
        <v>319</v>
      </c>
      <c r="D29" t="s">
        <v>20453</v>
      </c>
      <c r="E29" s="84">
        <v>114.72781517557273</v>
      </c>
      <c r="F29" s="84">
        <v>-9.893948669493156</v>
      </c>
      <c r="G29" s="84">
        <v>-0.58199698055842097</v>
      </c>
      <c r="H29" s="84">
        <v>115.30981215613114</v>
      </c>
      <c r="I29" s="84">
        <v>-9.3119516889347409</v>
      </c>
      <c r="J29" s="84">
        <v>-0.54776186405498473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1950.7535984717895</v>
      </c>
      <c r="N29" s="56"/>
    </row>
    <row r="30" spans="1:22" x14ac:dyDescent="0.25">
      <c r="A30" t="s">
        <v>9007</v>
      </c>
      <c r="B30" t="s">
        <v>739</v>
      </c>
      <c r="C30" t="s">
        <v>346</v>
      </c>
      <c r="D30" t="s">
        <v>20414</v>
      </c>
      <c r="E30" s="84">
        <v>109.17901855401877</v>
      </c>
      <c r="F30" s="84">
        <v>-13.335465684800553</v>
      </c>
      <c r="G30" s="84">
        <v>-0.7844391579294443</v>
      </c>
      <c r="H30" s="84">
        <v>109.96345771194821</v>
      </c>
      <c r="I30" s="84">
        <v>-12.551026526871112</v>
      </c>
      <c r="J30" s="84">
        <v>-0.73829567805124185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2628.9570548417751</v>
      </c>
      <c r="N30" s="56"/>
    </row>
    <row r="31" spans="1:22" x14ac:dyDescent="0.25">
      <c r="A31" t="s">
        <v>4179</v>
      </c>
      <c r="B31" t="s">
        <v>14060</v>
      </c>
      <c r="C31" t="s">
        <v>346</v>
      </c>
      <c r="D31" t="s">
        <v>20415</v>
      </c>
      <c r="E31" s="84">
        <v>108.99637789064289</v>
      </c>
      <c r="F31" s="84">
        <v>-13.518106348176431</v>
      </c>
      <c r="G31" s="84">
        <v>-0.79518272636331944</v>
      </c>
      <c r="H31" s="84">
        <v>109.7915606170062</v>
      </c>
      <c r="I31" s="84">
        <v>-12.722923621813123</v>
      </c>
      <c r="J31" s="84">
        <v>-0.74840727187136025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2664.9491852378442</v>
      </c>
      <c r="N31" s="56"/>
    </row>
    <row r="32" spans="1:22" x14ac:dyDescent="0.25">
      <c r="A32" t="s">
        <v>5418</v>
      </c>
      <c r="B32" t="s">
        <v>701</v>
      </c>
      <c r="C32" t="s">
        <v>346</v>
      </c>
      <c r="D32" t="s">
        <v>20420</v>
      </c>
      <c r="E32" s="84">
        <v>106.87161928808601</v>
      </c>
      <c r="F32" s="84">
        <v>-15.642864950733312</v>
      </c>
      <c r="G32" s="84">
        <v>-0.92016852651372427</v>
      </c>
      <c r="H32" s="84">
        <v>107.79178781459973</v>
      </c>
      <c r="I32" s="84">
        <v>-14.722696424219592</v>
      </c>
      <c r="J32" s="84">
        <v>-0.86604096613056425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3083.6652984508487</v>
      </c>
      <c r="N32" s="56"/>
    </row>
    <row r="33" spans="1:14" x14ac:dyDescent="0.25">
      <c r="A33" t="s">
        <v>5551</v>
      </c>
      <c r="B33" t="s">
        <v>663</v>
      </c>
      <c r="C33" t="s">
        <v>309</v>
      </c>
      <c r="D33" t="s">
        <v>20293</v>
      </c>
      <c r="E33" s="84">
        <v>313.411992154541</v>
      </c>
      <c r="F33" s="84">
        <v>-16.177110084566493</v>
      </c>
      <c r="G33" s="84">
        <v>-0.95159471085685254</v>
      </c>
      <c r="H33" s="84">
        <v>314.36358686539785</v>
      </c>
      <c r="I33" s="84">
        <v>-15.225515373709641</v>
      </c>
      <c r="J33" s="84">
        <v>-0.89561855139468471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3188.9464563538681</v>
      </c>
      <c r="N33" s="56"/>
    </row>
    <row r="34" spans="1:14" x14ac:dyDescent="0.25">
      <c r="A34" t="s">
        <v>18712</v>
      </c>
      <c r="B34" t="s">
        <v>901</v>
      </c>
      <c r="C34" t="s">
        <v>346</v>
      </c>
      <c r="D34" t="s">
        <v>20423</v>
      </c>
      <c r="E34" s="84">
        <v>104.38425968378675</v>
      </c>
      <c r="F34" s="84">
        <v>-18.130224555032569</v>
      </c>
      <c r="G34" s="84">
        <v>-1.0664837973548571</v>
      </c>
      <c r="H34" s="84">
        <v>105.4507434811416</v>
      </c>
      <c r="I34" s="84">
        <v>-17.063740757677721</v>
      </c>
      <c r="J34" s="84">
        <v>-1.0037494563339835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3573.8374735026005</v>
      </c>
      <c r="N34" s="56"/>
    </row>
    <row r="35" spans="1:14" x14ac:dyDescent="0.25">
      <c r="A35" t="s">
        <v>14608</v>
      </c>
      <c r="B35" t="s">
        <v>474</v>
      </c>
      <c r="C35" t="s">
        <v>346</v>
      </c>
      <c r="D35" t="s">
        <v>20426</v>
      </c>
      <c r="E35" s="84">
        <v>103.47836790915603</v>
      </c>
      <c r="F35" s="84">
        <v>-19.036116329663287</v>
      </c>
      <c r="G35" s="84">
        <v>-1.1197715488037228</v>
      </c>
      <c r="H35" s="84">
        <v>104.59813945795975</v>
      </c>
      <c r="I35" s="84">
        <v>-17.916344780859575</v>
      </c>
      <c r="J35" s="84">
        <v>-1.0539026341682103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3752.3572744854296</v>
      </c>
      <c r="N35" s="56"/>
    </row>
    <row r="36" spans="1:14" x14ac:dyDescent="0.25">
      <c r="A36" t="s">
        <v>14804</v>
      </c>
      <c r="B36" t="s">
        <v>296</v>
      </c>
      <c r="C36" t="s">
        <v>447</v>
      </c>
      <c r="D36" t="s">
        <v>20392</v>
      </c>
      <c r="E36" s="84">
        <v>107.82893569508806</v>
      </c>
      <c r="F36" s="84">
        <v>-20.573985387278611</v>
      </c>
      <c r="G36" s="84">
        <v>-1.2102344345458007</v>
      </c>
      <c r="H36" s="84">
        <v>110.24940456417966</v>
      </c>
      <c r="I36" s="84">
        <v>-18.153516518187018</v>
      </c>
      <c r="J36" s="84">
        <v>-1.0678539128345306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3802.0167297486569</v>
      </c>
      <c r="N36" s="56">
        <v>4</v>
      </c>
    </row>
    <row r="37" spans="1:14" x14ac:dyDescent="0.25">
      <c r="A37" t="s">
        <v>9981</v>
      </c>
      <c r="B37" t="s">
        <v>350</v>
      </c>
      <c r="C37" t="s">
        <v>319</v>
      </c>
      <c r="D37" t="s">
        <v>20464</v>
      </c>
      <c r="E37" s="84">
        <v>103.67285033204598</v>
      </c>
      <c r="F37" s="84">
        <v>-20.948913513019903</v>
      </c>
      <c r="G37" s="84">
        <v>-1.2322890301776415</v>
      </c>
      <c r="H37" s="84">
        <v>104.90513936222362</v>
      </c>
      <c r="I37" s="84">
        <v>-19.716624482842263</v>
      </c>
      <c r="J37" s="84">
        <v>-1.1598014401671919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4129.3031548391118</v>
      </c>
      <c r="N37" s="56"/>
    </row>
    <row r="38" spans="1:14" x14ac:dyDescent="0.25">
      <c r="A38" t="s">
        <v>15209</v>
      </c>
      <c r="B38" t="s">
        <v>484</v>
      </c>
      <c r="C38" t="s">
        <v>447</v>
      </c>
      <c r="D38" t="s">
        <v>20410</v>
      </c>
      <c r="E38" s="84">
        <v>99.840154396568394</v>
      </c>
      <c r="F38" s="84">
        <v>-28.56276668579828</v>
      </c>
      <c r="G38" s="84">
        <v>-1.6801627462234283</v>
      </c>
      <c r="H38" s="84">
        <v>103.20047988901524</v>
      </c>
      <c r="I38" s="84">
        <v>-25.202441193351433</v>
      </c>
      <c r="J38" s="84">
        <v>-1.4824965407853785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5277.9335632831144</v>
      </c>
      <c r="N38" s="56"/>
    </row>
    <row r="39" spans="1:14" x14ac:dyDescent="0.25">
      <c r="A39" t="s">
        <v>6847</v>
      </c>
      <c r="B39" t="s">
        <v>868</v>
      </c>
      <c r="C39" t="s">
        <v>346</v>
      </c>
      <c r="D39" t="s">
        <v>20432</v>
      </c>
      <c r="E39" s="84">
        <v>94.592569070759495</v>
      </c>
      <c r="F39" s="84">
        <v>-27.921915168059826</v>
      </c>
      <c r="G39" s="84">
        <v>-1.6424655981211662</v>
      </c>
      <c r="H39" s="84">
        <v>96.235034668880658</v>
      </c>
      <c r="I39" s="84">
        <v>-26.279449569938663</v>
      </c>
      <c r="J39" s="84">
        <v>-1.5458499747022743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5503.4395611643631</v>
      </c>
      <c r="N39" s="56"/>
    </row>
    <row r="40" spans="1:14" x14ac:dyDescent="0.25">
      <c r="A40" t="s">
        <v>1298</v>
      </c>
      <c r="B40" t="s">
        <v>564</v>
      </c>
      <c r="C40" t="s">
        <v>346</v>
      </c>
      <c r="D40" t="s">
        <v>20433</v>
      </c>
      <c r="E40" s="84">
        <v>93.906162952708883</v>
      </c>
      <c r="F40" s="84">
        <v>-28.608321286110439</v>
      </c>
      <c r="G40" s="84">
        <v>-1.6828424285947317</v>
      </c>
      <c r="H40" s="84">
        <v>95.589005381303608</v>
      </c>
      <c r="I40" s="84">
        <v>-26.925478857515714</v>
      </c>
      <c r="J40" s="84">
        <v>-1.5838516975009242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5638.7063634683618</v>
      </c>
      <c r="N40" s="56"/>
    </row>
    <row r="41" spans="1:14" x14ac:dyDescent="0.25">
      <c r="A41" t="s">
        <v>14891</v>
      </c>
      <c r="B41" t="s">
        <v>369</v>
      </c>
      <c r="C41" t="s">
        <v>319</v>
      </c>
      <c r="D41" t="s">
        <v>20487</v>
      </c>
      <c r="E41" s="84">
        <v>92.702262665707295</v>
      </c>
      <c r="F41" s="84">
        <v>-31.919501179358591</v>
      </c>
      <c r="G41" s="84">
        <v>-1.8776177164328582</v>
      </c>
      <c r="H41" s="84">
        <v>94.579880382140146</v>
      </c>
      <c r="I41" s="84">
        <v>-30.041883462925739</v>
      </c>
      <c r="J41" s="84">
        <v>-1.76716961546622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6291.224900577241</v>
      </c>
      <c r="N41" s="56"/>
    </row>
    <row r="42" spans="1:14" x14ac:dyDescent="0.25">
      <c r="A42" t="s">
        <v>19123</v>
      </c>
      <c r="B42" t="s">
        <v>301</v>
      </c>
      <c r="C42" t="s">
        <v>346</v>
      </c>
      <c r="D42" t="s">
        <v>20440</v>
      </c>
      <c r="E42" s="84">
        <v>87.326207742835521</v>
      </c>
      <c r="F42" s="84">
        <v>-35.1882764959838</v>
      </c>
      <c r="G42" s="84">
        <v>-2.0698986174108116</v>
      </c>
      <c r="H42" s="84">
        <v>89.396106360246321</v>
      </c>
      <c r="I42" s="84">
        <v>-33.118377878573</v>
      </c>
      <c r="J42" s="84">
        <v>-1.9481398752101764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6935.3869686337612</v>
      </c>
      <c r="N42" s="56"/>
    </row>
    <row r="43" spans="1:14" x14ac:dyDescent="0.25">
      <c r="A43" t="s">
        <v>17902</v>
      </c>
      <c r="B43" t="s">
        <v>312</v>
      </c>
      <c r="C43" t="s">
        <v>346</v>
      </c>
      <c r="D43" t="s">
        <v>20441</v>
      </c>
      <c r="E43" s="84">
        <v>84.042733555927242</v>
      </c>
      <c r="F43" s="84">
        <v>-38.471750682892079</v>
      </c>
      <c r="G43" s="84">
        <v>-2.2630441578171809</v>
      </c>
      <c r="H43" s="84">
        <v>86.305777713744419</v>
      </c>
      <c r="I43" s="84">
        <v>-36.208706525074902</v>
      </c>
      <c r="J43" s="84">
        <v>-2.1299239132397001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7582.4456734311043</v>
      </c>
      <c r="N43" s="56"/>
    </row>
    <row r="44" spans="1:14" x14ac:dyDescent="0.25">
      <c r="A44" t="s">
        <v>16277</v>
      </c>
      <c r="B44" t="s">
        <v>333</v>
      </c>
      <c r="C44" t="s">
        <v>346</v>
      </c>
      <c r="D44" t="s">
        <v>20443</v>
      </c>
      <c r="E44" s="84">
        <v>79.203246118007499</v>
      </c>
      <c r="F44" s="84">
        <v>-43.311238120811822</v>
      </c>
      <c r="G44" s="84">
        <v>-2.5477198894595188</v>
      </c>
      <c r="H44" s="84">
        <v>81.750966007467014</v>
      </c>
      <c r="I44" s="84">
        <v>-40.763518231352307</v>
      </c>
      <c r="J44" s="84">
        <v>-2.3978540136089594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8536.1405390551045</v>
      </c>
      <c r="N44" s="56"/>
    </row>
    <row r="45" spans="1:14" x14ac:dyDescent="0.25">
      <c r="A45" t="s">
        <v>19256</v>
      </c>
      <c r="B45" t="s">
        <v>1359</v>
      </c>
      <c r="C45" t="s">
        <v>346</v>
      </c>
      <c r="D45" t="s">
        <v>20445</v>
      </c>
      <c r="E45" s="84">
        <v>78.686628642748175</v>
      </c>
      <c r="F45" s="84">
        <v>-43.827855596071146</v>
      </c>
      <c r="G45" s="84">
        <v>-2.5781091527100672</v>
      </c>
      <c r="H45" s="84">
        <v>81.264737795458231</v>
      </c>
      <c r="I45" s="84">
        <v>-41.24974644336109</v>
      </c>
      <c r="J45" s="84">
        <v>-2.4264556731388875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8637.9478977819708</v>
      </c>
      <c r="N45" s="56"/>
    </row>
    <row r="46" spans="1:14" x14ac:dyDescent="0.25">
      <c r="A46" t="s">
        <v>8012</v>
      </c>
      <c r="B46" t="s">
        <v>312</v>
      </c>
      <c r="C46" t="s">
        <v>346</v>
      </c>
      <c r="D46" t="s">
        <v>20446</v>
      </c>
      <c r="E46" s="84">
        <v>78.128843785983008</v>
      </c>
      <c r="F46" s="84">
        <v>-44.385640452836313</v>
      </c>
      <c r="G46" s="84">
        <v>-2.6109200266374302</v>
      </c>
      <c r="H46" s="84">
        <v>80.739763812620438</v>
      </c>
      <c r="I46" s="84">
        <v>-41.774720426198883</v>
      </c>
      <c r="J46" s="84">
        <v>-2.4573364956587578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8747.8679173798337</v>
      </c>
      <c r="N46" s="56"/>
    </row>
    <row r="47" spans="1:14" x14ac:dyDescent="0.25">
      <c r="A47" t="s">
        <v>3591</v>
      </c>
      <c r="B47" t="s">
        <v>369</v>
      </c>
      <c r="C47" t="s">
        <v>309</v>
      </c>
      <c r="D47" t="s">
        <v>20298</v>
      </c>
      <c r="E47" s="84">
        <v>283.32899957099141</v>
      </c>
      <c r="F47" s="84">
        <v>-46.260102668116076</v>
      </c>
      <c r="G47" s="84">
        <v>-2.7211825098891809</v>
      </c>
      <c r="H47" s="84">
        <v>286.05018208088057</v>
      </c>
      <c r="I47" s="84">
        <v>-43.538920158226915</v>
      </c>
      <c r="J47" s="84">
        <v>-2.5611129504839361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9117.2593071603478</v>
      </c>
      <c r="N47" s="56"/>
    </row>
    <row r="48" spans="1:14" x14ac:dyDescent="0.25">
      <c r="A48" t="s">
        <v>9211</v>
      </c>
      <c r="B48" t="s">
        <v>407</v>
      </c>
      <c r="C48" t="s">
        <v>319</v>
      </c>
      <c r="D48" t="s">
        <v>20491</v>
      </c>
      <c r="E48" s="84">
        <v>78.304773281711576</v>
      </c>
      <c r="F48" s="84">
        <v>-46.31699056335431</v>
      </c>
      <c r="G48" s="84">
        <v>-2.7245288566679005</v>
      </c>
      <c r="H48" s="84">
        <v>81.029302138379464</v>
      </c>
      <c r="I48" s="84">
        <v>-43.592461706686422</v>
      </c>
      <c r="J48" s="84">
        <v>-2.5642624533344955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9128.4699352073912</v>
      </c>
      <c r="N48" s="56"/>
    </row>
    <row r="49" spans="1:14" x14ac:dyDescent="0.25">
      <c r="A49" t="s">
        <v>19134</v>
      </c>
      <c r="B49" t="s">
        <v>296</v>
      </c>
      <c r="C49" t="s">
        <v>346</v>
      </c>
      <c r="D49" t="s">
        <v>20452</v>
      </c>
      <c r="E49" s="84">
        <v>75.611078121754858</v>
      </c>
      <c r="F49" s="84">
        <v>-46.903406117064463</v>
      </c>
      <c r="G49" s="84">
        <v>-2.7590238892390859</v>
      </c>
      <c r="H49" s="84">
        <v>78.370102010993932</v>
      </c>
      <c r="I49" s="84">
        <v>-44.144382227825389</v>
      </c>
      <c r="J49" s="84">
        <v>-2.5967283663426701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9244.0320706338298</v>
      </c>
      <c r="N49" s="56"/>
    </row>
    <row r="50" spans="1:14" x14ac:dyDescent="0.25">
      <c r="A50" t="s">
        <v>13737</v>
      </c>
      <c r="B50" t="s">
        <v>296</v>
      </c>
      <c r="C50" t="s">
        <v>346</v>
      </c>
      <c r="D50" t="s">
        <v>20458</v>
      </c>
      <c r="E50" s="84">
        <v>74.587989622934543</v>
      </c>
      <c r="F50" s="84">
        <v>-47.926494615884778</v>
      </c>
      <c r="G50" s="84">
        <v>-2.819205565640281</v>
      </c>
      <c r="H50" s="84">
        <v>77.407195188574818</v>
      </c>
      <c r="I50" s="84">
        <v>-45.107289050244503</v>
      </c>
      <c r="J50" s="84">
        <v>-2.6533699441320295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9445.6472749132536</v>
      </c>
      <c r="N50" s="56"/>
    </row>
    <row r="51" spans="1:14" x14ac:dyDescent="0.25">
      <c r="A51" t="s">
        <v>2882</v>
      </c>
      <c r="B51" t="s">
        <v>484</v>
      </c>
      <c r="C51" t="s">
        <v>346</v>
      </c>
      <c r="D51" t="s">
        <v>20459</v>
      </c>
      <c r="E51" s="84">
        <v>73.781256038667848</v>
      </c>
      <c r="F51" s="84">
        <v>-48.733228200151473</v>
      </c>
      <c r="G51" s="84">
        <v>-2.8666604823618513</v>
      </c>
      <c r="H51" s="84">
        <v>76.6479165210297</v>
      </c>
      <c r="I51" s="84">
        <v>-45.866567717789621</v>
      </c>
      <c r="J51" s="84">
        <v>-2.6980333951640953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9604.6264410152544</v>
      </c>
      <c r="N51" s="56"/>
    </row>
    <row r="52" spans="1:14" x14ac:dyDescent="0.25">
      <c r="A52" t="s">
        <v>9482</v>
      </c>
      <c r="B52" t="s">
        <v>14060</v>
      </c>
      <c r="C52" t="s">
        <v>447</v>
      </c>
      <c r="D52" t="s">
        <v>20457</v>
      </c>
      <c r="E52" s="84">
        <v>72.238245865200327</v>
      </c>
      <c r="F52" s="84">
        <v>-56.164675217166348</v>
      </c>
      <c r="G52" s="84">
        <v>-3.3038044245391971</v>
      </c>
      <c r="H52" s="84">
        <v>78.845854714278715</v>
      </c>
      <c r="I52" s="84">
        <v>-49.557066368087959</v>
      </c>
      <c r="J52" s="84">
        <v>-2.9151215510639976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10377.349846799763</v>
      </c>
      <c r="N52" s="56"/>
    </row>
    <row r="53" spans="1:14" x14ac:dyDescent="0.25">
      <c r="A53" t="s">
        <v>17708</v>
      </c>
      <c r="B53" t="s">
        <v>312</v>
      </c>
      <c r="C53" t="s">
        <v>319</v>
      </c>
      <c r="D53" t="s">
        <v>20500</v>
      </c>
      <c r="E53" s="84">
        <v>71.026358493931127</v>
      </c>
      <c r="F53" s="84">
        <v>-53.595405351134758</v>
      </c>
      <c r="G53" s="84">
        <v>-3.1526709030079267</v>
      </c>
      <c r="H53" s="84">
        <v>74.179029396939043</v>
      </c>
      <c r="I53" s="84">
        <v>-50.442734448126842</v>
      </c>
      <c r="J53" s="84">
        <v>-2.9672196734192262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10562.792660915669</v>
      </c>
      <c r="N53" s="56"/>
    </row>
    <row r="54" spans="1:14" x14ac:dyDescent="0.25">
      <c r="A54" t="s">
        <v>7615</v>
      </c>
      <c r="B54" t="s">
        <v>1359</v>
      </c>
      <c r="C54" t="s">
        <v>346</v>
      </c>
      <c r="D54" t="s">
        <v>20465</v>
      </c>
      <c r="E54" s="84">
        <v>67.787527969303412</v>
      </c>
      <c r="F54" s="84">
        <v>-54.72695626951591</v>
      </c>
      <c r="G54" s="84">
        <v>-3.2192327217362298</v>
      </c>
      <c r="H54" s="84">
        <v>71.006760691039645</v>
      </c>
      <c r="I54" s="84">
        <v>-51.507723547779676</v>
      </c>
      <c r="J54" s="84">
        <v>-3.0298660910458635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10785.7820404513</v>
      </c>
      <c r="N54" s="56"/>
    </row>
    <row r="55" spans="1:14" x14ac:dyDescent="0.25">
      <c r="A55" t="s">
        <v>13647</v>
      </c>
      <c r="B55" t="s">
        <v>516</v>
      </c>
      <c r="C55" t="s">
        <v>346</v>
      </c>
      <c r="D55" t="s">
        <v>20475</v>
      </c>
      <c r="E55" s="84">
        <v>66.12468760403226</v>
      </c>
      <c r="F55" s="84">
        <v>-56.389796634787061</v>
      </c>
      <c r="G55" s="84">
        <v>-3.3170468608698269</v>
      </c>
      <c r="H55" s="84">
        <v>69.441734464902083</v>
      </c>
      <c r="I55" s="84">
        <v>-53.072749773917238</v>
      </c>
      <c r="J55" s="84">
        <v>-3.1219264572892493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11113.470114664615</v>
      </c>
      <c r="N55" s="56"/>
    </row>
    <row r="56" spans="1:14" x14ac:dyDescent="0.25">
      <c r="A56" t="s">
        <v>1064</v>
      </c>
      <c r="B56" t="s">
        <v>440</v>
      </c>
      <c r="C56" t="s">
        <v>319</v>
      </c>
      <c r="D56" t="s">
        <v>20501</v>
      </c>
      <c r="E56" s="84">
        <v>67.775615572274234</v>
      </c>
      <c r="F56" s="84">
        <v>-56.846148272791652</v>
      </c>
      <c r="G56" s="84">
        <v>-3.343891074870097</v>
      </c>
      <c r="H56" s="84">
        <v>71.119506647144334</v>
      </c>
      <c r="I56" s="84">
        <v>-53.502257197921551</v>
      </c>
      <c r="J56" s="84">
        <v>-3.1471915998777384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11203.401170311936</v>
      </c>
      <c r="N56" s="56"/>
    </row>
    <row r="57" spans="1:14" x14ac:dyDescent="0.25">
      <c r="A57" t="s">
        <v>9809</v>
      </c>
      <c r="B57" t="s">
        <v>638</v>
      </c>
      <c r="C57" t="s">
        <v>309</v>
      </c>
      <c r="D57" t="s">
        <v>20301</v>
      </c>
      <c r="E57" s="84">
        <v>271.40211817966565</v>
      </c>
      <c r="F57" s="84">
        <v>-58.186984059441841</v>
      </c>
      <c r="G57" s="84">
        <v>-3.4227637682024614</v>
      </c>
      <c r="H57" s="84">
        <v>274.82488194786811</v>
      </c>
      <c r="I57" s="84">
        <v>-54.764220291239383</v>
      </c>
      <c r="J57" s="84">
        <v>-3.2214247230140813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11467.633327493209</v>
      </c>
      <c r="N57" s="56"/>
    </row>
    <row r="58" spans="1:14" x14ac:dyDescent="0.25">
      <c r="A58" t="s">
        <v>17623</v>
      </c>
      <c r="B58" t="s">
        <v>739</v>
      </c>
      <c r="C58" t="s">
        <v>346</v>
      </c>
      <c r="D58" t="s">
        <v>20478</v>
      </c>
      <c r="E58" s="84">
        <v>64.143033010820758</v>
      </c>
      <c r="F58" s="84">
        <v>-58.371451227998563</v>
      </c>
      <c r="G58" s="84">
        <v>-3.4336147781175623</v>
      </c>
      <c r="H58" s="84">
        <v>67.576647788938317</v>
      </c>
      <c r="I58" s="84">
        <v>-54.937836449881004</v>
      </c>
      <c r="J58" s="84">
        <v>-3.2316374382282942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11503.985398613444</v>
      </c>
      <c r="N58" s="56"/>
    </row>
    <row r="59" spans="1:14" x14ac:dyDescent="0.25">
      <c r="A59" t="s">
        <v>15014</v>
      </c>
      <c r="B59" t="s">
        <v>564</v>
      </c>
      <c r="C59" t="s">
        <v>319</v>
      </c>
      <c r="D59" t="s">
        <v>20510</v>
      </c>
      <c r="E59" s="84">
        <v>65.818432787264314</v>
      </c>
      <c r="F59" s="84">
        <v>-58.803331057801572</v>
      </c>
      <c r="G59" s="84">
        <v>-3.4590194739883278</v>
      </c>
      <c r="H59" s="84">
        <v>69.277452261252634</v>
      </c>
      <c r="I59" s="84">
        <v>-55.344311583813251</v>
      </c>
      <c r="J59" s="84">
        <v>-3.2555477402243089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11589.093910936963</v>
      </c>
      <c r="N59" s="56"/>
    </row>
    <row r="60" spans="1:14" x14ac:dyDescent="0.25">
      <c r="A60" t="s">
        <v>7851</v>
      </c>
      <c r="B60" t="s">
        <v>546</v>
      </c>
      <c r="C60" t="s">
        <v>346</v>
      </c>
      <c r="D60" t="s">
        <v>20479</v>
      </c>
      <c r="E60" s="84">
        <v>63.523028049243521</v>
      </c>
      <c r="F60" s="84">
        <v>-58.9914561895758</v>
      </c>
      <c r="G60" s="84">
        <v>-3.470085658210341</v>
      </c>
      <c r="H60" s="84">
        <v>66.993113707453858</v>
      </c>
      <c r="I60" s="84">
        <v>-55.521370531365463</v>
      </c>
      <c r="J60" s="84">
        <v>-3.2659629724332624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11626.166839541367</v>
      </c>
      <c r="N60" s="56"/>
    </row>
    <row r="61" spans="1:14" x14ac:dyDescent="0.25">
      <c r="A61" t="s">
        <v>19324</v>
      </c>
      <c r="B61" t="s">
        <v>363</v>
      </c>
      <c r="C61" t="s">
        <v>319</v>
      </c>
      <c r="D61" t="s">
        <v>20525</v>
      </c>
      <c r="E61" s="84">
        <v>65.208582441042395</v>
      </c>
      <c r="F61" s="84">
        <v>-59.41318140402349</v>
      </c>
      <c r="G61" s="84">
        <v>-3.4948930237660876</v>
      </c>
      <c r="H61" s="84">
        <v>68.703475464808477</v>
      </c>
      <c r="I61" s="84">
        <v>-55.918288380257408</v>
      </c>
      <c r="J61" s="84">
        <v>-3.2893110811916122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11709.274229917368</v>
      </c>
      <c r="N61" s="56"/>
    </row>
    <row r="62" spans="1:14" x14ac:dyDescent="0.25">
      <c r="A62" t="s">
        <v>16086</v>
      </c>
      <c r="B62" t="s">
        <v>663</v>
      </c>
      <c r="C62" t="s">
        <v>346</v>
      </c>
      <c r="D62" t="s">
        <v>20480</v>
      </c>
      <c r="E62" s="84">
        <v>61.198295209042541</v>
      </c>
      <c r="F62" s="84">
        <v>-61.31618902977678</v>
      </c>
      <c r="G62" s="84">
        <v>-3.6068346488103988</v>
      </c>
      <c r="H62" s="84">
        <v>64.805129857852933</v>
      </c>
      <c r="I62" s="84">
        <v>-57.709354380966388</v>
      </c>
      <c r="J62" s="84">
        <v>-3.3946679047627288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12084.29092852551</v>
      </c>
      <c r="N62" s="56"/>
    </row>
    <row r="63" spans="1:14" x14ac:dyDescent="0.25">
      <c r="A63" t="s">
        <v>7481</v>
      </c>
      <c r="B63" t="s">
        <v>564</v>
      </c>
      <c r="C63" t="s">
        <v>319</v>
      </c>
      <c r="D63" t="s">
        <v>20529</v>
      </c>
      <c r="E63" s="84">
        <v>62.806822682386837</v>
      </c>
      <c r="F63" s="84">
        <v>-61.814941162679048</v>
      </c>
      <c r="G63" s="84">
        <v>-3.6361730095693559</v>
      </c>
      <c r="H63" s="84">
        <v>66.442995691956185</v>
      </c>
      <c r="I63" s="84">
        <v>-58.178768153109701</v>
      </c>
      <c r="J63" s="84">
        <v>-3.4222804795946882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12182.577648858927</v>
      </c>
      <c r="N63" s="56"/>
    </row>
    <row r="64" spans="1:14" x14ac:dyDescent="0.25">
      <c r="A64" t="s">
        <v>15278</v>
      </c>
      <c r="B64" t="s">
        <v>304</v>
      </c>
      <c r="C64" t="s">
        <v>447</v>
      </c>
      <c r="D64" t="s">
        <v>20472</v>
      </c>
      <c r="E64" s="84">
        <v>61.093892395506955</v>
      </c>
      <c r="F64" s="84">
        <v>-67.309028686859719</v>
      </c>
      <c r="G64" s="84">
        <v>-3.959354628638807</v>
      </c>
      <c r="H64" s="84">
        <v>69.012601652784568</v>
      </c>
      <c r="I64" s="84">
        <v>-59.390319429582107</v>
      </c>
      <c r="J64" s="84">
        <v>-3.4935482017401238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12436.254486963893</v>
      </c>
      <c r="N64" s="56"/>
    </row>
    <row r="65" spans="1:14" x14ac:dyDescent="0.25">
      <c r="A65" t="s">
        <v>2077</v>
      </c>
      <c r="B65" t="s">
        <v>338</v>
      </c>
      <c r="C65" t="s">
        <v>346</v>
      </c>
      <c r="D65" t="s">
        <v>20494</v>
      </c>
      <c r="E65" s="84">
        <v>59.159422042056342</v>
      </c>
      <c r="F65" s="84">
        <v>-63.355062196762979</v>
      </c>
      <c r="G65" s="84">
        <v>-3.7267683645154692</v>
      </c>
      <c r="H65" s="84">
        <v>62.886190406571814</v>
      </c>
      <c r="I65" s="84">
        <v>-59.628293832247508</v>
      </c>
      <c r="J65" s="84">
        <v>-3.5075466960145594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12486.082005774198</v>
      </c>
      <c r="N65" s="56"/>
    </row>
    <row r="66" spans="1:14" x14ac:dyDescent="0.25">
      <c r="A66" t="s">
        <v>3358</v>
      </c>
      <c r="B66" t="s">
        <v>701</v>
      </c>
      <c r="C66" t="s">
        <v>319</v>
      </c>
      <c r="D66" t="s">
        <v>20533</v>
      </c>
      <c r="E66" s="84">
        <v>60.45360361153142</v>
      </c>
      <c r="F66" s="84">
        <v>-64.168160233534465</v>
      </c>
      <c r="G66" s="84">
        <v>-3.7745976607961449</v>
      </c>
      <c r="H66" s="84">
        <v>64.228201272327567</v>
      </c>
      <c r="I66" s="84">
        <v>-60.393562572738318</v>
      </c>
      <c r="J66" s="84">
        <v>-3.5525625042787246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12646.315384384072</v>
      </c>
      <c r="N66" s="56"/>
    </row>
    <row r="67" spans="1:14" x14ac:dyDescent="0.25">
      <c r="A67" t="s">
        <v>8848</v>
      </c>
      <c r="B67" t="s">
        <v>474</v>
      </c>
      <c r="C67" t="s">
        <v>346</v>
      </c>
      <c r="D67" t="s">
        <v>20496</v>
      </c>
      <c r="E67" s="84">
        <v>57.645502834531463</v>
      </c>
      <c r="F67" s="84">
        <v>-64.868981404287865</v>
      </c>
      <c r="G67" s="84">
        <v>-3.815822435546345</v>
      </c>
      <c r="H67" s="84">
        <v>61.461325270077808</v>
      </c>
      <c r="I67" s="84">
        <v>-61.053158968741513</v>
      </c>
      <c r="J67" s="84">
        <v>-3.5913622922789123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12784.422892842738</v>
      </c>
      <c r="N67" s="56"/>
    </row>
    <row r="68" spans="1:14" x14ac:dyDescent="0.25">
      <c r="A68" t="s">
        <v>6307</v>
      </c>
      <c r="B68" t="s">
        <v>296</v>
      </c>
      <c r="C68" t="s">
        <v>319</v>
      </c>
      <c r="D68" t="s">
        <v>20561</v>
      </c>
      <c r="E68" s="84">
        <v>58.746583220407103</v>
      </c>
      <c r="F68" s="84">
        <v>-65.875180624658782</v>
      </c>
      <c r="G68" s="84">
        <v>-3.8750106249799283</v>
      </c>
      <c r="H68" s="84">
        <v>62.621593845387032</v>
      </c>
      <c r="I68" s="84">
        <v>-62.000169999678853</v>
      </c>
      <c r="J68" s="84">
        <v>-3.6470688235105206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12982.709807019564</v>
      </c>
      <c r="N68" s="56"/>
    </row>
    <row r="69" spans="1:14" x14ac:dyDescent="0.25">
      <c r="A69" t="s">
        <v>19335</v>
      </c>
      <c r="B69" t="s">
        <v>868</v>
      </c>
      <c r="C69" t="s">
        <v>309</v>
      </c>
      <c r="D69" t="s">
        <v>20307</v>
      </c>
      <c r="E69" s="84">
        <v>263.35106690255276</v>
      </c>
      <c r="F69" s="84">
        <v>-66.238035336554731</v>
      </c>
      <c r="G69" s="84">
        <v>-3.8963550197973369</v>
      </c>
      <c r="H69" s="84">
        <v>267.2474219223501</v>
      </c>
      <c r="I69" s="84">
        <v>-62.34168031675739</v>
      </c>
      <c r="J69" s="84">
        <v>-3.6671576656916112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13054.215866316496</v>
      </c>
      <c r="N69" s="56"/>
    </row>
    <row r="70" spans="1:14" x14ac:dyDescent="0.25">
      <c r="A70" t="s">
        <v>16017</v>
      </c>
      <c r="B70" t="s">
        <v>530</v>
      </c>
      <c r="C70" t="s">
        <v>447</v>
      </c>
      <c r="D70" t="s">
        <v>20477</v>
      </c>
      <c r="E70" s="84">
        <v>56.661906531899497</v>
      </c>
      <c r="F70" s="84">
        <v>-71.741014550467185</v>
      </c>
      <c r="G70" s="84">
        <v>-4.2200596794392462</v>
      </c>
      <c r="H70" s="84">
        <v>65.102025890777981</v>
      </c>
      <c r="I70" s="84">
        <v>-63.300895191588694</v>
      </c>
      <c r="J70" s="84">
        <v>-3.7235820700934528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13255.058043808931</v>
      </c>
      <c r="N70" s="56"/>
    </row>
    <row r="71" spans="1:14" x14ac:dyDescent="0.25">
      <c r="A71" t="s">
        <v>6748</v>
      </c>
      <c r="B71" t="s">
        <v>1359</v>
      </c>
      <c r="C71" t="s">
        <v>346</v>
      </c>
      <c r="D71" t="s">
        <v>20499</v>
      </c>
      <c r="E71" s="84">
        <v>55.078167489705876</v>
      </c>
      <c r="F71" s="84">
        <v>-67.436316749113445</v>
      </c>
      <c r="G71" s="84">
        <v>-3.9668421617125555</v>
      </c>
      <c r="H71" s="84">
        <v>59.045009651418432</v>
      </c>
      <c r="I71" s="84">
        <v>-63.469474587400889</v>
      </c>
      <c r="J71" s="84">
        <v>-3.7334985051412288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13290.355508249559</v>
      </c>
      <c r="N71" s="56"/>
    </row>
    <row r="72" spans="1:14" x14ac:dyDescent="0.25">
      <c r="A72" t="s">
        <v>16097</v>
      </c>
      <c r="B72" t="s">
        <v>385</v>
      </c>
      <c r="C72" t="s">
        <v>447</v>
      </c>
      <c r="D72" t="s">
        <v>20481</v>
      </c>
      <c r="E72" s="84">
        <v>55.561187647214268</v>
      </c>
      <c r="F72" s="84">
        <v>-72.841733435152406</v>
      </c>
      <c r="G72" s="84">
        <v>-4.2848078491266124</v>
      </c>
      <c r="H72" s="84">
        <v>64.130803345467484</v>
      </c>
      <c r="I72" s="84">
        <v>-64.27211773689919</v>
      </c>
      <c r="J72" s="84">
        <v>-3.7807128080528933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13458.414409466008</v>
      </c>
      <c r="N72" s="56"/>
    </row>
    <row r="73" spans="1:14" x14ac:dyDescent="0.25">
      <c r="A73" t="s">
        <v>17409</v>
      </c>
      <c r="B73" t="s">
        <v>688</v>
      </c>
      <c r="C73" t="s">
        <v>447</v>
      </c>
      <c r="D73" t="s">
        <v>20485</v>
      </c>
      <c r="E73" s="84">
        <v>55.558114275331825</v>
      </c>
      <c r="F73" s="84">
        <v>-72.844806807034843</v>
      </c>
      <c r="G73" s="84">
        <v>-4.2849886357079319</v>
      </c>
      <c r="H73" s="84">
        <v>64.128091546747697</v>
      </c>
      <c r="I73" s="84">
        <v>-64.274829535618977</v>
      </c>
      <c r="J73" s="84">
        <v>-3.7808723256246459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13458.98221087745</v>
      </c>
      <c r="N73" s="56"/>
    </row>
    <row r="74" spans="1:14" x14ac:dyDescent="0.25">
      <c r="A74" t="s">
        <v>7864</v>
      </c>
      <c r="B74" t="s">
        <v>663</v>
      </c>
      <c r="C74" t="s">
        <v>447</v>
      </c>
      <c r="D74" t="s">
        <v>20490</v>
      </c>
      <c r="E74" s="84">
        <v>54.771210730074074</v>
      </c>
      <c r="F74" s="84">
        <v>-73.6317103522926</v>
      </c>
      <c r="G74" s="84">
        <v>-4.3312770795466236</v>
      </c>
      <c r="H74" s="84">
        <v>63.433764889167321</v>
      </c>
      <c r="I74" s="84">
        <v>-64.969156193199353</v>
      </c>
      <c r="J74" s="84">
        <v>-3.8217150701881972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13604.361605482867</v>
      </c>
      <c r="N74" s="56"/>
    </row>
    <row r="75" spans="1:14" x14ac:dyDescent="0.25">
      <c r="A75" t="s">
        <v>7456</v>
      </c>
      <c r="B75" t="s">
        <v>868</v>
      </c>
      <c r="C75" t="s">
        <v>447</v>
      </c>
      <c r="D75" t="s">
        <v>20497</v>
      </c>
      <c r="E75" s="84">
        <v>51.704929729581785</v>
      </c>
      <c r="F75" s="84">
        <v>-76.697991352784896</v>
      </c>
      <c r="G75" s="84">
        <v>-4.5116465501638174</v>
      </c>
      <c r="H75" s="84">
        <v>60.72822282990942</v>
      </c>
      <c r="I75" s="84">
        <v>-67.674698252457262</v>
      </c>
      <c r="J75" s="84">
        <v>-3.9808646030857213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14170.85298581544</v>
      </c>
      <c r="N75" s="56"/>
    </row>
    <row r="76" spans="1:14" x14ac:dyDescent="0.25">
      <c r="A76" t="s">
        <v>8730</v>
      </c>
      <c r="B76" t="s">
        <v>333</v>
      </c>
      <c r="C76" t="s">
        <v>346</v>
      </c>
      <c r="D76" t="s">
        <v>20504</v>
      </c>
      <c r="E76" s="84">
        <v>50.581831404413691</v>
      </c>
      <c r="F76" s="84">
        <v>-71.93265283440563</v>
      </c>
      <c r="G76" s="84">
        <v>-4.2313325196709197</v>
      </c>
      <c r="H76" s="84">
        <v>54.813163924084613</v>
      </c>
      <c r="I76" s="84">
        <v>-67.701320314734716</v>
      </c>
      <c r="J76" s="84">
        <v>-3.9824306067491011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14176.427162256443</v>
      </c>
      <c r="N76" s="56"/>
    </row>
    <row r="77" spans="1:14" x14ac:dyDescent="0.25">
      <c r="A77" t="s">
        <v>16392</v>
      </c>
      <c r="B77" t="s">
        <v>868</v>
      </c>
      <c r="C77" t="s">
        <v>319</v>
      </c>
      <c r="D77" t="s">
        <v>20567</v>
      </c>
      <c r="E77" s="84">
        <v>52.09039837707018</v>
      </c>
      <c r="F77" s="84">
        <v>-72.531365467995698</v>
      </c>
      <c r="G77" s="84">
        <v>-4.2665509098821</v>
      </c>
      <c r="H77" s="84">
        <v>56.356949286952279</v>
      </c>
      <c r="I77" s="84">
        <v>-68.264814558113613</v>
      </c>
      <c r="J77" s="84">
        <v>-4.0155773269478594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14294.412624965798</v>
      </c>
      <c r="N77" s="56"/>
    </row>
    <row r="78" spans="1:14" x14ac:dyDescent="0.25">
      <c r="A78" t="s">
        <v>18534</v>
      </c>
      <c r="B78" t="s">
        <v>301</v>
      </c>
      <c r="C78" t="s">
        <v>319</v>
      </c>
      <c r="D78" t="s">
        <v>20572</v>
      </c>
      <c r="E78" s="84">
        <v>51.97366275732287</v>
      </c>
      <c r="F78" s="84">
        <v>-72.648101087743015</v>
      </c>
      <c r="G78" s="84">
        <v>-4.2734177110437068</v>
      </c>
      <c r="H78" s="84">
        <v>56.247080468366576</v>
      </c>
      <c r="I78" s="84">
        <v>-68.374683376699309</v>
      </c>
      <c r="J78" s="84">
        <v>-4.0220401986293712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14317.417160594121</v>
      </c>
      <c r="N78" s="56"/>
    </row>
    <row r="79" spans="1:14" x14ac:dyDescent="0.25">
      <c r="A79" t="s">
        <v>19109</v>
      </c>
      <c r="B79" t="s">
        <v>1185</v>
      </c>
      <c r="C79" t="s">
        <v>346</v>
      </c>
      <c r="D79" t="s">
        <v>20508</v>
      </c>
      <c r="E79" s="84">
        <v>49.057167913908131</v>
      </c>
      <c r="F79" s="84">
        <v>-73.45731632491119</v>
      </c>
      <c r="G79" s="84">
        <v>-4.3210186073477175</v>
      </c>
      <c r="H79" s="84">
        <v>53.378186521255849</v>
      </c>
      <c r="I79" s="84">
        <v>-69.13629771756348</v>
      </c>
      <c r="J79" s="84">
        <v>-4.0668410422096164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14476.885374278281</v>
      </c>
      <c r="N79" s="56"/>
    </row>
    <row r="80" spans="1:14" x14ac:dyDescent="0.25">
      <c r="A80" t="s">
        <v>11045</v>
      </c>
      <c r="B80" t="s">
        <v>715</v>
      </c>
      <c r="C80" t="s">
        <v>346</v>
      </c>
      <c r="D80" t="s">
        <v>20509</v>
      </c>
      <c r="E80" s="84">
        <v>48.307213181062799</v>
      </c>
      <c r="F80" s="84">
        <v>-74.207271057756515</v>
      </c>
      <c r="G80" s="84">
        <v>-4.3651335916327358</v>
      </c>
      <c r="H80" s="84">
        <v>52.672346772695541</v>
      </c>
      <c r="I80" s="84">
        <v>-69.842137466123773</v>
      </c>
      <c r="J80" s="84">
        <v>-4.1083610274190452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14624.675401081706</v>
      </c>
      <c r="N80" s="56"/>
    </row>
    <row r="81" spans="1:14" x14ac:dyDescent="0.25">
      <c r="A81" t="s">
        <v>1887</v>
      </c>
      <c r="B81" t="s">
        <v>369</v>
      </c>
      <c r="C81" t="s">
        <v>346</v>
      </c>
      <c r="D81" t="s">
        <v>18651</v>
      </c>
      <c r="E81" s="84">
        <v>48.304609527620109</v>
      </c>
      <c r="F81" s="84">
        <v>-74.209874711199205</v>
      </c>
      <c r="G81" s="84">
        <v>-4.3652867477176001</v>
      </c>
      <c r="H81" s="84">
        <v>52.669896275337713</v>
      </c>
      <c r="I81" s="84">
        <v>-69.844587963481615</v>
      </c>
      <c r="J81" s="84">
        <v>-4.1085051743224481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14625.188490732631</v>
      </c>
      <c r="N81" s="56"/>
    </row>
    <row r="82" spans="1:14" x14ac:dyDescent="0.25">
      <c r="A82" t="s">
        <v>19092</v>
      </c>
      <c r="B82" t="s">
        <v>369</v>
      </c>
      <c r="C82" t="s">
        <v>346</v>
      </c>
      <c r="D82" t="s">
        <v>18653</v>
      </c>
      <c r="E82" s="84">
        <v>47.065519715293966</v>
      </c>
      <c r="F82" s="84">
        <v>-75.448964523525348</v>
      </c>
      <c r="G82" s="84">
        <v>-4.4381743837367855</v>
      </c>
      <c r="H82" s="84">
        <v>51.503694099030753</v>
      </c>
      <c r="I82" s="84">
        <v>-71.010790139788568</v>
      </c>
      <c r="J82" s="84">
        <v>-4.1771053023405038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14869.370050705931</v>
      </c>
      <c r="N82" s="56"/>
    </row>
    <row r="83" spans="1:14" x14ac:dyDescent="0.25">
      <c r="A83" t="s">
        <v>21481</v>
      </c>
      <c r="B83" t="s">
        <v>484</v>
      </c>
      <c r="C83" t="s">
        <v>319</v>
      </c>
      <c r="D83" t="s">
        <v>20582</v>
      </c>
      <c r="E83" s="84">
        <v>48.8</v>
      </c>
      <c r="F83" s="84">
        <v>-75.821763845065888</v>
      </c>
      <c r="G83" s="84">
        <v>-4.4601037555921108</v>
      </c>
      <c r="H83" s="84">
        <v>53.260103755592112</v>
      </c>
      <c r="I83" s="84">
        <v>-71.361660089473773</v>
      </c>
      <c r="J83" s="84">
        <v>-4.197744711145516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14942.835847119724</v>
      </c>
      <c r="N83" s="56"/>
    </row>
    <row r="84" spans="1:14" x14ac:dyDescent="0.25">
      <c r="A84" t="s">
        <v>731</v>
      </c>
      <c r="B84" t="s">
        <v>888</v>
      </c>
      <c r="C84" t="s">
        <v>319</v>
      </c>
      <c r="D84" t="s">
        <v>20586</v>
      </c>
      <c r="E84" s="84">
        <v>47.788423921457884</v>
      </c>
      <c r="F84" s="84">
        <v>-76.833339923608008</v>
      </c>
      <c r="G84" s="84">
        <v>-4.519608230800471</v>
      </c>
      <c r="H84" s="84">
        <v>52.308032152258356</v>
      </c>
      <c r="I84" s="84">
        <v>-72.313731692807522</v>
      </c>
      <c r="J84" s="84">
        <v>-4.2537489231063246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15142.182353267151</v>
      </c>
      <c r="N84" s="56"/>
    </row>
    <row r="85" spans="1:14" x14ac:dyDescent="0.25">
      <c r="A85" t="s">
        <v>10193</v>
      </c>
      <c r="B85" t="s">
        <v>296</v>
      </c>
      <c r="C85" t="s">
        <v>319</v>
      </c>
      <c r="D85" t="s">
        <v>20589</v>
      </c>
      <c r="E85" s="84">
        <v>46.428190855453664</v>
      </c>
      <c r="F85" s="84">
        <v>-78.193572989612221</v>
      </c>
      <c r="G85" s="84">
        <v>-4.5996219405654246</v>
      </c>
      <c r="H85" s="84">
        <v>51.027812796019091</v>
      </c>
      <c r="I85" s="84">
        <v>-73.593951049046794</v>
      </c>
      <c r="J85" s="84">
        <v>-4.3290559440615759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15410.23704040936</v>
      </c>
      <c r="N85" s="56"/>
    </row>
    <row r="86" spans="1:14" x14ac:dyDescent="0.25">
      <c r="A86" t="s">
        <v>19270</v>
      </c>
      <c r="B86" t="s">
        <v>868</v>
      </c>
      <c r="C86" t="s">
        <v>346</v>
      </c>
      <c r="D86" t="s">
        <v>18654</v>
      </c>
      <c r="E86" s="84">
        <v>44.223780905605807</v>
      </c>
      <c r="F86" s="84">
        <v>-78.290703333213514</v>
      </c>
      <c r="G86" s="84">
        <v>-4.60533549018903</v>
      </c>
      <c r="H86" s="84">
        <v>48.829116395794841</v>
      </c>
      <c r="I86" s="84">
        <v>-73.68536784302448</v>
      </c>
      <c r="J86" s="84">
        <v>-4.334433402530852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15429.378057134196</v>
      </c>
      <c r="N86" s="56"/>
    </row>
    <row r="87" spans="1:14" x14ac:dyDescent="0.25">
      <c r="A87" t="s">
        <v>15362</v>
      </c>
      <c r="B87" t="s">
        <v>363</v>
      </c>
      <c r="C87" t="s">
        <v>447</v>
      </c>
      <c r="D87" t="s">
        <v>20516</v>
      </c>
      <c r="E87" s="84">
        <v>44.875159235593685</v>
      </c>
      <c r="F87" s="84">
        <v>-83.527761846772989</v>
      </c>
      <c r="G87" s="84">
        <v>-4.9133977556925288</v>
      </c>
      <c r="H87" s="84">
        <v>54.701954746978743</v>
      </c>
      <c r="I87" s="84">
        <v>-73.700966335387932</v>
      </c>
      <c r="J87" s="84">
        <v>-4.3353509609051724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15432.644098199733</v>
      </c>
      <c r="N87" s="56"/>
    </row>
    <row r="88" spans="1:14" x14ac:dyDescent="0.25">
      <c r="A88" t="s">
        <v>14768</v>
      </c>
      <c r="B88" t="s">
        <v>906</v>
      </c>
      <c r="C88" t="s">
        <v>346</v>
      </c>
      <c r="D88" t="s">
        <v>18655</v>
      </c>
      <c r="E88" s="84">
        <v>43.71985647155428</v>
      </c>
      <c r="F88" s="84">
        <v>-78.794627767265041</v>
      </c>
      <c r="G88" s="84">
        <v>-4.634978103956767</v>
      </c>
      <c r="H88" s="84">
        <v>48.354834575511049</v>
      </c>
      <c r="I88" s="84">
        <v>-74.159649663308272</v>
      </c>
      <c r="J88" s="84">
        <v>-4.3623323331357806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15528.684058354853</v>
      </c>
      <c r="N88" s="56"/>
    </row>
    <row r="89" spans="1:14" x14ac:dyDescent="0.25">
      <c r="A89" t="s">
        <v>17656</v>
      </c>
      <c r="B89" t="s">
        <v>546</v>
      </c>
      <c r="C89" t="s">
        <v>346</v>
      </c>
      <c r="D89" t="s">
        <v>18657</v>
      </c>
      <c r="E89" s="84">
        <v>43.168557868802502</v>
      </c>
      <c r="F89" s="84">
        <v>-79.345926370016826</v>
      </c>
      <c r="G89" s="84">
        <v>-4.6674074335304017</v>
      </c>
      <c r="H89" s="84">
        <v>47.835965302332902</v>
      </c>
      <c r="I89" s="84">
        <v>-74.678518936486427</v>
      </c>
      <c r="J89" s="84">
        <v>-4.3928540550874366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15637.3258625985</v>
      </c>
      <c r="N89" s="56"/>
    </row>
    <row r="90" spans="1:14" x14ac:dyDescent="0.25">
      <c r="A90" t="s">
        <v>18034</v>
      </c>
      <c r="B90" t="s">
        <v>906</v>
      </c>
      <c r="C90" t="s">
        <v>346</v>
      </c>
      <c r="D90" t="s">
        <v>18658</v>
      </c>
      <c r="E90" s="84">
        <v>43.139967193304287</v>
      </c>
      <c r="F90" s="84">
        <v>-79.374517045515034</v>
      </c>
      <c r="G90" s="84">
        <v>-4.6690892379714724</v>
      </c>
      <c r="H90" s="84">
        <v>47.809056431275764</v>
      </c>
      <c r="I90" s="84">
        <v>-74.705427807543558</v>
      </c>
      <c r="J90" s="84">
        <v>-4.3944369298555035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15642.960091590132</v>
      </c>
      <c r="N90" s="56"/>
    </row>
    <row r="91" spans="1:14" x14ac:dyDescent="0.25">
      <c r="A91" t="s">
        <v>15856</v>
      </c>
      <c r="B91" t="s">
        <v>301</v>
      </c>
      <c r="C91" t="s">
        <v>319</v>
      </c>
      <c r="D91" t="s">
        <v>20594</v>
      </c>
      <c r="E91" s="84">
        <v>44.500151184637062</v>
      </c>
      <c r="F91" s="84">
        <v>-80.121612660428823</v>
      </c>
      <c r="G91" s="84">
        <v>-4.7130360388487542</v>
      </c>
      <c r="H91" s="84">
        <v>49.213187223485818</v>
      </c>
      <c r="I91" s="84">
        <v>-75.408576621580067</v>
      </c>
      <c r="J91" s="84">
        <v>-4.4357986247988279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15790.186685565912</v>
      </c>
      <c r="N91" s="56"/>
    </row>
    <row r="92" spans="1:14" x14ac:dyDescent="0.25">
      <c r="A92" t="s">
        <v>19212</v>
      </c>
      <c r="B92" t="s">
        <v>663</v>
      </c>
      <c r="C92" t="s">
        <v>346</v>
      </c>
      <c r="D92" t="s">
        <v>18659</v>
      </c>
      <c r="E92" s="84">
        <v>40.504516319048058</v>
      </c>
      <c r="F92" s="84">
        <v>-82.00996791977127</v>
      </c>
      <c r="G92" s="84">
        <v>-4.8241157599865456</v>
      </c>
      <c r="H92" s="84">
        <v>45.328632079034605</v>
      </c>
      <c r="I92" s="84">
        <v>-77.185852159784716</v>
      </c>
      <c r="J92" s="84">
        <v>-4.5403442446932187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16162.315911731044</v>
      </c>
      <c r="N92" s="56"/>
    </row>
    <row r="93" spans="1:14" x14ac:dyDescent="0.25">
      <c r="A93" t="s">
        <v>10413</v>
      </c>
      <c r="B93" t="s">
        <v>906</v>
      </c>
      <c r="C93" t="s">
        <v>309</v>
      </c>
      <c r="D93" t="s">
        <v>20309</v>
      </c>
      <c r="E93" s="84">
        <v>247.52184566454093</v>
      </c>
      <c r="F93" s="84">
        <v>-82.067256574566557</v>
      </c>
      <c r="G93" s="84">
        <v>-4.8274856808568565</v>
      </c>
      <c r="H93" s="84">
        <v>252.34933134539779</v>
      </c>
      <c r="I93" s="84">
        <v>-77.239770893709704</v>
      </c>
      <c r="J93" s="84">
        <v>-4.5435159349241001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16173.605515565674</v>
      </c>
      <c r="N93" s="56"/>
    </row>
    <row r="94" spans="1:14" x14ac:dyDescent="0.25">
      <c r="A94" t="s">
        <v>9850</v>
      </c>
      <c r="B94" t="s">
        <v>484</v>
      </c>
      <c r="C94" t="s">
        <v>346</v>
      </c>
      <c r="D94" t="s">
        <v>18660</v>
      </c>
      <c r="E94" s="84">
        <v>40.386643691149288</v>
      </c>
      <c r="F94" s="84">
        <v>-82.127840547670033</v>
      </c>
      <c r="G94" s="84">
        <v>-4.8310494439805902</v>
      </c>
      <c r="H94" s="84">
        <v>45.217693135129878</v>
      </c>
      <c r="I94" s="84">
        <v>-77.296791103689444</v>
      </c>
      <c r="J94" s="84">
        <v>-4.5468700649229081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16185.544512169974</v>
      </c>
      <c r="N94" s="56"/>
    </row>
    <row r="95" spans="1:14" x14ac:dyDescent="0.25">
      <c r="A95" t="s">
        <v>18726</v>
      </c>
      <c r="B95" t="s">
        <v>739</v>
      </c>
      <c r="C95" t="s">
        <v>346</v>
      </c>
      <c r="D95" t="s">
        <v>18661</v>
      </c>
      <c r="E95" s="84">
        <v>40.2870307119777</v>
      </c>
      <c r="F95" s="84">
        <v>-82.227453526841629</v>
      </c>
      <c r="G95" s="84">
        <v>-4.8369090309906841</v>
      </c>
      <c r="H95" s="84">
        <v>45.123939742968382</v>
      </c>
      <c r="I95" s="84">
        <v>-77.390544495850946</v>
      </c>
      <c r="J95" s="84">
        <v>-4.552384970344173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16205.174770126858</v>
      </c>
      <c r="N95" s="56"/>
    </row>
    <row r="96" spans="1:14" x14ac:dyDescent="0.25">
      <c r="A96" t="s">
        <v>17834</v>
      </c>
      <c r="B96" t="s">
        <v>638</v>
      </c>
      <c r="C96" t="s">
        <v>346</v>
      </c>
      <c r="D96" t="s">
        <v>20545</v>
      </c>
      <c r="E96" s="84">
        <v>40.212705965600001</v>
      </c>
      <c r="F96" s="84">
        <v>-82.301778273219327</v>
      </c>
      <c r="G96" s="84">
        <v>-4.8412810748952548</v>
      </c>
      <c r="H96" s="84">
        <v>45.053987040495258</v>
      </c>
      <c r="I96" s="84">
        <v>-77.460497198324063</v>
      </c>
      <c r="J96" s="84">
        <v>-4.5564998351955328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16219.82159583278</v>
      </c>
      <c r="N96" s="56"/>
    </row>
    <row r="97" spans="1:14" x14ac:dyDescent="0.25">
      <c r="A97" t="s">
        <v>16070</v>
      </c>
      <c r="B97" t="s">
        <v>296</v>
      </c>
      <c r="C97" t="s">
        <v>319</v>
      </c>
      <c r="D97" t="s">
        <v>20598</v>
      </c>
      <c r="E97" s="84">
        <v>42.09212082599916</v>
      </c>
      <c r="F97" s="84">
        <v>-82.529643019066725</v>
      </c>
      <c r="G97" s="84">
        <v>-4.8546848834745129</v>
      </c>
      <c r="H97" s="84">
        <v>46.946805709473672</v>
      </c>
      <c r="I97" s="84">
        <v>-77.67495813559222</v>
      </c>
      <c r="J97" s="84">
        <v>-4.5691151844466011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16264.725821943306</v>
      </c>
      <c r="N97" s="56"/>
    </row>
    <row r="98" spans="1:14" x14ac:dyDescent="0.25">
      <c r="A98" t="s">
        <v>21792</v>
      </c>
      <c r="B98" t="s">
        <v>304</v>
      </c>
      <c r="C98" t="s">
        <v>447</v>
      </c>
      <c r="D98" t="s">
        <v>20517</v>
      </c>
      <c r="E98" s="84">
        <v>40.300000000000004</v>
      </c>
      <c r="F98" s="84">
        <v>-88.102921082366663</v>
      </c>
      <c r="G98" s="84">
        <v>-5.1825247695509802</v>
      </c>
      <c r="H98" s="84">
        <v>50.665049539101965</v>
      </c>
      <c r="I98" s="84">
        <v>-77.737871543264703</v>
      </c>
      <c r="J98" s="84">
        <v>-4.5728159731332179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16277.898747136562</v>
      </c>
      <c r="N98" s="56"/>
    </row>
    <row r="99" spans="1:14" x14ac:dyDescent="0.25">
      <c r="A99" t="s">
        <v>14373</v>
      </c>
      <c r="B99" t="s">
        <v>530</v>
      </c>
      <c r="C99" t="s">
        <v>346</v>
      </c>
      <c r="D99" t="s">
        <v>20547</v>
      </c>
      <c r="E99" s="84">
        <v>39.250911009119093</v>
      </c>
      <c r="F99" s="84">
        <v>-83.263573229700228</v>
      </c>
      <c r="G99" s="84">
        <v>-4.897857248805896</v>
      </c>
      <c r="H99" s="84">
        <v>44.148768257924992</v>
      </c>
      <c r="I99" s="84">
        <v>-78.365715980894322</v>
      </c>
      <c r="J99" s="84">
        <v>-4.609747998876137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16409.357972059679</v>
      </c>
      <c r="N99" s="56"/>
    </row>
    <row r="100" spans="1:14" x14ac:dyDescent="0.25">
      <c r="A100" t="s">
        <v>5435</v>
      </c>
      <c r="B100" t="s">
        <v>1359</v>
      </c>
      <c r="C100" t="s">
        <v>447</v>
      </c>
      <c r="D100" t="s">
        <v>20518</v>
      </c>
      <c r="E100" s="84">
        <v>39.410705893920408</v>
      </c>
      <c r="F100" s="84">
        <v>-88.992215188446266</v>
      </c>
      <c r="G100" s="84">
        <v>-5.234836187555663</v>
      </c>
      <c r="H100" s="84">
        <v>49.880378269031731</v>
      </c>
      <c r="I100" s="84">
        <v>-78.522542813334951</v>
      </c>
      <c r="J100" s="84">
        <v>-4.6189731066667621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16442.194663131795</v>
      </c>
      <c r="N100" s="56"/>
    </row>
    <row r="101" spans="1:14" x14ac:dyDescent="0.25">
      <c r="A101" t="s">
        <v>21521</v>
      </c>
      <c r="B101" t="s">
        <v>14060</v>
      </c>
      <c r="C101" t="s">
        <v>447</v>
      </c>
      <c r="D101" t="s">
        <v>20519</v>
      </c>
      <c r="E101" s="84">
        <v>39.36292280416906</v>
      </c>
      <c r="F101" s="84">
        <v>-89.039998278197615</v>
      </c>
      <c r="G101" s="84">
        <v>-5.2376469575410365</v>
      </c>
      <c r="H101" s="84">
        <v>49.838216719251129</v>
      </c>
      <c r="I101" s="84">
        <v>-78.564704363115538</v>
      </c>
      <c r="J101" s="84">
        <v>-4.6214531978303262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16451.022526091991</v>
      </c>
      <c r="N101" s="56"/>
    </row>
    <row r="102" spans="1:14" x14ac:dyDescent="0.25">
      <c r="A102" t="s">
        <v>18100</v>
      </c>
      <c r="B102" t="s">
        <v>301</v>
      </c>
      <c r="C102" t="s">
        <v>346</v>
      </c>
      <c r="D102" t="s">
        <v>20548</v>
      </c>
      <c r="E102" s="84">
        <v>38.445697995516788</v>
      </c>
      <c r="F102" s="84">
        <v>-84.068786243302526</v>
      </c>
      <c r="G102" s="84">
        <v>-4.9452227201942662</v>
      </c>
      <c r="H102" s="84">
        <v>43.390920715711054</v>
      </c>
      <c r="I102" s="84">
        <v>-79.12356352310826</v>
      </c>
      <c r="J102" s="84">
        <v>-4.6543272660651915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16568.037486503512</v>
      </c>
      <c r="N102" s="56"/>
    </row>
    <row r="103" spans="1:14" x14ac:dyDescent="0.25">
      <c r="A103" t="s">
        <v>5023</v>
      </c>
      <c r="B103" t="s">
        <v>1185</v>
      </c>
      <c r="C103" t="s">
        <v>447</v>
      </c>
      <c r="D103" t="s">
        <v>20521</v>
      </c>
      <c r="E103" s="84">
        <v>37.534138863400557</v>
      </c>
      <c r="F103" s="84">
        <v>-90.868782218966118</v>
      </c>
      <c r="G103" s="84">
        <v>-5.3452224834685955</v>
      </c>
      <c r="H103" s="84">
        <v>48.224583830337743</v>
      </c>
      <c r="I103" s="84">
        <v>-80.178337252028939</v>
      </c>
      <c r="J103" s="84">
        <v>-4.7163727795311141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16788.887952897188</v>
      </c>
      <c r="N103" s="56"/>
    </row>
    <row r="104" spans="1:14" x14ac:dyDescent="0.25">
      <c r="A104" t="s">
        <v>10107</v>
      </c>
      <c r="B104" t="s">
        <v>906</v>
      </c>
      <c r="C104" t="s">
        <v>447</v>
      </c>
      <c r="D104" t="s">
        <v>20523</v>
      </c>
      <c r="E104" s="84">
        <v>36.55784194031898</v>
      </c>
      <c r="F104" s="84">
        <v>-91.845079142047695</v>
      </c>
      <c r="G104" s="84">
        <v>-5.4026517142380994</v>
      </c>
      <c r="H104" s="84">
        <v>47.36314536879518</v>
      </c>
      <c r="I104" s="84">
        <v>-81.039775713571487</v>
      </c>
      <c r="J104" s="84">
        <v>-4.7670456302100872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16969.257524858178</v>
      </c>
      <c r="N104" s="56"/>
    </row>
    <row r="105" spans="1:14" x14ac:dyDescent="0.25">
      <c r="A105" t="s">
        <v>7191</v>
      </c>
      <c r="B105" t="s">
        <v>333</v>
      </c>
      <c r="C105" t="s">
        <v>447</v>
      </c>
      <c r="D105" t="s">
        <v>20527</v>
      </c>
      <c r="E105" s="84">
        <v>35.485211850002088</v>
      </c>
      <c r="F105" s="84">
        <v>-92.917709232364587</v>
      </c>
      <c r="G105" s="84">
        <v>-5.4657476019037992</v>
      </c>
      <c r="H105" s="84">
        <v>46.416707053809688</v>
      </c>
      <c r="I105" s="84">
        <v>-81.986214028556986</v>
      </c>
      <c r="J105" s="84">
        <v>-4.8227184722680576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17167.424522713987</v>
      </c>
      <c r="N105" s="56"/>
    </row>
    <row r="106" spans="1:14" x14ac:dyDescent="0.25">
      <c r="A106" t="s">
        <v>16240</v>
      </c>
      <c r="B106" t="s">
        <v>301</v>
      </c>
      <c r="C106" t="s">
        <v>447</v>
      </c>
      <c r="D106" t="s">
        <v>20528</v>
      </c>
      <c r="E106" s="84">
        <v>35.054060700032885</v>
      </c>
      <c r="F106" s="84">
        <v>-93.348860382333783</v>
      </c>
      <c r="G106" s="84">
        <v>-5.4911094342549287</v>
      </c>
      <c r="H106" s="84">
        <v>46.036279568542739</v>
      </c>
      <c r="I106" s="84">
        <v>-82.366641513823936</v>
      </c>
      <c r="J106" s="84">
        <v>-4.8450965596367022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17247.079130376766</v>
      </c>
      <c r="N106" s="56"/>
    </row>
    <row r="107" spans="1:14" x14ac:dyDescent="0.25">
      <c r="A107" t="s">
        <v>19455</v>
      </c>
      <c r="B107" t="s">
        <v>901</v>
      </c>
      <c r="C107" t="s">
        <v>346</v>
      </c>
      <c r="D107" t="s">
        <v>20550</v>
      </c>
      <c r="E107" s="84">
        <v>34.684891369952226</v>
      </c>
      <c r="F107" s="84">
        <v>-87.829592868867095</v>
      </c>
      <c r="G107" s="84">
        <v>-5.1664466393451232</v>
      </c>
      <c r="H107" s="84">
        <v>39.851338009297351</v>
      </c>
      <c r="I107" s="84">
        <v>-82.663146229521971</v>
      </c>
      <c r="J107" s="84">
        <v>-4.8625380135012923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17309.161833950395</v>
      </c>
      <c r="N107" s="56"/>
    </row>
    <row r="108" spans="1:14" x14ac:dyDescent="0.25">
      <c r="A108" t="s">
        <v>4038</v>
      </c>
      <c r="B108" t="s">
        <v>484</v>
      </c>
      <c r="C108" t="s">
        <v>319</v>
      </c>
      <c r="D108" t="s">
        <v>20601</v>
      </c>
      <c r="E108" s="84">
        <v>36.760662556372928</v>
      </c>
      <c r="F108" s="84">
        <v>-87.861101288692964</v>
      </c>
      <c r="G108" s="84">
        <v>-5.1683000758054689</v>
      </c>
      <c r="H108" s="84">
        <v>41.928962632178397</v>
      </c>
      <c r="I108" s="84">
        <v>-82.692801212887488</v>
      </c>
      <c r="J108" s="84">
        <v>-4.8642824242874996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17315.371048995858</v>
      </c>
      <c r="N108" s="56"/>
    </row>
    <row r="109" spans="1:14" x14ac:dyDescent="0.25">
      <c r="A109" t="s">
        <v>6697</v>
      </c>
      <c r="B109" t="s">
        <v>301</v>
      </c>
      <c r="C109" t="s">
        <v>319</v>
      </c>
      <c r="D109" t="s">
        <v>20609</v>
      </c>
      <c r="E109" s="84">
        <v>36.226359616008828</v>
      </c>
      <c r="F109" s="84">
        <v>-88.39540422905705</v>
      </c>
      <c r="G109" s="84">
        <v>-5.1997296605327676</v>
      </c>
      <c r="H109" s="84">
        <v>41.426089276541596</v>
      </c>
      <c r="I109" s="84">
        <v>-83.195674568524282</v>
      </c>
      <c r="J109" s="84">
        <v>-4.8938632099131931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17420.663598558105</v>
      </c>
      <c r="N109" s="56"/>
    </row>
    <row r="110" spans="1:14" x14ac:dyDescent="0.25">
      <c r="A110" t="s">
        <v>19777</v>
      </c>
      <c r="B110" t="s">
        <v>338</v>
      </c>
      <c r="C110" t="s">
        <v>447</v>
      </c>
      <c r="D110" t="s">
        <v>20530</v>
      </c>
      <c r="E110" s="84">
        <v>33.870000000000005</v>
      </c>
      <c r="F110" s="84">
        <v>-94.53292108236667</v>
      </c>
      <c r="G110" s="84">
        <v>-5.5607600636686279</v>
      </c>
      <c r="H110" s="84">
        <v>44.99152012733726</v>
      </c>
      <c r="I110" s="84">
        <v>-83.411400955029421</v>
      </c>
      <c r="J110" s="84">
        <v>-4.9065529973546722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17465.832786760995</v>
      </c>
      <c r="N110" s="56"/>
    </row>
    <row r="111" spans="1:14" x14ac:dyDescent="0.25">
      <c r="A111" t="s">
        <v>16378</v>
      </c>
      <c r="B111" t="s">
        <v>304</v>
      </c>
      <c r="C111" t="s">
        <v>319</v>
      </c>
      <c r="D111" t="s">
        <v>20617</v>
      </c>
      <c r="E111" s="84">
        <v>35.854942807039045</v>
      </c>
      <c r="F111" s="84">
        <v>-88.766821038026848</v>
      </c>
      <c r="G111" s="84">
        <v>-5.2215777081192263</v>
      </c>
      <c r="H111" s="84">
        <v>41.076520515158272</v>
      </c>
      <c r="I111" s="84">
        <v>-83.545243329907606</v>
      </c>
      <c r="J111" s="84">
        <v>-4.9144260782298588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17493.856949768287</v>
      </c>
      <c r="N111" s="56"/>
    </row>
    <row r="112" spans="1:14" x14ac:dyDescent="0.25">
      <c r="A112" t="s">
        <v>8818</v>
      </c>
      <c r="B112" t="s">
        <v>638</v>
      </c>
      <c r="C112" t="s">
        <v>319</v>
      </c>
      <c r="D112" t="s">
        <v>20621</v>
      </c>
      <c r="E112" s="84">
        <v>34.62956203629831</v>
      </c>
      <c r="F112" s="84">
        <v>-89.992201808767575</v>
      </c>
      <c r="G112" s="84">
        <v>-5.2936589299275045</v>
      </c>
      <c r="H112" s="84">
        <v>39.923220966225813</v>
      </c>
      <c r="I112" s="84">
        <v>-84.698542878840072</v>
      </c>
      <c r="J112" s="84">
        <v>-4.9822672281670632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17735.336933853581</v>
      </c>
      <c r="N112" s="56"/>
    </row>
    <row r="113" spans="1:14" x14ac:dyDescent="0.25">
      <c r="A113" t="s">
        <v>7827</v>
      </c>
      <c r="B113" t="s">
        <v>739</v>
      </c>
      <c r="C113" t="s">
        <v>447</v>
      </c>
      <c r="D113" t="s">
        <v>20534</v>
      </c>
      <c r="E113" s="84">
        <v>32.226141558245729</v>
      </c>
      <c r="F113" s="84">
        <v>-96.176779524120946</v>
      </c>
      <c r="G113" s="84">
        <v>-5.657457619065938</v>
      </c>
      <c r="H113" s="84">
        <v>43.541056796377603</v>
      </c>
      <c r="I113" s="84">
        <v>-84.861864285989071</v>
      </c>
      <c r="J113" s="84">
        <v>-4.9918743697640631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17769.533470941999</v>
      </c>
      <c r="N113" s="56"/>
    </row>
    <row r="114" spans="1:14" x14ac:dyDescent="0.25">
      <c r="A114" t="s">
        <v>16342</v>
      </c>
      <c r="B114" t="s">
        <v>564</v>
      </c>
      <c r="C114" t="s">
        <v>346</v>
      </c>
      <c r="D114" t="s">
        <v>20555</v>
      </c>
      <c r="E114" s="84">
        <v>32.151036980553592</v>
      </c>
      <c r="F114" s="84">
        <v>-90.363447258265722</v>
      </c>
      <c r="G114" s="84">
        <v>-5.3154968975450423</v>
      </c>
      <c r="H114" s="84">
        <v>37.466533878098637</v>
      </c>
      <c r="I114" s="84">
        <v>-85.047950360720677</v>
      </c>
      <c r="J114" s="84">
        <v>-5.0028206094541572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17808.496516064384</v>
      </c>
      <c r="N114" s="56"/>
    </row>
    <row r="115" spans="1:14" x14ac:dyDescent="0.25">
      <c r="A115" t="s">
        <v>19364</v>
      </c>
      <c r="B115" t="s">
        <v>304</v>
      </c>
      <c r="C115" t="s">
        <v>447</v>
      </c>
      <c r="D115" t="s">
        <v>20535</v>
      </c>
      <c r="E115" s="84">
        <v>31.970000000000006</v>
      </c>
      <c r="F115" s="84">
        <v>-96.432921082366676</v>
      </c>
      <c r="G115" s="84">
        <v>-5.6725247695509813</v>
      </c>
      <c r="H115" s="84">
        <v>43.315049539101963</v>
      </c>
      <c r="I115" s="84">
        <v>-85.087871543264711</v>
      </c>
      <c r="J115" s="84">
        <v>-5.0051689143096887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17816.855286805534</v>
      </c>
      <c r="N115" s="56"/>
    </row>
    <row r="116" spans="1:14" x14ac:dyDescent="0.25">
      <c r="A116" t="s">
        <v>17930</v>
      </c>
      <c r="B116" t="s">
        <v>350</v>
      </c>
      <c r="C116" t="s">
        <v>319</v>
      </c>
      <c r="D116" t="s">
        <v>20622</v>
      </c>
      <c r="E116" s="84">
        <v>33.899210282971218</v>
      </c>
      <c r="F116" s="84">
        <v>-90.722553562094674</v>
      </c>
      <c r="G116" s="84">
        <v>-5.3366207977702746</v>
      </c>
      <c r="H116" s="84">
        <v>39.235831080741491</v>
      </c>
      <c r="I116" s="84">
        <v>-85.385932764324394</v>
      </c>
      <c r="J116" s="84">
        <v>-5.0227019273132001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17879.263894339078</v>
      </c>
      <c r="N116" s="56"/>
    </row>
    <row r="117" spans="1:14" x14ac:dyDescent="0.25">
      <c r="A117" t="s">
        <v>14562</v>
      </c>
      <c r="B117" t="s">
        <v>1359</v>
      </c>
      <c r="C117" t="s">
        <v>346</v>
      </c>
      <c r="D117" t="s">
        <v>20559</v>
      </c>
      <c r="E117" s="84">
        <v>31.130000000000003</v>
      </c>
      <c r="F117" s="84">
        <v>-91.384484238819311</v>
      </c>
      <c r="G117" s="84">
        <v>-5.3755578964011361</v>
      </c>
      <c r="H117" s="84">
        <v>36.505557896401136</v>
      </c>
      <c r="I117" s="84">
        <v>-86.008926342418192</v>
      </c>
      <c r="J117" s="84">
        <v>-5.0593486083775403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18009.707437356657</v>
      </c>
      <c r="N117" s="56"/>
    </row>
    <row r="118" spans="1:14" x14ac:dyDescent="0.25">
      <c r="A118" t="s">
        <v>15142</v>
      </c>
      <c r="B118" t="s">
        <v>638</v>
      </c>
      <c r="C118" t="s">
        <v>319</v>
      </c>
      <c r="D118" t="s">
        <v>20624</v>
      </c>
      <c r="E118" s="84">
        <v>31.810614093371306</v>
      </c>
      <c r="F118" s="84">
        <v>-92.811149751694586</v>
      </c>
      <c r="G118" s="84">
        <v>-5.4594793971585052</v>
      </c>
      <c r="H118" s="84">
        <v>37.27009349052981</v>
      </c>
      <c r="I118" s="84">
        <v>-87.351670354536083</v>
      </c>
      <c r="J118" s="84">
        <v>-5.1383335502668288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18290.853652125392</v>
      </c>
      <c r="N118" s="56"/>
    </row>
    <row r="119" spans="1:14" x14ac:dyDescent="0.25">
      <c r="A119" t="s">
        <v>14164</v>
      </c>
      <c r="B119" t="s">
        <v>1359</v>
      </c>
      <c r="C119" t="s">
        <v>319</v>
      </c>
      <c r="D119" t="s">
        <v>20642</v>
      </c>
      <c r="E119" s="84">
        <v>31.757054834837042</v>
      </c>
      <c r="F119" s="84">
        <v>-92.864709010228836</v>
      </c>
      <c r="G119" s="84">
        <v>-5.4626299417781672</v>
      </c>
      <c r="H119" s="84">
        <v>37.21968477661521</v>
      </c>
      <c r="I119" s="84">
        <v>-87.402079068450675</v>
      </c>
      <c r="J119" s="84">
        <v>-5.1412987687323923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18301.408321504321</v>
      </c>
      <c r="N119" s="56"/>
    </row>
    <row r="120" spans="1:14" x14ac:dyDescent="0.25">
      <c r="A120" t="s">
        <v>14689</v>
      </c>
      <c r="B120" t="s">
        <v>484</v>
      </c>
      <c r="C120" t="s">
        <v>346</v>
      </c>
      <c r="D120" t="s">
        <v>20566</v>
      </c>
      <c r="E120" s="84">
        <v>29.428111624500403</v>
      </c>
      <c r="F120" s="84">
        <v>-93.086372614318918</v>
      </c>
      <c r="G120" s="84">
        <v>-5.4756689773128775</v>
      </c>
      <c r="H120" s="84">
        <v>34.903780601813281</v>
      </c>
      <c r="I120" s="84">
        <v>-87.61070363700604</v>
      </c>
      <c r="J120" s="84">
        <v>-5.1535708021768256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18345.090517982404</v>
      </c>
      <c r="N120" s="56"/>
    </row>
    <row r="121" spans="1:14" x14ac:dyDescent="0.25">
      <c r="A121" t="s">
        <v>22396</v>
      </c>
      <c r="B121" t="s">
        <v>385</v>
      </c>
      <c r="C121" t="s">
        <v>447</v>
      </c>
      <c r="D121" t="s">
        <v>20536</v>
      </c>
      <c r="E121" s="84">
        <v>29</v>
      </c>
      <c r="F121" s="84">
        <v>-99.402921082366674</v>
      </c>
      <c r="G121" s="84">
        <v>-5.8472306519039217</v>
      </c>
      <c r="H121" s="84">
        <v>40.694461303807842</v>
      </c>
      <c r="I121" s="84">
        <v>-87.708459778558833</v>
      </c>
      <c r="J121" s="84">
        <v>-5.1593211634446376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18365.558878980431</v>
      </c>
      <c r="N121" s="56"/>
    </row>
    <row r="122" spans="1:14" x14ac:dyDescent="0.25">
      <c r="A122" t="s">
        <v>8757</v>
      </c>
      <c r="B122" t="s">
        <v>407</v>
      </c>
      <c r="C122" t="s">
        <v>346</v>
      </c>
      <c r="D122" t="s">
        <v>20569</v>
      </c>
      <c r="E122" s="84">
        <v>29.2</v>
      </c>
      <c r="F122" s="84">
        <v>-93.314484238819318</v>
      </c>
      <c r="G122" s="84">
        <v>-5.4890873081658427</v>
      </c>
      <c r="H122" s="84">
        <v>34.689087308165838</v>
      </c>
      <c r="I122" s="84">
        <v>-87.825396930653483</v>
      </c>
      <c r="J122" s="84">
        <v>-5.1661998194502052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18390.043395299657</v>
      </c>
      <c r="N122" s="56"/>
    </row>
    <row r="123" spans="1:14" x14ac:dyDescent="0.25">
      <c r="A123" t="s">
        <v>21613</v>
      </c>
      <c r="B123" t="s">
        <v>688</v>
      </c>
      <c r="C123" t="s">
        <v>447</v>
      </c>
      <c r="D123" t="s">
        <v>20537</v>
      </c>
      <c r="E123" s="84">
        <v>28.748175440000001</v>
      </c>
      <c r="F123" s="84">
        <v>-99.654745642366677</v>
      </c>
      <c r="G123" s="84">
        <v>-5.8620438613156871</v>
      </c>
      <c r="H123" s="84">
        <v>40.472263162631371</v>
      </c>
      <c r="I123" s="84">
        <v>-87.930657919735296</v>
      </c>
      <c r="J123" s="84">
        <v>-5.1723916423373701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18412.083135098226</v>
      </c>
      <c r="N123" s="56"/>
    </row>
    <row r="124" spans="1:14" x14ac:dyDescent="0.25">
      <c r="A124" t="s">
        <v>2531</v>
      </c>
      <c r="B124" t="s">
        <v>688</v>
      </c>
      <c r="C124" t="s">
        <v>346</v>
      </c>
      <c r="D124" t="s">
        <v>20578</v>
      </c>
      <c r="E124" s="84">
        <v>28.450942297581115</v>
      </c>
      <c r="F124" s="84">
        <v>-94.063541941238213</v>
      </c>
      <c r="G124" s="84">
        <v>-5.5331495259551886</v>
      </c>
      <c r="H124" s="84">
        <v>33.984091823536303</v>
      </c>
      <c r="I124" s="84">
        <v>-88.530392415283018</v>
      </c>
      <c r="J124" s="84">
        <v>-5.2076701420754716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18537.656648566015</v>
      </c>
      <c r="N124" s="56"/>
    </row>
    <row r="125" spans="1:14" x14ac:dyDescent="0.25">
      <c r="A125" t="s">
        <v>19388</v>
      </c>
      <c r="B125" t="s">
        <v>413</v>
      </c>
      <c r="C125" t="s">
        <v>346</v>
      </c>
      <c r="D125" t="s">
        <v>20583</v>
      </c>
      <c r="E125" s="84">
        <v>27.5420827446479</v>
      </c>
      <c r="F125" s="84">
        <v>-94.972401494171422</v>
      </c>
      <c r="G125" s="84">
        <v>-5.5866118525983186</v>
      </c>
      <c r="H125" s="84">
        <v>33.128694597246216</v>
      </c>
      <c r="I125" s="84">
        <v>-89.385789641573098</v>
      </c>
      <c r="J125" s="84">
        <v>-5.2579876259748879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18716.761295561089</v>
      </c>
      <c r="N125" s="56"/>
    </row>
    <row r="126" spans="1:14" x14ac:dyDescent="0.25">
      <c r="A126" t="s">
        <v>10179</v>
      </c>
      <c r="B126" t="s">
        <v>638</v>
      </c>
      <c r="C126" t="s">
        <v>319</v>
      </c>
      <c r="D126" t="s">
        <v>20643</v>
      </c>
      <c r="E126" s="84">
        <v>29.300000000000004</v>
      </c>
      <c r="F126" s="84">
        <v>-95.321763845065874</v>
      </c>
      <c r="G126" s="84">
        <v>-5.6071625791215221</v>
      </c>
      <c r="H126" s="84">
        <v>34.907162579121525</v>
      </c>
      <c r="I126" s="84">
        <v>-89.714601265944367</v>
      </c>
      <c r="J126" s="84">
        <v>-5.2773294862320217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18785.608479186307</v>
      </c>
      <c r="N126" s="56"/>
    </row>
    <row r="127" spans="1:14" x14ac:dyDescent="0.25">
      <c r="A127" t="s">
        <v>16224</v>
      </c>
      <c r="B127" t="s">
        <v>688</v>
      </c>
      <c r="C127" t="s">
        <v>319</v>
      </c>
      <c r="D127" t="s">
        <v>20647</v>
      </c>
      <c r="E127" s="84">
        <v>29.241595033563428</v>
      </c>
      <c r="F127" s="84">
        <v>-95.380168811502458</v>
      </c>
      <c r="G127" s="84">
        <v>-5.6105981653824974</v>
      </c>
      <c r="H127" s="84">
        <v>34.852193198945926</v>
      </c>
      <c r="I127" s="84">
        <v>-89.769570646119959</v>
      </c>
      <c r="J127" s="84">
        <v>-5.2805629791835269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18797.118069268319</v>
      </c>
      <c r="N127" s="56"/>
    </row>
    <row r="128" spans="1:14" x14ac:dyDescent="0.25">
      <c r="A128" t="s">
        <v>4582</v>
      </c>
      <c r="B128" t="s">
        <v>516</v>
      </c>
      <c r="C128" t="s">
        <v>319</v>
      </c>
      <c r="D128" t="s">
        <v>20649</v>
      </c>
      <c r="E128" s="84">
        <v>28.885167002065671</v>
      </c>
      <c r="F128" s="84">
        <v>-95.736596843000214</v>
      </c>
      <c r="G128" s="84">
        <v>-5.6315645201764832</v>
      </c>
      <c r="H128" s="84">
        <v>34.516731522242154</v>
      </c>
      <c r="I128" s="84">
        <v>-90.105032322823732</v>
      </c>
      <c r="J128" s="84">
        <v>-5.3002960189896315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18867.357653101189</v>
      </c>
      <c r="N128" s="56"/>
    </row>
    <row r="129" spans="1:14" x14ac:dyDescent="0.25">
      <c r="A129" t="s">
        <v>1555</v>
      </c>
      <c r="B129" t="s">
        <v>701</v>
      </c>
      <c r="C129" t="s">
        <v>447</v>
      </c>
      <c r="D129" t="s">
        <v>20540</v>
      </c>
      <c r="E129" s="84">
        <v>25.724455240876985</v>
      </c>
      <c r="F129" s="84">
        <v>-102.6784658414897</v>
      </c>
      <c r="G129" s="84">
        <v>-6.0399097553817471</v>
      </c>
      <c r="H129" s="84">
        <v>37.804274751640477</v>
      </c>
      <c r="I129" s="84">
        <v>-90.598646330726197</v>
      </c>
      <c r="J129" s="84">
        <v>-5.3293321371015407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18970.71146337788</v>
      </c>
      <c r="N129" s="56"/>
    </row>
    <row r="130" spans="1:14" x14ac:dyDescent="0.25">
      <c r="A130" t="s">
        <v>8448</v>
      </c>
      <c r="B130" t="s">
        <v>1359</v>
      </c>
      <c r="C130" t="s">
        <v>346</v>
      </c>
      <c r="D130" t="s">
        <v>20590</v>
      </c>
      <c r="E130" s="84">
        <v>25.99802487516143</v>
      </c>
      <c r="F130" s="84">
        <v>-96.516459363657887</v>
      </c>
      <c r="G130" s="84">
        <v>-5.6774387860975226</v>
      </c>
      <c r="H130" s="84">
        <v>31.675463661258956</v>
      </c>
      <c r="I130" s="84">
        <v>-90.839020577560362</v>
      </c>
      <c r="J130" s="84">
        <v>-5.3434717986800209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19021.04146598107</v>
      </c>
      <c r="N130" s="56"/>
    </row>
    <row r="131" spans="1:14" x14ac:dyDescent="0.25">
      <c r="A131" t="s">
        <v>5302</v>
      </c>
      <c r="B131" t="s">
        <v>407</v>
      </c>
      <c r="C131" t="s">
        <v>319</v>
      </c>
      <c r="D131" t="s">
        <v>20655</v>
      </c>
      <c r="E131" s="84">
        <v>27.857312016867628</v>
      </c>
      <c r="F131" s="84">
        <v>-96.764451828198261</v>
      </c>
      <c r="G131" s="84">
        <v>-5.6920265781293091</v>
      </c>
      <c r="H131" s="84">
        <v>33.549338594996939</v>
      </c>
      <c r="I131" s="84">
        <v>-91.072425250068946</v>
      </c>
      <c r="J131" s="84">
        <v>-5.3572014852981731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19069.912166273094</v>
      </c>
      <c r="N131" s="56"/>
    </row>
    <row r="132" spans="1:14" x14ac:dyDescent="0.25">
      <c r="A132" t="s">
        <v>1916</v>
      </c>
      <c r="B132" t="s">
        <v>385</v>
      </c>
      <c r="C132" t="s">
        <v>346</v>
      </c>
      <c r="D132" t="s">
        <v>20592</v>
      </c>
      <c r="E132" s="84">
        <v>25.725305982261133</v>
      </c>
      <c r="F132" s="84">
        <v>-96.789178256558188</v>
      </c>
      <c r="G132" s="84">
        <v>-5.6934810739151871</v>
      </c>
      <c r="H132" s="84">
        <v>31.418787056176321</v>
      </c>
      <c r="I132" s="84">
        <v>-91.095697182642994</v>
      </c>
      <c r="J132" s="84">
        <v>-5.3585704225084116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19074.78488638542</v>
      </c>
      <c r="N132" s="56"/>
    </row>
    <row r="133" spans="1:14" x14ac:dyDescent="0.25">
      <c r="A133" t="s">
        <v>21453</v>
      </c>
      <c r="B133" t="s">
        <v>474</v>
      </c>
      <c r="C133" t="s">
        <v>447</v>
      </c>
      <c r="D133" t="s">
        <v>20542</v>
      </c>
      <c r="E133" s="84">
        <v>25.009063111159509</v>
      </c>
      <c r="F133" s="84">
        <v>-103.39385797120717</v>
      </c>
      <c r="G133" s="84">
        <v>-6.0819916453651279</v>
      </c>
      <c r="H133" s="84">
        <v>37.173046401889764</v>
      </c>
      <c r="I133" s="84">
        <v>-91.229874680476911</v>
      </c>
      <c r="J133" s="84">
        <v>-5.3664632164986417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19102.879218054524</v>
      </c>
      <c r="N133" s="56"/>
    </row>
    <row r="134" spans="1:14" x14ac:dyDescent="0.25">
      <c r="A134" t="s">
        <v>14734</v>
      </c>
      <c r="B134" t="s">
        <v>474</v>
      </c>
      <c r="C134" t="s">
        <v>346</v>
      </c>
      <c r="D134" t="s">
        <v>20593</v>
      </c>
      <c r="E134" s="84">
        <v>25.088478671976301</v>
      </c>
      <c r="F134" s="84">
        <v>-97.426005566843017</v>
      </c>
      <c r="G134" s="84">
        <v>-5.730941503931942</v>
      </c>
      <c r="H134" s="84">
        <v>30.819420175908245</v>
      </c>
      <c r="I134" s="84">
        <v>-91.695064062911072</v>
      </c>
      <c r="J134" s="84">
        <v>-5.393827297818298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19200.281427888756</v>
      </c>
      <c r="N134" s="56"/>
    </row>
    <row r="135" spans="1:14" x14ac:dyDescent="0.25">
      <c r="A135" t="s">
        <v>19067</v>
      </c>
      <c r="B135" t="s">
        <v>338</v>
      </c>
      <c r="C135" t="s">
        <v>319</v>
      </c>
      <c r="D135" t="s">
        <v>20660</v>
      </c>
      <c r="E135" s="84">
        <v>27.178062127934293</v>
      </c>
      <c r="F135" s="84">
        <v>-97.443701717131589</v>
      </c>
      <c r="G135" s="84">
        <v>-5.731982453948917</v>
      </c>
      <c r="H135" s="84">
        <v>32.910044581883213</v>
      </c>
      <c r="I135" s="84">
        <v>-91.711719263182673</v>
      </c>
      <c r="J135" s="84">
        <v>-5.3948070154813337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19203.7687244027</v>
      </c>
      <c r="N135" s="56"/>
    </row>
    <row r="136" spans="1:14" x14ac:dyDescent="0.25">
      <c r="A136" t="s">
        <v>7467</v>
      </c>
      <c r="B136" t="s">
        <v>350</v>
      </c>
      <c r="C136" t="s">
        <v>346</v>
      </c>
      <c r="D136" t="s">
        <v>20603</v>
      </c>
      <c r="E136" s="84">
        <v>24.768487779900909</v>
      </c>
      <c r="F136" s="84">
        <v>-97.745996458918412</v>
      </c>
      <c r="G136" s="84">
        <v>-5.7497644975834357</v>
      </c>
      <c r="H136" s="84">
        <v>30.518252277484347</v>
      </c>
      <c r="I136" s="84">
        <v>-91.996231961334971</v>
      </c>
      <c r="J136" s="84">
        <v>-5.4115430565491156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19263.340517251727</v>
      </c>
      <c r="N136" s="56"/>
    </row>
    <row r="137" spans="1:14" x14ac:dyDescent="0.25">
      <c r="A137" t="s">
        <v>16054</v>
      </c>
      <c r="B137" t="s">
        <v>304</v>
      </c>
      <c r="C137" t="s">
        <v>346</v>
      </c>
      <c r="D137" t="s">
        <v>20606</v>
      </c>
      <c r="E137" s="84">
        <v>24.565066142229892</v>
      </c>
      <c r="F137" s="84">
        <v>-97.949418096589426</v>
      </c>
      <c r="G137" s="84">
        <v>-5.7617304762699666</v>
      </c>
      <c r="H137" s="84">
        <v>30.326796618499859</v>
      </c>
      <c r="I137" s="84">
        <v>-92.187687620319466</v>
      </c>
      <c r="J137" s="84">
        <v>-5.422805154136439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19303.427855816466</v>
      </c>
      <c r="N137" s="56"/>
    </row>
    <row r="138" spans="1:14" x14ac:dyDescent="0.25">
      <c r="A138" t="s">
        <v>5581</v>
      </c>
      <c r="B138" t="s">
        <v>701</v>
      </c>
      <c r="C138" t="s">
        <v>346</v>
      </c>
      <c r="D138" t="s">
        <v>20626</v>
      </c>
      <c r="E138" s="84">
        <v>24.016615529687037</v>
      </c>
      <c r="F138" s="84">
        <v>-98.497868709132291</v>
      </c>
      <c r="G138" s="84">
        <v>-5.7939922770077814</v>
      </c>
      <c r="H138" s="84">
        <v>29.810607806694819</v>
      </c>
      <c r="I138" s="84">
        <v>-92.703876432124503</v>
      </c>
      <c r="J138" s="84">
        <v>-5.4531692018896765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19411.508420120044</v>
      </c>
      <c r="N138" s="56"/>
    </row>
    <row r="139" spans="1:14" x14ac:dyDescent="0.25">
      <c r="A139" t="s">
        <v>16615</v>
      </c>
      <c r="B139" t="s">
        <v>715</v>
      </c>
      <c r="C139" t="s">
        <v>319</v>
      </c>
      <c r="D139" t="s">
        <v>20689</v>
      </c>
      <c r="E139" s="84">
        <v>26.110162498912448</v>
      </c>
      <c r="F139" s="84">
        <v>-98.511601346153441</v>
      </c>
      <c r="G139" s="84">
        <v>-5.7948000791854968</v>
      </c>
      <c r="H139" s="84">
        <v>31.904962578097944</v>
      </c>
      <c r="I139" s="84">
        <v>-92.716801266967934</v>
      </c>
      <c r="J139" s="84">
        <v>-5.4539294862922318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19414.214645848813</v>
      </c>
      <c r="N139" s="56"/>
    </row>
    <row r="140" spans="1:14" x14ac:dyDescent="0.25">
      <c r="A140" t="s">
        <v>9962</v>
      </c>
      <c r="B140" t="s">
        <v>688</v>
      </c>
      <c r="C140" t="s">
        <v>447</v>
      </c>
      <c r="D140" t="s">
        <v>20546</v>
      </c>
      <c r="E140" s="84">
        <v>22.93</v>
      </c>
      <c r="F140" s="84">
        <v>-105.47292108236667</v>
      </c>
      <c r="G140" s="84">
        <v>-6.2042894754333338</v>
      </c>
      <c r="H140" s="84">
        <v>35.338578950866662</v>
      </c>
      <c r="I140" s="84">
        <v>-93.064342131500013</v>
      </c>
      <c r="J140" s="84">
        <v>-5.4743730665588242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19486.983392280628</v>
      </c>
      <c r="N140" s="56"/>
    </row>
    <row r="141" spans="1:14" x14ac:dyDescent="0.25">
      <c r="A141" t="s">
        <v>5724</v>
      </c>
      <c r="B141" t="s">
        <v>530</v>
      </c>
      <c r="C141" t="s">
        <v>447</v>
      </c>
      <c r="D141" t="s">
        <v>20549</v>
      </c>
      <c r="E141" s="84">
        <v>22.89</v>
      </c>
      <c r="F141" s="84">
        <v>-105.51292108236667</v>
      </c>
      <c r="G141" s="84">
        <v>-6.206642416609804</v>
      </c>
      <c r="H141" s="84">
        <v>35.303284833219607</v>
      </c>
      <c r="I141" s="84">
        <v>-93.099636249147068</v>
      </c>
      <c r="J141" s="84">
        <v>-5.4764491911262985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19494.373339649988</v>
      </c>
      <c r="N141" s="56"/>
    </row>
    <row r="142" spans="1:14" x14ac:dyDescent="0.25">
      <c r="A142" t="s">
        <v>17486</v>
      </c>
      <c r="B142" t="s">
        <v>906</v>
      </c>
      <c r="C142" t="s">
        <v>319</v>
      </c>
      <c r="D142" t="s">
        <v>20690</v>
      </c>
      <c r="E142" s="84">
        <v>25.61</v>
      </c>
      <c r="F142" s="84">
        <v>-99.011763845065886</v>
      </c>
      <c r="G142" s="84">
        <v>-5.8242214026509345</v>
      </c>
      <c r="H142" s="84">
        <v>31.434221402650934</v>
      </c>
      <c r="I142" s="84">
        <v>-93.187542442414951</v>
      </c>
      <c r="J142" s="84">
        <v>-5.481620143671468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19512.779300331214</v>
      </c>
      <c r="N142" s="56"/>
    </row>
    <row r="143" spans="1:14" x14ac:dyDescent="0.25">
      <c r="A143" t="s">
        <v>8043</v>
      </c>
      <c r="B143" t="s">
        <v>474</v>
      </c>
      <c r="C143" t="s">
        <v>346</v>
      </c>
      <c r="D143" t="s">
        <v>20627</v>
      </c>
      <c r="E143" s="84">
        <v>23.31</v>
      </c>
      <c r="F143" s="84">
        <v>-99.204484238819319</v>
      </c>
      <c r="G143" s="84">
        <v>-5.8355578964011361</v>
      </c>
      <c r="H143" s="84">
        <v>29.145557896401137</v>
      </c>
      <c r="I143" s="84">
        <v>-93.368926342418177</v>
      </c>
      <c r="J143" s="84">
        <v>-5.4922897848481282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19550.757795446945</v>
      </c>
      <c r="N143" s="56"/>
    </row>
    <row r="144" spans="1:14" x14ac:dyDescent="0.25">
      <c r="A144" t="s">
        <v>21780</v>
      </c>
      <c r="B144" t="s">
        <v>296</v>
      </c>
      <c r="C144" t="s">
        <v>346</v>
      </c>
      <c r="D144" t="s">
        <v>20631</v>
      </c>
      <c r="E144" s="84">
        <v>22.6</v>
      </c>
      <c r="F144" s="84">
        <v>-99.914484238819313</v>
      </c>
      <c r="G144" s="84">
        <v>-5.8773226022834892</v>
      </c>
      <c r="H144" s="84">
        <v>28.477322602283493</v>
      </c>
      <c r="I144" s="84">
        <v>-94.037161636535828</v>
      </c>
      <c r="J144" s="84">
        <v>-5.5315977433256371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19690.674132306805</v>
      </c>
      <c r="N144" s="56"/>
    </row>
    <row r="145" spans="1:14" x14ac:dyDescent="0.25">
      <c r="A145" t="s">
        <v>18499</v>
      </c>
      <c r="B145" t="s">
        <v>301</v>
      </c>
      <c r="C145" t="s">
        <v>319</v>
      </c>
      <c r="D145" t="s">
        <v>20691</v>
      </c>
      <c r="E145" s="84">
        <v>24.65</v>
      </c>
      <c r="F145" s="84">
        <v>-99.97176384506588</v>
      </c>
      <c r="G145" s="84">
        <v>-5.8806919908862278</v>
      </c>
      <c r="H145" s="84">
        <v>30.530691990886229</v>
      </c>
      <c r="I145" s="84">
        <v>-94.09107185417966</v>
      </c>
      <c r="J145" s="84">
        <v>-5.5347689325988032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19701.9619529868</v>
      </c>
      <c r="N145" s="56"/>
    </row>
    <row r="146" spans="1:14" x14ac:dyDescent="0.25">
      <c r="A146" t="s">
        <v>9850</v>
      </c>
      <c r="C146" t="s">
        <v>346</v>
      </c>
      <c r="D146" t="s">
        <v>20632</v>
      </c>
      <c r="E146" s="84">
        <v>22.5</v>
      </c>
      <c r="F146" s="84">
        <v>-100.01448423881932</v>
      </c>
      <c r="G146" s="84">
        <v>-5.8832049552246657</v>
      </c>
      <c r="H146" s="84">
        <v>28.383204955224667</v>
      </c>
      <c r="I146" s="84">
        <v>-94.131279283594651</v>
      </c>
      <c r="J146" s="84">
        <v>-5.537134075505568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19710.380658625098</v>
      </c>
      <c r="N146" s="56"/>
    </row>
    <row r="147" spans="1:14" x14ac:dyDescent="0.25">
      <c r="A147" t="s">
        <v>21414</v>
      </c>
      <c r="B147" t="s">
        <v>1185</v>
      </c>
      <c r="C147" t="s">
        <v>319</v>
      </c>
      <c r="D147" t="s">
        <v>20692</v>
      </c>
      <c r="E147" s="84">
        <v>24.450000000000003</v>
      </c>
      <c r="F147" s="84">
        <v>-100.17176384506588</v>
      </c>
      <c r="G147" s="84">
        <v>-5.8924566967685816</v>
      </c>
      <c r="H147" s="84">
        <v>30.342456696768586</v>
      </c>
      <c r="I147" s="84">
        <v>-94.279307148297306</v>
      </c>
      <c r="J147" s="84">
        <v>-5.545841596958665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19741.37500562338</v>
      </c>
      <c r="N147" s="56"/>
    </row>
    <row r="148" spans="1:14" x14ac:dyDescent="0.25">
      <c r="A148" t="s">
        <v>19248</v>
      </c>
      <c r="B148" t="s">
        <v>638</v>
      </c>
      <c r="C148" t="s">
        <v>447</v>
      </c>
      <c r="D148" t="s">
        <v>20554</v>
      </c>
      <c r="E148" s="84">
        <v>21.5</v>
      </c>
      <c r="F148" s="84">
        <v>-106.90292108236667</v>
      </c>
      <c r="G148" s="84">
        <v>-6.2884071224921572</v>
      </c>
      <c r="H148" s="84">
        <v>34.076814244984313</v>
      </c>
      <c r="I148" s="84">
        <v>-94.326106837382355</v>
      </c>
      <c r="J148" s="84">
        <v>-5.5485945198460209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19751.174010735205</v>
      </c>
      <c r="N148" s="56"/>
    </row>
    <row r="149" spans="1:14" x14ac:dyDescent="0.25">
      <c r="A149" t="s">
        <v>22282</v>
      </c>
      <c r="B149" t="s">
        <v>369</v>
      </c>
      <c r="C149" t="s">
        <v>319</v>
      </c>
      <c r="D149" t="s">
        <v>20693</v>
      </c>
      <c r="E149" s="84">
        <v>24.35</v>
      </c>
      <c r="F149" s="84">
        <v>-100.27176384506589</v>
      </c>
      <c r="G149" s="84">
        <v>-5.8983390497097581</v>
      </c>
      <c r="H149" s="84">
        <v>30.24833904970976</v>
      </c>
      <c r="I149" s="84">
        <v>-94.373424795356129</v>
      </c>
      <c r="J149" s="84">
        <v>-5.5513779291385958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19761.081531941669</v>
      </c>
      <c r="N149" s="56"/>
    </row>
    <row r="150" spans="1:14" x14ac:dyDescent="0.25">
      <c r="A150" t="s">
        <v>16114</v>
      </c>
      <c r="B150" t="s">
        <v>338</v>
      </c>
      <c r="C150" t="s">
        <v>447</v>
      </c>
      <c r="D150" t="s">
        <v>20557</v>
      </c>
      <c r="E150" s="84">
        <v>21.400897178403191</v>
      </c>
      <c r="F150" s="84">
        <v>-107.00202390396348</v>
      </c>
      <c r="G150" s="84">
        <v>-6.2942367002331459</v>
      </c>
      <c r="H150" s="84">
        <v>33.989370578869483</v>
      </c>
      <c r="I150" s="84">
        <v>-94.413550503497191</v>
      </c>
      <c r="J150" s="84">
        <v>-5.5537382649115994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19769.483126629089</v>
      </c>
      <c r="N150" s="56"/>
    </row>
    <row r="151" spans="1:14" x14ac:dyDescent="0.25">
      <c r="A151" t="s">
        <v>21523</v>
      </c>
      <c r="B151" t="s">
        <v>407</v>
      </c>
      <c r="C151" t="s">
        <v>319</v>
      </c>
      <c r="D151" t="s">
        <v>20694</v>
      </c>
      <c r="E151" s="84">
        <v>24.3</v>
      </c>
      <c r="F151" s="84">
        <v>-100.32176384506589</v>
      </c>
      <c r="G151" s="84">
        <v>-5.9012802261803463</v>
      </c>
      <c r="H151" s="84">
        <v>30.201280226180348</v>
      </c>
      <c r="I151" s="84">
        <v>-94.420483618885541</v>
      </c>
      <c r="J151" s="84">
        <v>-5.5541460952285613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19770.934795100817</v>
      </c>
      <c r="N151" s="56"/>
    </row>
    <row r="152" spans="1:14" x14ac:dyDescent="0.25">
      <c r="A152" t="s">
        <v>6723</v>
      </c>
      <c r="B152" t="s">
        <v>901</v>
      </c>
      <c r="C152" t="s">
        <v>447</v>
      </c>
      <c r="D152" t="s">
        <v>20558</v>
      </c>
      <c r="E152" s="84">
        <v>21.364703133533983</v>
      </c>
      <c r="F152" s="84">
        <v>-107.0382179488327</v>
      </c>
      <c r="G152" s="84">
        <v>-6.2963657616960411</v>
      </c>
      <c r="H152" s="84">
        <v>33.957434656926068</v>
      </c>
      <c r="I152" s="84">
        <v>-94.445486425440606</v>
      </c>
      <c r="J152" s="84">
        <v>-5.5556168485553297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19776.169928795782</v>
      </c>
      <c r="N152" s="56"/>
    </row>
    <row r="153" spans="1:14" x14ac:dyDescent="0.25">
      <c r="A153" t="s">
        <v>4251</v>
      </c>
      <c r="B153" t="s">
        <v>14060</v>
      </c>
      <c r="C153" t="s">
        <v>447</v>
      </c>
      <c r="D153" t="s">
        <v>20560</v>
      </c>
      <c r="E153" s="84">
        <v>21.320000000000004</v>
      </c>
      <c r="F153" s="84">
        <v>-107.08292108236667</v>
      </c>
      <c r="G153" s="84">
        <v>-6.298995357786275</v>
      </c>
      <c r="H153" s="84">
        <v>33.917990715572557</v>
      </c>
      <c r="I153" s="84">
        <v>-94.484930366794117</v>
      </c>
      <c r="J153" s="84">
        <v>-5.557937080399654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19784.428773897318</v>
      </c>
      <c r="N153" s="56"/>
    </row>
    <row r="154" spans="1:14" x14ac:dyDescent="0.25">
      <c r="A154" t="s">
        <v>21807</v>
      </c>
      <c r="B154" t="s">
        <v>906</v>
      </c>
      <c r="C154" t="s">
        <v>447</v>
      </c>
      <c r="D154" t="s">
        <v>18662</v>
      </c>
      <c r="E154" s="84">
        <v>21.300000000000004</v>
      </c>
      <c r="F154" s="84">
        <v>-107.10292108236666</v>
      </c>
      <c r="G154" s="84">
        <v>-6.3001718283745092</v>
      </c>
      <c r="H154" s="84">
        <v>33.900343656749023</v>
      </c>
      <c r="I154" s="84">
        <v>-94.502577425617659</v>
      </c>
      <c r="J154" s="84">
        <v>-5.5589751426833915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19788.123747582002</v>
      </c>
      <c r="N154" s="56"/>
    </row>
    <row r="155" spans="1:14" x14ac:dyDescent="0.25">
      <c r="A155" t="s">
        <v>16585</v>
      </c>
      <c r="B155" t="s">
        <v>312</v>
      </c>
      <c r="C155" t="s">
        <v>319</v>
      </c>
      <c r="D155" t="s">
        <v>20695</v>
      </c>
      <c r="E155" s="84">
        <v>24.16</v>
      </c>
      <c r="F155" s="84">
        <v>-100.46176384506589</v>
      </c>
      <c r="G155" s="84">
        <v>-5.9095155202979939</v>
      </c>
      <c r="H155" s="84">
        <v>30.069515520297994</v>
      </c>
      <c r="I155" s="84">
        <v>-94.552248324767888</v>
      </c>
      <c r="J155" s="84">
        <v>-5.561896960280464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19798.52393194642</v>
      </c>
      <c r="N155" s="56"/>
    </row>
    <row r="156" spans="1:14" x14ac:dyDescent="0.25">
      <c r="A156" t="s">
        <v>21965</v>
      </c>
      <c r="B156" t="s">
        <v>638</v>
      </c>
      <c r="C156" t="s">
        <v>319</v>
      </c>
      <c r="D156" t="s">
        <v>20696</v>
      </c>
      <c r="E156" s="84">
        <v>23.9</v>
      </c>
      <c r="F156" s="84">
        <v>-100.72176384506588</v>
      </c>
      <c r="G156" s="84">
        <v>-5.9248096379450521</v>
      </c>
      <c r="H156" s="84">
        <v>29.824809637945052</v>
      </c>
      <c r="I156" s="84">
        <v>-94.796954207120834</v>
      </c>
      <c r="J156" s="84">
        <v>-5.5762914239482839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19849.760900373974</v>
      </c>
      <c r="N156" s="56"/>
    </row>
    <row r="157" spans="1:14" x14ac:dyDescent="0.25">
      <c r="A157" t="s">
        <v>21412</v>
      </c>
      <c r="B157" t="s">
        <v>688</v>
      </c>
      <c r="C157" t="s">
        <v>319</v>
      </c>
      <c r="D157" t="s">
        <v>20697</v>
      </c>
      <c r="E157" s="84">
        <v>23.849221234803231</v>
      </c>
      <c r="F157" s="84">
        <v>-100.77254261026266</v>
      </c>
      <c r="G157" s="84">
        <v>-5.9277966241330979</v>
      </c>
      <c r="H157" s="84">
        <v>29.777017858936329</v>
      </c>
      <c r="I157" s="84">
        <v>-94.844745986129553</v>
      </c>
      <c r="J157" s="84">
        <v>-5.5791027050664441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19859.767631101578</v>
      </c>
      <c r="N157" s="56"/>
    </row>
    <row r="158" spans="1:14" x14ac:dyDescent="0.25">
      <c r="A158" t="s">
        <v>21683</v>
      </c>
      <c r="B158" t="s">
        <v>369</v>
      </c>
      <c r="C158" t="s">
        <v>346</v>
      </c>
      <c r="D158" t="s">
        <v>20633</v>
      </c>
      <c r="E158" s="84">
        <v>21.609593029121235</v>
      </c>
      <c r="F158" s="84">
        <v>-100.90489120969809</v>
      </c>
      <c r="G158" s="84">
        <v>-5.9355818358645935</v>
      </c>
      <c r="H158" s="84">
        <v>27.545174864985832</v>
      </c>
      <c r="I158" s="84">
        <v>-94.969309373833482</v>
      </c>
      <c r="J158" s="84">
        <v>-5.5864299631666752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19885.848942681208</v>
      </c>
      <c r="N158" s="56"/>
    </row>
    <row r="159" spans="1:14" x14ac:dyDescent="0.25">
      <c r="A159" t="s">
        <v>10142</v>
      </c>
      <c r="B159" t="s">
        <v>413</v>
      </c>
      <c r="C159" t="s">
        <v>319</v>
      </c>
      <c r="D159" t="s">
        <v>20698</v>
      </c>
      <c r="E159" s="84">
        <v>23.694592380731564</v>
      </c>
      <c r="F159" s="84">
        <v>-100.92717146433432</v>
      </c>
      <c r="G159" s="84">
        <v>-5.9368924390784894</v>
      </c>
      <c r="H159" s="84">
        <v>29.631484819810055</v>
      </c>
      <c r="I159" s="84">
        <v>-94.99027902525583</v>
      </c>
      <c r="J159" s="84">
        <v>-5.5876634720738725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19890.239606924883</v>
      </c>
      <c r="N159" s="56"/>
    </row>
    <row r="160" spans="1:14" x14ac:dyDescent="0.25">
      <c r="A160" t="s">
        <v>16348</v>
      </c>
      <c r="B160" t="s">
        <v>739</v>
      </c>
      <c r="C160" t="s">
        <v>319</v>
      </c>
      <c r="D160" t="s">
        <v>20699</v>
      </c>
      <c r="E160" s="84">
        <v>23.594829458000742</v>
      </c>
      <c r="F160" s="84">
        <v>-101.02693438706514</v>
      </c>
      <c r="G160" s="84">
        <v>-5.9427608462979498</v>
      </c>
      <c r="H160" s="84">
        <v>29.537590304298693</v>
      </c>
      <c r="I160" s="84">
        <v>-95.084173540767196</v>
      </c>
      <c r="J160" s="84">
        <v>-5.5931866788686584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19909.899413548726</v>
      </c>
      <c r="N160" s="56"/>
    </row>
    <row r="161" spans="1:14" x14ac:dyDescent="0.25">
      <c r="A161" t="s">
        <v>14639</v>
      </c>
      <c r="B161" t="s">
        <v>906</v>
      </c>
      <c r="C161" t="s">
        <v>346</v>
      </c>
      <c r="D161" t="s">
        <v>20636</v>
      </c>
      <c r="E161" s="84">
        <v>21.485678853257141</v>
      </c>
      <c r="F161" s="84">
        <v>-101.02880538556218</v>
      </c>
      <c r="G161" s="84">
        <v>-5.942870905033069</v>
      </c>
      <c r="H161" s="84">
        <v>27.428549758290213</v>
      </c>
      <c r="I161" s="84">
        <v>-95.085934480529104</v>
      </c>
      <c r="J161" s="84">
        <v>-5.5932902635605357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19910.268122359961</v>
      </c>
      <c r="N161" s="56"/>
    </row>
    <row r="162" spans="1:14" x14ac:dyDescent="0.25">
      <c r="A162" t="s">
        <v>10402</v>
      </c>
      <c r="B162" t="s">
        <v>304</v>
      </c>
      <c r="C162" t="s">
        <v>346</v>
      </c>
      <c r="D162" t="s">
        <v>20638</v>
      </c>
      <c r="E162" s="84">
        <v>21.435698841600001</v>
      </c>
      <c r="F162" s="84">
        <v>-101.07878539721932</v>
      </c>
      <c r="G162" s="84">
        <v>-5.9458109057187833</v>
      </c>
      <c r="H162" s="84">
        <v>27.381509747318784</v>
      </c>
      <c r="I162" s="84">
        <v>-95.132974491500534</v>
      </c>
      <c r="J162" s="84">
        <v>-5.5960573230294433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19920.11744651106</v>
      </c>
      <c r="N162" s="56"/>
    </row>
    <row r="163" spans="1:14" x14ac:dyDescent="0.25">
      <c r="A163" t="s">
        <v>19155</v>
      </c>
      <c r="B163" t="s">
        <v>546</v>
      </c>
      <c r="C163" t="s">
        <v>319</v>
      </c>
      <c r="D163" t="s">
        <v>20700</v>
      </c>
      <c r="E163" s="84">
        <v>23.471454451551761</v>
      </c>
      <c r="F163" s="84">
        <v>-101.15030939351412</v>
      </c>
      <c r="G163" s="84">
        <v>-5.9500181996184773</v>
      </c>
      <c r="H163" s="84">
        <v>29.421472651170241</v>
      </c>
      <c r="I163" s="84">
        <v>-95.200291193895652</v>
      </c>
      <c r="J163" s="84">
        <v>-5.6000171290526852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19934.212341664788</v>
      </c>
      <c r="N163" s="56"/>
    </row>
    <row r="164" spans="1:14" x14ac:dyDescent="0.25">
      <c r="A164" t="s">
        <v>19267</v>
      </c>
      <c r="B164" t="s">
        <v>440</v>
      </c>
      <c r="C164" t="s">
        <v>447</v>
      </c>
      <c r="D164" t="s">
        <v>20563</v>
      </c>
      <c r="E164" s="84">
        <v>20.499799335221709</v>
      </c>
      <c r="F164" s="84">
        <v>-107.90312174714497</v>
      </c>
      <c r="G164" s="84">
        <v>-6.3472424557144098</v>
      </c>
      <c r="H164" s="84">
        <v>33.194284246650525</v>
      </c>
      <c r="I164" s="84">
        <v>-95.208636835716149</v>
      </c>
      <c r="J164" s="84">
        <v>-5.6005080491597736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19935.959767522938</v>
      </c>
      <c r="N164" s="56"/>
    </row>
    <row r="165" spans="1:14" x14ac:dyDescent="0.25">
      <c r="A165" t="s">
        <v>17752</v>
      </c>
      <c r="B165" t="s">
        <v>474</v>
      </c>
      <c r="C165" t="s">
        <v>319</v>
      </c>
      <c r="D165" t="s">
        <v>20701</v>
      </c>
      <c r="E165" s="84">
        <v>23.3</v>
      </c>
      <c r="F165" s="84">
        <v>-101.32176384506589</v>
      </c>
      <c r="G165" s="84">
        <v>-5.9601037555921108</v>
      </c>
      <c r="H165" s="84">
        <v>29.260103755592112</v>
      </c>
      <c r="I165" s="84">
        <v>-95.361660089473773</v>
      </c>
      <c r="J165" s="84">
        <v>-5.6095094170278692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19968.000058283716</v>
      </c>
      <c r="N165" s="56"/>
    </row>
    <row r="166" spans="1:14" x14ac:dyDescent="0.25">
      <c r="A166" t="s">
        <v>19296</v>
      </c>
      <c r="B166" t="s">
        <v>530</v>
      </c>
      <c r="C166" t="s">
        <v>319</v>
      </c>
      <c r="D166" t="s">
        <v>20702</v>
      </c>
      <c r="E166" s="84">
        <v>23.1</v>
      </c>
      <c r="F166" s="84">
        <v>-101.52176384506589</v>
      </c>
      <c r="G166" s="84">
        <v>-5.9718684614744646</v>
      </c>
      <c r="H166" s="84">
        <v>29.071868461474466</v>
      </c>
      <c r="I166" s="84">
        <v>-95.549895383591419</v>
      </c>
      <c r="J166" s="84">
        <v>-5.620582081387731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20007.413110920297</v>
      </c>
      <c r="N166" s="56"/>
    </row>
    <row r="167" spans="1:14" x14ac:dyDescent="0.25">
      <c r="A167" t="s">
        <v>15367</v>
      </c>
      <c r="B167" t="s">
        <v>304</v>
      </c>
      <c r="C167" t="s">
        <v>319</v>
      </c>
      <c r="D167" t="s">
        <v>20703</v>
      </c>
      <c r="E167" s="84">
        <v>23.045093379653057</v>
      </c>
      <c r="F167" s="84">
        <v>-101.57667046541283</v>
      </c>
      <c r="G167" s="84">
        <v>-5.9750982626713434</v>
      </c>
      <c r="H167" s="84">
        <v>29.020191642324402</v>
      </c>
      <c r="I167" s="84">
        <v>-95.60157220274148</v>
      </c>
      <c r="J167" s="84">
        <v>-5.6236218942789105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20018.233298509451</v>
      </c>
      <c r="N167" s="56"/>
    </row>
    <row r="168" spans="1:14" x14ac:dyDescent="0.25">
      <c r="A168" t="s">
        <v>8268</v>
      </c>
      <c r="B168" t="s">
        <v>638</v>
      </c>
      <c r="C168" t="s">
        <v>346</v>
      </c>
      <c r="D168" t="s">
        <v>20641</v>
      </c>
      <c r="E168" s="84">
        <v>20.667828168674994</v>
      </c>
      <c r="F168" s="84">
        <v>-101.84665607014432</v>
      </c>
      <c r="G168" s="84">
        <v>-5.9909797688320188</v>
      </c>
      <c r="H168" s="84">
        <v>26.658807937507014</v>
      </c>
      <c r="I168" s="84">
        <v>-95.855676301312315</v>
      </c>
      <c r="J168" s="84">
        <v>-5.6385691941948419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20071.438082761459</v>
      </c>
      <c r="N168" s="56"/>
    </row>
    <row r="169" spans="1:14" x14ac:dyDescent="0.25">
      <c r="A169" t="s">
        <v>2238</v>
      </c>
      <c r="B169" t="s">
        <v>663</v>
      </c>
      <c r="C169" t="s">
        <v>447</v>
      </c>
      <c r="D169" t="s">
        <v>20571</v>
      </c>
      <c r="E169" s="84">
        <v>19.419999999999998</v>
      </c>
      <c r="F169" s="84">
        <v>-108.98292108236667</v>
      </c>
      <c r="G169" s="84">
        <v>-6.4107600636686275</v>
      </c>
      <c r="H169" s="84">
        <v>32.241520127337253</v>
      </c>
      <c r="I169" s="84">
        <v>-96.161400955029421</v>
      </c>
      <c r="J169" s="84">
        <v>-5.6565529973546722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20135.451273941864</v>
      </c>
      <c r="N169" s="56"/>
    </row>
    <row r="170" spans="1:14" x14ac:dyDescent="0.25">
      <c r="A170" t="s">
        <v>18070</v>
      </c>
      <c r="B170" t="s">
        <v>484</v>
      </c>
      <c r="C170" t="s">
        <v>447</v>
      </c>
      <c r="D170" t="s">
        <v>20574</v>
      </c>
      <c r="E170" s="84">
        <v>19.079807491246701</v>
      </c>
      <c r="F170" s="84">
        <v>-109.32311359111998</v>
      </c>
      <c r="G170" s="84">
        <v>-6.43077138771294</v>
      </c>
      <c r="H170" s="84">
        <v>31.941350266672579</v>
      </c>
      <c r="I170" s="84">
        <v>-96.461570815694103</v>
      </c>
      <c r="J170" s="84">
        <v>-5.6742100479820063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20198.301392320293</v>
      </c>
      <c r="N170" s="56"/>
    </row>
    <row r="171" spans="1:14" x14ac:dyDescent="0.25">
      <c r="A171" t="s">
        <v>18415</v>
      </c>
      <c r="B171" t="s">
        <v>564</v>
      </c>
      <c r="C171" t="s">
        <v>447</v>
      </c>
      <c r="D171" t="s">
        <v>20575</v>
      </c>
      <c r="E171" s="84">
        <v>19.060000000000002</v>
      </c>
      <c r="F171" s="84">
        <v>-109.34292108236667</v>
      </c>
      <c r="G171" s="84">
        <v>-6.4319365342568631</v>
      </c>
      <c r="H171" s="84">
        <v>31.923873068513728</v>
      </c>
      <c r="I171" s="84">
        <v>-96.479048013852946</v>
      </c>
      <c r="J171" s="84">
        <v>-5.6752381184619383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20201.960800266093</v>
      </c>
      <c r="N171" s="56"/>
    </row>
    <row r="172" spans="1:14" x14ac:dyDescent="0.25">
      <c r="A172" t="s">
        <v>21757</v>
      </c>
      <c r="B172" t="s">
        <v>868</v>
      </c>
      <c r="C172" t="s">
        <v>447</v>
      </c>
      <c r="D172" t="s">
        <v>20579</v>
      </c>
      <c r="E172" s="84">
        <v>18.900000000000002</v>
      </c>
      <c r="F172" s="84">
        <v>-109.50292108236667</v>
      </c>
      <c r="G172" s="84">
        <v>-6.4413482989627449</v>
      </c>
      <c r="H172" s="84">
        <v>31.782696597925494</v>
      </c>
      <c r="I172" s="84">
        <v>-96.620224484441181</v>
      </c>
      <c r="J172" s="84">
        <v>-5.6835426167318346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20231.52058974353</v>
      </c>
      <c r="N172" s="56"/>
    </row>
    <row r="173" spans="1:14" x14ac:dyDescent="0.25">
      <c r="A173" t="s">
        <v>16273</v>
      </c>
      <c r="B173" t="s">
        <v>440</v>
      </c>
      <c r="C173" t="s">
        <v>346</v>
      </c>
      <c r="D173" t="s">
        <v>20651</v>
      </c>
      <c r="E173" s="84">
        <v>19.756100214896918</v>
      </c>
      <c r="F173" s="84">
        <v>-102.7583840239224</v>
      </c>
      <c r="G173" s="84">
        <v>-6.0446108249366119</v>
      </c>
      <c r="H173" s="84">
        <v>25.80071103983353</v>
      </c>
      <c r="I173" s="84">
        <v>-96.713773198985791</v>
      </c>
      <c r="J173" s="84">
        <v>-5.6890454822932819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20251.107991923942</v>
      </c>
      <c r="N173" s="56"/>
    </row>
    <row r="174" spans="1:14" x14ac:dyDescent="0.25">
      <c r="A174" t="s">
        <v>19293</v>
      </c>
      <c r="B174" t="s">
        <v>906</v>
      </c>
      <c r="C174" t="s">
        <v>319</v>
      </c>
      <c r="D174" t="s">
        <v>20704</v>
      </c>
      <c r="E174" s="84">
        <v>21.733485013105376</v>
      </c>
      <c r="F174" s="84">
        <v>-102.88827883196051</v>
      </c>
      <c r="G174" s="84">
        <v>-6.0522516959976764</v>
      </c>
      <c r="H174" s="84">
        <v>27.785736709103055</v>
      </c>
      <c r="I174" s="84">
        <v>-96.836027135962837</v>
      </c>
      <c r="J174" s="84">
        <v>-5.6962368903507548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20276.705746456064</v>
      </c>
      <c r="N174" s="56"/>
    </row>
    <row r="175" spans="1:14" x14ac:dyDescent="0.25">
      <c r="A175" t="s">
        <v>19217</v>
      </c>
      <c r="B175" t="s">
        <v>296</v>
      </c>
      <c r="C175" t="s">
        <v>346</v>
      </c>
      <c r="D175" t="s">
        <v>20652</v>
      </c>
      <c r="E175" s="84">
        <v>19.59935798866826</v>
      </c>
      <c r="F175" s="84">
        <v>-102.91512625015106</v>
      </c>
      <c r="G175" s="84">
        <v>-6.0538309558912387</v>
      </c>
      <c r="H175" s="84">
        <v>25.653188944559499</v>
      </c>
      <c r="I175" s="84">
        <v>-96.861295294259818</v>
      </c>
      <c r="J175" s="84">
        <v>-5.6977232526035184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20281.996439987564</v>
      </c>
      <c r="N175" s="56"/>
    </row>
    <row r="176" spans="1:14" x14ac:dyDescent="0.25">
      <c r="A176" t="s">
        <v>19767</v>
      </c>
      <c r="B176" t="s">
        <v>338</v>
      </c>
      <c r="C176" t="s">
        <v>319</v>
      </c>
      <c r="D176" t="s">
        <v>20705</v>
      </c>
      <c r="E176" s="84">
        <v>21.700000000000003</v>
      </c>
      <c r="F176" s="84">
        <v>-102.92176384506588</v>
      </c>
      <c r="G176" s="84">
        <v>-6.054221402650934</v>
      </c>
      <c r="H176" s="84">
        <v>27.754221402650938</v>
      </c>
      <c r="I176" s="84">
        <v>-96.867542442414944</v>
      </c>
      <c r="J176" s="84">
        <v>-5.6980907319067615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20283.304479376358</v>
      </c>
      <c r="N176" s="56"/>
    </row>
    <row r="177" spans="1:14" x14ac:dyDescent="0.25">
      <c r="A177" t="s">
        <v>21426</v>
      </c>
      <c r="B177" t="s">
        <v>739</v>
      </c>
      <c r="C177" t="s">
        <v>346</v>
      </c>
      <c r="D177" t="s">
        <v>20758</v>
      </c>
      <c r="E177" s="84">
        <v>19.365655576887622</v>
      </c>
      <c r="F177" s="84">
        <v>-103.1488286619317</v>
      </c>
      <c r="G177" s="84">
        <v>-6.0675781565842177</v>
      </c>
      <c r="H177" s="84">
        <v>25.433233733471841</v>
      </c>
      <c r="I177" s="84">
        <v>-97.081250505347484</v>
      </c>
      <c r="J177" s="84">
        <v>-5.7106617944322053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20328.051067271601</v>
      </c>
      <c r="N177" s="56"/>
    </row>
    <row r="178" spans="1:14" x14ac:dyDescent="0.25">
      <c r="A178" t="s">
        <v>21708</v>
      </c>
      <c r="B178" t="s">
        <v>440</v>
      </c>
      <c r="C178" t="s">
        <v>346</v>
      </c>
      <c r="D178" t="s">
        <v>20759</v>
      </c>
      <c r="E178" s="84">
        <v>19.200000000000003</v>
      </c>
      <c r="F178" s="84">
        <v>-103.31448423881932</v>
      </c>
      <c r="G178" s="84">
        <v>-6.0773226022834894</v>
      </c>
      <c r="H178" s="84">
        <v>25.277322602283494</v>
      </c>
      <c r="I178" s="84">
        <v>-97.237161636535831</v>
      </c>
      <c r="J178" s="84">
        <v>-5.7198330374432844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20360.696027128673</v>
      </c>
      <c r="N178" s="56"/>
    </row>
    <row r="179" spans="1:14" x14ac:dyDescent="0.25">
      <c r="A179" t="s">
        <v>7931</v>
      </c>
      <c r="B179" t="s">
        <v>701</v>
      </c>
      <c r="C179" t="s">
        <v>346</v>
      </c>
      <c r="D179" t="s">
        <v>20760</v>
      </c>
      <c r="E179" s="84">
        <v>19.115628181613715</v>
      </c>
      <c r="F179" s="84">
        <v>-103.39885605720561</v>
      </c>
      <c r="G179" s="84">
        <v>-6.0822856504238594</v>
      </c>
      <c r="H179" s="84">
        <v>25.197913832037575</v>
      </c>
      <c r="I179" s="84">
        <v>-97.31657040678175</v>
      </c>
      <c r="J179" s="84">
        <v>-5.7245041415753972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20377.322781724186</v>
      </c>
      <c r="N179" s="56"/>
    </row>
    <row r="180" spans="1:14" x14ac:dyDescent="0.25">
      <c r="A180" t="s">
        <v>22250</v>
      </c>
      <c r="B180" t="s">
        <v>663</v>
      </c>
      <c r="C180" t="s">
        <v>346</v>
      </c>
      <c r="D180" t="s">
        <v>20761</v>
      </c>
      <c r="E180" s="84">
        <v>19.108329782914289</v>
      </c>
      <c r="F180" s="84">
        <v>-103.40615445590504</v>
      </c>
      <c r="G180" s="84">
        <v>-6.0827149679944137</v>
      </c>
      <c r="H180" s="84">
        <v>25.191044750908706</v>
      </c>
      <c r="I180" s="84">
        <v>-97.323439487910619</v>
      </c>
      <c r="J180" s="84">
        <v>-5.7249082051712126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20378.761042584701</v>
      </c>
      <c r="N180" s="56"/>
    </row>
    <row r="181" spans="1:14" x14ac:dyDescent="0.25">
      <c r="A181" t="s">
        <v>22193</v>
      </c>
      <c r="B181" t="s">
        <v>369</v>
      </c>
      <c r="C181" t="s">
        <v>346</v>
      </c>
      <c r="D181" t="s">
        <v>20762</v>
      </c>
      <c r="E181" s="84">
        <v>19.100000000000001</v>
      </c>
      <c r="F181" s="84">
        <v>-103.41448423881931</v>
      </c>
      <c r="G181" s="84">
        <v>-6.0832049552246659</v>
      </c>
      <c r="H181" s="84">
        <v>25.183204955224667</v>
      </c>
      <c r="I181" s="84">
        <v>-97.331279283594654</v>
      </c>
      <c r="J181" s="84">
        <v>-5.7253693696232153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20380.402553446962</v>
      </c>
      <c r="N181" s="56"/>
    </row>
    <row r="182" spans="1:14" x14ac:dyDescent="0.25">
      <c r="A182" t="s">
        <v>21749</v>
      </c>
      <c r="B182" t="s">
        <v>516</v>
      </c>
      <c r="C182" t="s">
        <v>346</v>
      </c>
      <c r="D182" t="s">
        <v>20763</v>
      </c>
      <c r="E182" s="84">
        <v>19.100000000000001</v>
      </c>
      <c r="F182" s="84">
        <v>-103.41448423881931</v>
      </c>
      <c r="G182" s="84">
        <v>-6.0832049552246659</v>
      </c>
      <c r="H182" s="84">
        <v>25.183204955224667</v>
      </c>
      <c r="I182" s="84">
        <v>-97.331279283594654</v>
      </c>
      <c r="J182" s="84">
        <v>-5.7253693696232153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20380.402553446962</v>
      </c>
      <c r="N182" s="56"/>
    </row>
    <row r="183" spans="1:14" x14ac:dyDescent="0.25">
      <c r="A183" t="s">
        <v>19658</v>
      </c>
      <c r="B183" t="s">
        <v>304</v>
      </c>
      <c r="C183" t="s">
        <v>346</v>
      </c>
      <c r="D183" t="s">
        <v>20764</v>
      </c>
      <c r="E183" s="84">
        <v>19</v>
      </c>
      <c r="F183" s="84">
        <v>-103.51448423881932</v>
      </c>
      <c r="G183" s="84">
        <v>-6.0890873081658423</v>
      </c>
      <c r="H183" s="84">
        <v>25.089087308165844</v>
      </c>
      <c r="I183" s="84">
        <v>-97.425396930653477</v>
      </c>
      <c r="J183" s="84">
        <v>-5.7309057018031453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20400.10907976525</v>
      </c>
      <c r="N183" s="56"/>
    </row>
    <row r="184" spans="1:14" x14ac:dyDescent="0.25">
      <c r="A184" t="s">
        <v>10128</v>
      </c>
      <c r="B184" t="s">
        <v>369</v>
      </c>
      <c r="C184" t="s">
        <v>319</v>
      </c>
      <c r="D184" t="s">
        <v>20707</v>
      </c>
      <c r="E184" s="84">
        <v>21.025571961612744</v>
      </c>
      <c r="F184" s="84">
        <v>-103.59619188345314</v>
      </c>
      <c r="G184" s="84">
        <v>-6.0938936402031265</v>
      </c>
      <c r="H184" s="84">
        <v>27.119465601815872</v>
      </c>
      <c r="I184" s="84">
        <v>-97.50229824325001</v>
      </c>
      <c r="J184" s="84">
        <v>-5.7354293084264709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20416.210818259071</v>
      </c>
      <c r="N184" s="56"/>
    </row>
    <row r="185" spans="1:14" x14ac:dyDescent="0.25">
      <c r="A185" t="s">
        <v>19355</v>
      </c>
      <c r="B185" t="s">
        <v>901</v>
      </c>
      <c r="C185" t="s">
        <v>319</v>
      </c>
      <c r="D185" t="s">
        <v>20708</v>
      </c>
      <c r="E185" s="84">
        <v>20.902952930118911</v>
      </c>
      <c r="F185" s="84">
        <v>-103.71881091494697</v>
      </c>
      <c r="G185" s="84">
        <v>-6.1011065244086451</v>
      </c>
      <c r="H185" s="84">
        <v>27.004059454527557</v>
      </c>
      <c r="I185" s="84">
        <v>-97.617704390538336</v>
      </c>
      <c r="J185" s="84">
        <v>-5.7422179053257842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20440.374769971637</v>
      </c>
      <c r="N185" s="56"/>
    </row>
    <row r="186" spans="1:14" x14ac:dyDescent="0.25">
      <c r="A186" t="s">
        <v>2728</v>
      </c>
      <c r="B186" t="s">
        <v>530</v>
      </c>
      <c r="C186" t="s">
        <v>319</v>
      </c>
      <c r="D186" t="s">
        <v>20709</v>
      </c>
      <c r="E186" s="84">
        <v>20.9</v>
      </c>
      <c r="F186" s="84">
        <v>-103.72176384506588</v>
      </c>
      <c r="G186" s="84">
        <v>-6.1012802261803456</v>
      </c>
      <c r="H186" s="84">
        <v>27.001280226180345</v>
      </c>
      <c r="I186" s="84">
        <v>-97.620483618885544</v>
      </c>
      <c r="J186" s="84">
        <v>-5.7423813893462086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20440.956689922681</v>
      </c>
      <c r="N186" s="56"/>
    </row>
    <row r="187" spans="1:14" x14ac:dyDescent="0.25">
      <c r="A187" t="s">
        <v>19011</v>
      </c>
      <c r="B187" t="s">
        <v>413</v>
      </c>
      <c r="C187" t="s">
        <v>447</v>
      </c>
      <c r="D187" t="s">
        <v>20584</v>
      </c>
      <c r="E187" s="84">
        <v>17.559133109922662</v>
      </c>
      <c r="F187" s="84">
        <v>-110.84378797244401</v>
      </c>
      <c r="G187" s="84">
        <v>-6.5202228219084706</v>
      </c>
      <c r="H187" s="84">
        <v>30.599578753739607</v>
      </c>
      <c r="I187" s="84">
        <v>-97.803342328627068</v>
      </c>
      <c r="J187" s="84">
        <v>-5.7531377840368867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20479.243983418211</v>
      </c>
      <c r="N187" s="56"/>
    </row>
    <row r="188" spans="1:14" x14ac:dyDescent="0.25">
      <c r="A188" t="s">
        <v>21432</v>
      </c>
      <c r="B188" t="s">
        <v>301</v>
      </c>
      <c r="C188" t="s">
        <v>319</v>
      </c>
      <c r="D188" t="s">
        <v>20710</v>
      </c>
      <c r="E188" s="84">
        <v>20.55</v>
      </c>
      <c r="F188" s="84">
        <v>-104.07176384506589</v>
      </c>
      <c r="G188" s="84">
        <v>-6.1218684614744641</v>
      </c>
      <c r="H188" s="84">
        <v>26.671868461474467</v>
      </c>
      <c r="I188" s="84">
        <v>-97.949895383591411</v>
      </c>
      <c r="J188" s="84">
        <v>-5.7617585519759658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20509.929532036695</v>
      </c>
      <c r="N188" s="56"/>
    </row>
    <row r="189" spans="1:14" x14ac:dyDescent="0.25">
      <c r="A189" t="s">
        <v>14816</v>
      </c>
      <c r="B189" t="s">
        <v>715</v>
      </c>
      <c r="C189" t="s">
        <v>346</v>
      </c>
      <c r="D189" t="s">
        <v>20765</v>
      </c>
      <c r="E189" s="84">
        <v>18.437033429108212</v>
      </c>
      <c r="F189" s="84">
        <v>-104.07745080971111</v>
      </c>
      <c r="G189" s="84">
        <v>-6.1222029888065359</v>
      </c>
      <c r="H189" s="84">
        <v>24.55923641791475</v>
      </c>
      <c r="I189" s="84">
        <v>-97.955247820904574</v>
      </c>
      <c r="J189" s="84">
        <v>-5.7620734012296806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20511.050235221217</v>
      </c>
      <c r="N189" s="56"/>
    </row>
    <row r="190" spans="1:14" x14ac:dyDescent="0.25">
      <c r="A190" t="s">
        <v>18523</v>
      </c>
      <c r="B190" t="s">
        <v>296</v>
      </c>
      <c r="C190" t="s">
        <v>319</v>
      </c>
      <c r="D190" t="s">
        <v>20712</v>
      </c>
      <c r="E190" s="84">
        <v>20.440000000000001</v>
      </c>
      <c r="F190" s="84">
        <v>-104.18176384506589</v>
      </c>
      <c r="G190" s="84">
        <v>-6.1283390497097585</v>
      </c>
      <c r="H190" s="84">
        <v>26.56833904970976</v>
      </c>
      <c r="I190" s="84">
        <v>-98.053424795356122</v>
      </c>
      <c r="J190" s="84">
        <v>-5.7678485173738894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20531.606710986813</v>
      </c>
      <c r="N190" s="56"/>
    </row>
    <row r="191" spans="1:14" x14ac:dyDescent="0.25">
      <c r="A191" t="s">
        <v>21702</v>
      </c>
      <c r="B191" t="s">
        <v>1359</v>
      </c>
      <c r="C191" t="s">
        <v>346</v>
      </c>
      <c r="D191" t="s">
        <v>20766</v>
      </c>
      <c r="E191" s="84">
        <v>18.3</v>
      </c>
      <c r="F191" s="84">
        <v>-104.21448423881932</v>
      </c>
      <c r="G191" s="84">
        <v>-6.1302637787540775</v>
      </c>
      <c r="H191" s="84">
        <v>24.430263778754078</v>
      </c>
      <c r="I191" s="84">
        <v>-98.084220460065239</v>
      </c>
      <c r="J191" s="84">
        <v>-5.7696600270626615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20538.054763993285</v>
      </c>
      <c r="N191" s="56"/>
    </row>
    <row r="192" spans="1:14" x14ac:dyDescent="0.25">
      <c r="A192" t="s">
        <v>22304</v>
      </c>
      <c r="B192" t="s">
        <v>474</v>
      </c>
      <c r="C192" t="s">
        <v>346</v>
      </c>
      <c r="D192" t="s">
        <v>20767</v>
      </c>
      <c r="E192" s="84">
        <v>18.269097575839726</v>
      </c>
      <c r="F192" s="84">
        <v>-104.2453866629796</v>
      </c>
      <c r="G192" s="84">
        <v>-6.1320815684105643</v>
      </c>
      <c r="H192" s="84">
        <v>24.401179144250293</v>
      </c>
      <c r="I192" s="84">
        <v>-98.113305094569029</v>
      </c>
      <c r="J192" s="84">
        <v>-5.7713708879158254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20544.144558343418</v>
      </c>
      <c r="N192" s="56"/>
    </row>
    <row r="193" spans="1:14" x14ac:dyDescent="0.25">
      <c r="A193" t="s">
        <v>21874</v>
      </c>
      <c r="B193" t="s">
        <v>338</v>
      </c>
      <c r="C193" t="s">
        <v>346</v>
      </c>
      <c r="D193" t="s">
        <v>20768</v>
      </c>
      <c r="E193" s="84">
        <v>18.200000000000003</v>
      </c>
      <c r="F193" s="84">
        <v>-104.31448423881932</v>
      </c>
      <c r="G193" s="84">
        <v>-6.1361461316952539</v>
      </c>
      <c r="H193" s="84">
        <v>24.336146131695259</v>
      </c>
      <c r="I193" s="84">
        <v>-98.178338107124063</v>
      </c>
      <c r="J193" s="84">
        <v>-5.7751963592425923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20557.761290311573</v>
      </c>
      <c r="N193" s="56"/>
    </row>
    <row r="194" spans="1:14" x14ac:dyDescent="0.25">
      <c r="A194" t="s">
        <v>16335</v>
      </c>
      <c r="B194" t="s">
        <v>296</v>
      </c>
      <c r="C194" t="s">
        <v>447</v>
      </c>
      <c r="D194" t="s">
        <v>20588</v>
      </c>
      <c r="E194" s="84">
        <v>17.089331358116628</v>
      </c>
      <c r="F194" s="84">
        <v>-111.31358972425005</v>
      </c>
      <c r="G194" s="84">
        <v>-6.5478582190735324</v>
      </c>
      <c r="H194" s="84">
        <v>30.185047796263692</v>
      </c>
      <c r="I194" s="84">
        <v>-98.217873286102986</v>
      </c>
      <c r="J194" s="84">
        <v>-5.7775219580060577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20566.039238915189</v>
      </c>
      <c r="N194" s="56"/>
    </row>
    <row r="195" spans="1:14" x14ac:dyDescent="0.25">
      <c r="A195" t="s">
        <v>6535</v>
      </c>
      <c r="B195" t="s">
        <v>663</v>
      </c>
      <c r="C195" t="s">
        <v>319</v>
      </c>
      <c r="D195" t="s">
        <v>20713</v>
      </c>
      <c r="E195" s="84">
        <v>20.168942416964015</v>
      </c>
      <c r="F195" s="84">
        <v>-104.45282142810187</v>
      </c>
      <c r="G195" s="84">
        <v>-6.1442836134177572</v>
      </c>
      <c r="H195" s="84">
        <v>26.313226030381774</v>
      </c>
      <c r="I195" s="84">
        <v>-98.308537814684115</v>
      </c>
      <c r="J195" s="84">
        <v>-5.7828551655696536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20585.022744925522</v>
      </c>
      <c r="N195" s="56"/>
    </row>
    <row r="196" spans="1:14" x14ac:dyDescent="0.25">
      <c r="A196" t="s">
        <v>21335</v>
      </c>
      <c r="B196" t="s">
        <v>484</v>
      </c>
      <c r="C196" t="s">
        <v>319</v>
      </c>
      <c r="D196" t="s">
        <v>20714</v>
      </c>
      <c r="E196" s="84">
        <v>20.100000000000001</v>
      </c>
      <c r="F196" s="84">
        <v>-104.52176384506589</v>
      </c>
      <c r="G196" s="84">
        <v>-6.1483390497097581</v>
      </c>
      <c r="H196" s="84">
        <v>26.24833904970976</v>
      </c>
      <c r="I196" s="84">
        <v>-98.373424795356129</v>
      </c>
      <c r="J196" s="84">
        <v>-5.7866720467856547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20598.608900469004</v>
      </c>
      <c r="N196" s="56"/>
    </row>
    <row r="197" spans="1:14" x14ac:dyDescent="0.25">
      <c r="A197" t="s">
        <v>19085</v>
      </c>
      <c r="B197" t="s">
        <v>888</v>
      </c>
      <c r="C197" t="s">
        <v>346</v>
      </c>
      <c r="D197" t="s">
        <v>20770</v>
      </c>
      <c r="E197" s="84">
        <v>17.969498980244708</v>
      </c>
      <c r="F197" s="84">
        <v>-104.54498525857461</v>
      </c>
      <c r="G197" s="84">
        <v>-6.1497050152102712</v>
      </c>
      <c r="H197" s="84">
        <v>24.119203995454981</v>
      </c>
      <c r="I197" s="84">
        <v>-98.39528024336434</v>
      </c>
      <c r="J197" s="84">
        <v>-5.7879576613743726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20603.185034433576</v>
      </c>
      <c r="N197" s="56"/>
    </row>
    <row r="198" spans="1:14" x14ac:dyDescent="0.25">
      <c r="A198" t="s">
        <v>3269</v>
      </c>
      <c r="B198" t="s">
        <v>868</v>
      </c>
      <c r="C198" t="s">
        <v>319</v>
      </c>
      <c r="D198" t="s">
        <v>20715</v>
      </c>
      <c r="E198" s="84">
        <v>19.971945997300278</v>
      </c>
      <c r="F198" s="84">
        <v>-104.6498178477656</v>
      </c>
      <c r="G198" s="84">
        <v>-6.155871638103859</v>
      </c>
      <c r="H198" s="84">
        <v>26.127817635404138</v>
      </c>
      <c r="I198" s="84">
        <v>-98.493946209661743</v>
      </c>
      <c r="J198" s="84">
        <v>-5.7937615417448081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20623.843896212646</v>
      </c>
      <c r="N198" s="56"/>
    </row>
    <row r="199" spans="1:14" x14ac:dyDescent="0.25">
      <c r="A199" t="s">
        <v>17414</v>
      </c>
      <c r="B199" t="s">
        <v>688</v>
      </c>
      <c r="C199" t="s">
        <v>319</v>
      </c>
      <c r="D199" t="s">
        <v>20716</v>
      </c>
      <c r="E199" s="84">
        <v>19.91</v>
      </c>
      <c r="F199" s="84">
        <v>-104.71176384506589</v>
      </c>
      <c r="G199" s="84">
        <v>-6.1595155202979939</v>
      </c>
      <c r="H199" s="84">
        <v>26.069515520297994</v>
      </c>
      <c r="I199" s="84">
        <v>-98.552248324767888</v>
      </c>
      <c r="J199" s="84">
        <v>-5.7971910779275229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20636.051300473751</v>
      </c>
      <c r="N199" s="56"/>
    </row>
    <row r="200" spans="1:14" x14ac:dyDescent="0.25">
      <c r="A200" t="s">
        <v>20191</v>
      </c>
      <c r="B200" t="s">
        <v>739</v>
      </c>
      <c r="C200" t="s">
        <v>447</v>
      </c>
      <c r="D200" t="s">
        <v>20595</v>
      </c>
      <c r="E200" s="84">
        <v>16.63</v>
      </c>
      <c r="F200" s="84">
        <v>-111.77292108236668</v>
      </c>
      <c r="G200" s="84">
        <v>-6.5748777107274519</v>
      </c>
      <c r="H200" s="84">
        <v>29.779755421454901</v>
      </c>
      <c r="I200" s="84">
        <v>-98.623165660911781</v>
      </c>
      <c r="J200" s="84">
        <v>-5.8013626859359873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20650.900102954642</v>
      </c>
      <c r="N200" s="56"/>
    </row>
    <row r="201" spans="1:14" x14ac:dyDescent="0.25">
      <c r="A201" t="s">
        <v>7410</v>
      </c>
      <c r="B201" t="s">
        <v>333</v>
      </c>
      <c r="C201" t="s">
        <v>346</v>
      </c>
      <c r="D201" t="s">
        <v>20771</v>
      </c>
      <c r="E201" s="84">
        <v>17.700000000000003</v>
      </c>
      <c r="F201" s="84">
        <v>-104.81448423881932</v>
      </c>
      <c r="G201" s="84">
        <v>-6.1655578964011362</v>
      </c>
      <c r="H201" s="84">
        <v>23.865557896401139</v>
      </c>
      <c r="I201" s="84">
        <v>-98.648926342418179</v>
      </c>
      <c r="J201" s="84">
        <v>-5.8028780201422459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20656.293921903023</v>
      </c>
      <c r="N201" s="56"/>
    </row>
    <row r="202" spans="1:14" x14ac:dyDescent="0.25">
      <c r="A202" t="s">
        <v>17475</v>
      </c>
      <c r="B202" t="s">
        <v>663</v>
      </c>
      <c r="C202" t="s">
        <v>447</v>
      </c>
      <c r="D202" t="s">
        <v>20597</v>
      </c>
      <c r="E202" s="84">
        <v>16.559999999999999</v>
      </c>
      <c r="F202" s="84">
        <v>-111.84292108236667</v>
      </c>
      <c r="G202" s="84">
        <v>-6.5789953577862752</v>
      </c>
      <c r="H202" s="84">
        <v>29.717990715572547</v>
      </c>
      <c r="I202" s="84">
        <v>-98.684930366794134</v>
      </c>
      <c r="J202" s="84">
        <v>-5.8049959039290666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20663.832510851022</v>
      </c>
      <c r="N202" s="56"/>
    </row>
    <row r="203" spans="1:14" x14ac:dyDescent="0.25">
      <c r="A203" t="s">
        <v>5910</v>
      </c>
      <c r="B203" t="s">
        <v>407</v>
      </c>
      <c r="C203" t="s">
        <v>319</v>
      </c>
      <c r="D203" t="s">
        <v>20717</v>
      </c>
      <c r="E203" s="84">
        <v>19.47</v>
      </c>
      <c r="F203" s="84">
        <v>-105.15176384506589</v>
      </c>
      <c r="G203" s="84">
        <v>-6.1853978732391699</v>
      </c>
      <c r="H203" s="84">
        <v>25.655397873239171</v>
      </c>
      <c r="I203" s="84">
        <v>-98.966365971826718</v>
      </c>
      <c r="J203" s="84">
        <v>-5.8215509395192191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20722.760016274231</v>
      </c>
      <c r="N203" s="56"/>
    </row>
    <row r="204" spans="1:14" x14ac:dyDescent="0.25">
      <c r="A204" t="s">
        <v>1579</v>
      </c>
      <c r="B204" t="s">
        <v>440</v>
      </c>
      <c r="C204" t="s">
        <v>346</v>
      </c>
      <c r="D204" t="s">
        <v>20772</v>
      </c>
      <c r="E204" s="84">
        <v>17.207220429407037</v>
      </c>
      <c r="F204" s="84">
        <v>-105.30726380941229</v>
      </c>
      <c r="G204" s="84">
        <v>-6.1945449299654287</v>
      </c>
      <c r="H204" s="84">
        <v>23.401765359372469</v>
      </c>
      <c r="I204" s="84">
        <v>-99.112718879446845</v>
      </c>
      <c r="J204" s="84">
        <v>-5.8301599340851089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20753.403657673083</v>
      </c>
      <c r="N204" s="56"/>
    </row>
    <row r="205" spans="1:14" x14ac:dyDescent="0.25">
      <c r="A205" t="s">
        <v>18617</v>
      </c>
      <c r="B205" t="s">
        <v>1359</v>
      </c>
      <c r="C205" t="s">
        <v>319</v>
      </c>
      <c r="D205" t="s">
        <v>20719</v>
      </c>
      <c r="E205" s="84">
        <v>19.14</v>
      </c>
      <c r="F205" s="84">
        <v>-105.48176384506588</v>
      </c>
      <c r="G205" s="84">
        <v>-6.2048096379450524</v>
      </c>
      <c r="H205" s="84">
        <v>25.344809637945055</v>
      </c>
      <c r="I205" s="84">
        <v>-99.276954207120838</v>
      </c>
      <c r="J205" s="84">
        <v>-5.8398208357129908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20787.791553124589</v>
      </c>
      <c r="N205" s="56"/>
    </row>
    <row r="206" spans="1:14" x14ac:dyDescent="0.25">
      <c r="A206" t="s">
        <v>21449</v>
      </c>
      <c r="B206" t="s">
        <v>413</v>
      </c>
      <c r="C206" t="s">
        <v>319</v>
      </c>
      <c r="D206" t="s">
        <v>20720</v>
      </c>
      <c r="E206" s="84">
        <v>18.646351509004166</v>
      </c>
      <c r="F206" s="84">
        <v>-105.97541233606172</v>
      </c>
      <c r="G206" s="84">
        <v>-6.2338477844742188</v>
      </c>
      <c r="H206" s="84">
        <v>24.880199293478388</v>
      </c>
      <c r="I206" s="84">
        <v>-99.741564551587501</v>
      </c>
      <c r="J206" s="84">
        <v>-5.8671508559757353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20885.072522922525</v>
      </c>
      <c r="N206" s="56"/>
    </row>
    <row r="207" spans="1:14" x14ac:dyDescent="0.25">
      <c r="A207" t="s">
        <v>21451</v>
      </c>
      <c r="B207" t="s">
        <v>564</v>
      </c>
      <c r="C207" t="s">
        <v>346</v>
      </c>
      <c r="D207" t="s">
        <v>20773</v>
      </c>
      <c r="E207" s="84">
        <v>16.513381383026953</v>
      </c>
      <c r="F207" s="84">
        <v>-106.00110285579237</v>
      </c>
      <c r="G207" s="84">
        <v>-6.2353589915171979</v>
      </c>
      <c r="H207" s="84">
        <v>22.748740374544152</v>
      </c>
      <c r="I207" s="84">
        <v>-99.765743864275166</v>
      </c>
      <c r="J207" s="84">
        <v>-5.8685731684867743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20890.135231954548</v>
      </c>
      <c r="N207" s="56"/>
    </row>
    <row r="208" spans="1:14" x14ac:dyDescent="0.25">
      <c r="A208" t="s">
        <v>3426</v>
      </c>
      <c r="B208" t="s">
        <v>407</v>
      </c>
      <c r="C208" t="s">
        <v>447</v>
      </c>
      <c r="D208" t="s">
        <v>20600</v>
      </c>
      <c r="E208" s="84">
        <v>15.317418378361229</v>
      </c>
      <c r="F208" s="84">
        <v>-113.08550270400545</v>
      </c>
      <c r="G208" s="84">
        <v>-6.652088394353262</v>
      </c>
      <c r="H208" s="84">
        <v>28.621595167067753</v>
      </c>
      <c r="I208" s="84">
        <v>-99.781325915298922</v>
      </c>
      <c r="J208" s="84">
        <v>-5.8694897597234661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20893.397830502094</v>
      </c>
      <c r="N208" s="56"/>
    </row>
    <row r="209" spans="1:14" x14ac:dyDescent="0.25">
      <c r="A209" t="s">
        <v>6185</v>
      </c>
      <c r="B209" t="s">
        <v>440</v>
      </c>
      <c r="C209" t="s">
        <v>447</v>
      </c>
      <c r="D209" t="s">
        <v>20604</v>
      </c>
      <c r="E209" s="84">
        <v>15.18</v>
      </c>
      <c r="F209" s="84">
        <v>-113.22292108236667</v>
      </c>
      <c r="G209" s="84">
        <v>-6.6601718283745095</v>
      </c>
      <c r="H209" s="84">
        <v>28.500343656749017</v>
      </c>
      <c r="I209" s="84">
        <v>-99.902577425617665</v>
      </c>
      <c r="J209" s="84">
        <v>-5.8766222015069216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20918.785695093902</v>
      </c>
      <c r="N209" s="56"/>
    </row>
    <row r="210" spans="1:14" x14ac:dyDescent="0.25">
      <c r="A210" t="s">
        <v>21832</v>
      </c>
      <c r="B210" t="s">
        <v>385</v>
      </c>
      <c r="C210" t="s">
        <v>346</v>
      </c>
      <c r="D210" t="s">
        <v>20774</v>
      </c>
      <c r="E210" s="84">
        <v>15.864839715423466</v>
      </c>
      <c r="F210" s="84">
        <v>-106.64964452339585</v>
      </c>
      <c r="G210" s="84">
        <v>-6.2735085013762264</v>
      </c>
      <c r="H210" s="84">
        <v>22.138348216799692</v>
      </c>
      <c r="I210" s="84">
        <v>-100.37613602201964</v>
      </c>
      <c r="J210" s="84">
        <v>-5.9044785895305667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21017.940266365909</v>
      </c>
      <c r="N210" s="56"/>
    </row>
    <row r="211" spans="1:14" x14ac:dyDescent="0.25">
      <c r="A211" t="s">
        <v>8587</v>
      </c>
      <c r="B211" t="s">
        <v>688</v>
      </c>
      <c r="C211" t="s">
        <v>447</v>
      </c>
      <c r="D211" t="s">
        <v>20607</v>
      </c>
      <c r="E211" s="84">
        <v>14.370000000000001</v>
      </c>
      <c r="F211" s="84">
        <v>-114.03292108236667</v>
      </c>
      <c r="G211" s="84">
        <v>-6.7078188871980391</v>
      </c>
      <c r="H211" s="84">
        <v>27.785637774396079</v>
      </c>
      <c r="I211" s="84">
        <v>-100.6172833079706</v>
      </c>
      <c r="J211" s="84">
        <v>-5.9186637239982707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21068.432129323413</v>
      </c>
      <c r="N211" s="56"/>
    </row>
    <row r="212" spans="1:14" x14ac:dyDescent="0.25">
      <c r="A212" t="s">
        <v>14764</v>
      </c>
      <c r="B212" t="s">
        <v>546</v>
      </c>
      <c r="C212" t="s">
        <v>346</v>
      </c>
      <c r="D212" t="s">
        <v>20775</v>
      </c>
      <c r="E212" s="84">
        <v>15.568534675853227</v>
      </c>
      <c r="F212" s="84">
        <v>-106.94594956296609</v>
      </c>
      <c r="G212" s="84">
        <v>-6.2909382095862405</v>
      </c>
      <c r="H212" s="84">
        <v>21.85947288543947</v>
      </c>
      <c r="I212" s="84">
        <v>-100.65501135337985</v>
      </c>
      <c r="J212" s="84">
        <v>-5.9208830207870502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21076.331696971236</v>
      </c>
      <c r="N212" s="56"/>
    </row>
    <row r="213" spans="1:14" x14ac:dyDescent="0.25">
      <c r="A213" t="s">
        <v>22000</v>
      </c>
      <c r="B213" t="s">
        <v>312</v>
      </c>
      <c r="C213" t="s">
        <v>447</v>
      </c>
      <c r="D213" t="s">
        <v>20608</v>
      </c>
      <c r="E213" s="84">
        <v>14.08</v>
      </c>
      <c r="F213" s="84">
        <v>-114.32292108236668</v>
      </c>
      <c r="G213" s="84">
        <v>-6.7248777107274513</v>
      </c>
      <c r="H213" s="84">
        <v>27.529755421454901</v>
      </c>
      <c r="I213" s="84">
        <v>-100.87316566091178</v>
      </c>
      <c r="J213" s="84">
        <v>-5.9337156271124574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21122.009247751266</v>
      </c>
      <c r="N213" s="56"/>
    </row>
    <row r="214" spans="1:14" x14ac:dyDescent="0.25">
      <c r="A214" t="s">
        <v>17526</v>
      </c>
      <c r="B214" t="s">
        <v>304</v>
      </c>
      <c r="C214" t="s">
        <v>346</v>
      </c>
      <c r="D214" t="s">
        <v>20776</v>
      </c>
      <c r="E214" s="84">
        <v>15.313465984935348</v>
      </c>
      <c r="F214" s="84">
        <v>-107.20101825388397</v>
      </c>
      <c r="G214" s="84">
        <v>-6.305942250228469</v>
      </c>
      <c r="H214" s="84">
        <v>21.619408235163817</v>
      </c>
      <c r="I214" s="84">
        <v>-100.8950760036555</v>
      </c>
      <c r="J214" s="84">
        <v>-5.935004470803265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21126.596875676689</v>
      </c>
      <c r="N214" s="56"/>
    </row>
    <row r="215" spans="1:14" x14ac:dyDescent="0.25">
      <c r="A215" t="s">
        <v>15365</v>
      </c>
      <c r="B215" t="s">
        <v>516</v>
      </c>
      <c r="C215" t="s">
        <v>447</v>
      </c>
      <c r="D215" t="s">
        <v>20611</v>
      </c>
      <c r="E215" s="84">
        <v>14.050690303639275</v>
      </c>
      <c r="F215" s="84">
        <v>-114.3522307787274</v>
      </c>
      <c r="G215" s="84">
        <v>-6.7266018105133769</v>
      </c>
      <c r="H215" s="84">
        <v>27.503893924666027</v>
      </c>
      <c r="I215" s="84">
        <v>-100.89902715770064</v>
      </c>
      <c r="J215" s="84">
        <v>-5.93523689162945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21127.424175589207</v>
      </c>
      <c r="N215" s="56"/>
    </row>
    <row r="216" spans="1:14" x14ac:dyDescent="0.25">
      <c r="A216" t="s">
        <v>1214</v>
      </c>
      <c r="B216" t="s">
        <v>688</v>
      </c>
      <c r="C216" t="s">
        <v>346</v>
      </c>
      <c r="D216" t="s">
        <v>20777</v>
      </c>
      <c r="E216" s="84">
        <v>15.22884754663121</v>
      </c>
      <c r="F216" s="84">
        <v>-107.28563669218811</v>
      </c>
      <c r="G216" s="84">
        <v>-6.3109198054228299</v>
      </c>
      <c r="H216" s="84">
        <v>21.539767352054039</v>
      </c>
      <c r="I216" s="84">
        <v>-100.97471688676528</v>
      </c>
      <c r="J216" s="84">
        <v>-5.9396892286332514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21143.272230491217</v>
      </c>
      <c r="N216" s="56"/>
    </row>
    <row r="217" spans="1:14" x14ac:dyDescent="0.25">
      <c r="A217" t="s">
        <v>14423</v>
      </c>
      <c r="B217" t="s">
        <v>688</v>
      </c>
      <c r="C217" t="s">
        <v>447</v>
      </c>
      <c r="D217" t="s">
        <v>20614</v>
      </c>
      <c r="E217" s="84">
        <v>13.930000000000001</v>
      </c>
      <c r="F217" s="84">
        <v>-114.47292108236667</v>
      </c>
      <c r="G217" s="84">
        <v>-6.733701240139216</v>
      </c>
      <c r="H217" s="84">
        <v>27.397402480278434</v>
      </c>
      <c r="I217" s="84">
        <v>-101.00551860208824</v>
      </c>
      <c r="J217" s="84">
        <v>-5.9415010942404853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21149.721550386363</v>
      </c>
      <c r="N217" s="56"/>
    </row>
    <row r="218" spans="1:14" x14ac:dyDescent="0.25">
      <c r="A218" t="s">
        <v>5600</v>
      </c>
      <c r="B218" t="s">
        <v>304</v>
      </c>
      <c r="C218" t="s">
        <v>346</v>
      </c>
      <c r="D218" t="s">
        <v>20778</v>
      </c>
      <c r="E218" s="84">
        <v>15.14</v>
      </c>
      <c r="F218" s="84">
        <v>-107.37448423881932</v>
      </c>
      <c r="G218" s="84">
        <v>-6.3161461316952545</v>
      </c>
      <c r="H218" s="84">
        <v>21.456146131695256</v>
      </c>
      <c r="I218" s="84">
        <v>-101.05833810712406</v>
      </c>
      <c r="J218" s="84">
        <v>-5.9446081239484743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21160.780995651254</v>
      </c>
      <c r="N218" s="56"/>
    </row>
    <row r="219" spans="1:14" x14ac:dyDescent="0.25">
      <c r="A219" t="s">
        <v>16912</v>
      </c>
      <c r="B219" t="s">
        <v>407</v>
      </c>
      <c r="C219" t="s">
        <v>447</v>
      </c>
      <c r="D219" t="s">
        <v>20619</v>
      </c>
      <c r="E219" s="84">
        <v>13.828319719194097</v>
      </c>
      <c r="F219" s="84">
        <v>-114.57460136317258</v>
      </c>
      <c r="G219" s="84">
        <v>-6.7396824331277987</v>
      </c>
      <c r="H219" s="84">
        <v>27.307684585449692</v>
      </c>
      <c r="I219" s="84">
        <v>-101.09523649691698</v>
      </c>
      <c r="J219" s="84">
        <v>-5.9467786174657045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21168.506848477791</v>
      </c>
      <c r="N219" s="56"/>
    </row>
    <row r="220" spans="1:14" x14ac:dyDescent="0.25">
      <c r="A220" t="s">
        <v>18278</v>
      </c>
      <c r="B220" t="s">
        <v>715</v>
      </c>
      <c r="C220" t="s">
        <v>319</v>
      </c>
      <c r="D220" t="s">
        <v>20721</v>
      </c>
      <c r="E220" s="84">
        <v>17.079926720720763</v>
      </c>
      <c r="F220" s="84">
        <v>-107.54183712434512</v>
      </c>
      <c r="G220" s="84">
        <v>-6.3259904190791252</v>
      </c>
      <c r="H220" s="84">
        <v>23.40591713979989</v>
      </c>
      <c r="I220" s="84">
        <v>-101.21584670526599</v>
      </c>
      <c r="J220" s="84">
        <v>-5.9538733356038813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21193.760436081811</v>
      </c>
      <c r="N220" s="56"/>
    </row>
    <row r="221" spans="1:14" x14ac:dyDescent="0.25">
      <c r="A221" t="s">
        <v>19638</v>
      </c>
      <c r="B221" t="s">
        <v>363</v>
      </c>
      <c r="C221" t="s">
        <v>447</v>
      </c>
      <c r="D221" t="s">
        <v>20620</v>
      </c>
      <c r="E221" s="84">
        <v>13.64</v>
      </c>
      <c r="F221" s="84">
        <v>-114.76292108236667</v>
      </c>
      <c r="G221" s="84">
        <v>-6.7507600636686282</v>
      </c>
      <c r="H221" s="84">
        <v>27.141520127337259</v>
      </c>
      <c r="I221" s="84">
        <v>-101.26140095502942</v>
      </c>
      <c r="J221" s="84">
        <v>-5.9565529973546711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21203.298668814208</v>
      </c>
      <c r="N221" s="56"/>
    </row>
    <row r="222" spans="1:14" x14ac:dyDescent="0.25">
      <c r="A222" t="s">
        <v>18460</v>
      </c>
      <c r="B222" t="s">
        <v>546</v>
      </c>
      <c r="C222" t="s">
        <v>447</v>
      </c>
      <c r="D222" t="s">
        <v>20628</v>
      </c>
      <c r="E222" s="84">
        <v>13.57</v>
      </c>
      <c r="F222" s="84">
        <v>-114.83292108236668</v>
      </c>
      <c r="G222" s="84">
        <v>-6.7548777107274516</v>
      </c>
      <c r="H222" s="84">
        <v>27.079755421454905</v>
      </c>
      <c r="I222" s="84">
        <v>-101.32316566091177</v>
      </c>
      <c r="J222" s="84">
        <v>-5.9601862153477514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21216.231076710592</v>
      </c>
      <c r="N222" s="56"/>
    </row>
    <row r="223" spans="1:14" x14ac:dyDescent="0.25">
      <c r="A223" t="s">
        <v>10308</v>
      </c>
      <c r="B223" t="s">
        <v>638</v>
      </c>
      <c r="C223" t="s">
        <v>346</v>
      </c>
      <c r="D223" t="s">
        <v>20780</v>
      </c>
      <c r="E223" s="84">
        <v>14.751568693618118</v>
      </c>
      <c r="F223" s="84">
        <v>-107.7629155452012</v>
      </c>
      <c r="G223" s="84">
        <v>-6.3389950320706587</v>
      </c>
      <c r="H223" s="84">
        <v>21.090563725688778</v>
      </c>
      <c r="I223" s="84">
        <v>-101.42392051313054</v>
      </c>
      <c r="J223" s="84">
        <v>-5.9661129713606202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21237.327313271879</v>
      </c>
      <c r="N223" s="56"/>
    </row>
    <row r="224" spans="1:14" x14ac:dyDescent="0.25">
      <c r="A224" t="s">
        <v>15306</v>
      </c>
      <c r="B224" t="s">
        <v>312</v>
      </c>
      <c r="C224" t="s">
        <v>346</v>
      </c>
      <c r="D224" t="s">
        <v>20781</v>
      </c>
      <c r="E224" s="84">
        <v>14.69</v>
      </c>
      <c r="F224" s="84">
        <v>-107.82448423881932</v>
      </c>
      <c r="G224" s="84">
        <v>-6.3426167199305485</v>
      </c>
      <c r="H224" s="84">
        <v>21.032616719930548</v>
      </c>
      <c r="I224" s="84">
        <v>-101.48186751888878</v>
      </c>
      <c r="J224" s="84">
        <v>-5.9695216187581632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21249.460364083559</v>
      </c>
      <c r="N224" s="56"/>
    </row>
    <row r="225" spans="1:14" x14ac:dyDescent="0.25">
      <c r="A225" t="s">
        <v>16400</v>
      </c>
      <c r="B225" t="s">
        <v>484</v>
      </c>
      <c r="C225" t="s">
        <v>447</v>
      </c>
      <c r="D225" t="s">
        <v>20630</v>
      </c>
      <c r="E225" s="84">
        <v>13.34</v>
      </c>
      <c r="F225" s="84">
        <v>-115.06292108236667</v>
      </c>
      <c r="G225" s="84">
        <v>-6.7684071224921567</v>
      </c>
      <c r="H225" s="84">
        <v>26.876814244984313</v>
      </c>
      <c r="I225" s="84">
        <v>-101.52610683738236</v>
      </c>
      <c r="J225" s="84">
        <v>-5.9721239316107271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21258.723274084405</v>
      </c>
      <c r="N225" s="56"/>
    </row>
    <row r="226" spans="1:14" x14ac:dyDescent="0.25">
      <c r="A226" t="s">
        <v>19207</v>
      </c>
      <c r="B226" t="s">
        <v>530</v>
      </c>
      <c r="C226" t="s">
        <v>319</v>
      </c>
      <c r="D226" t="s">
        <v>20722</v>
      </c>
      <c r="E226" s="84">
        <v>16.73</v>
      </c>
      <c r="F226" s="84">
        <v>-107.89176384506588</v>
      </c>
      <c r="G226" s="84">
        <v>-6.3465743438274052</v>
      </c>
      <c r="H226" s="84">
        <v>23.076574343827406</v>
      </c>
      <c r="I226" s="84">
        <v>-101.54518950123848</v>
      </c>
      <c r="J226" s="84">
        <v>-5.9732464412493229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21262.718837395383</v>
      </c>
      <c r="N226" s="56"/>
    </row>
    <row r="227" spans="1:14" x14ac:dyDescent="0.25">
      <c r="A227" t="s">
        <v>14449</v>
      </c>
      <c r="B227" t="s">
        <v>474</v>
      </c>
      <c r="C227" t="s">
        <v>319</v>
      </c>
      <c r="D227" t="s">
        <v>20723</v>
      </c>
      <c r="E227" s="84">
        <v>16.604137226183195</v>
      </c>
      <c r="F227" s="84">
        <v>-108.01762661888269</v>
      </c>
      <c r="G227" s="84">
        <v>-6.3539780364048637</v>
      </c>
      <c r="H227" s="84">
        <v>22.958115262588059</v>
      </c>
      <c r="I227" s="84">
        <v>-101.66364858247783</v>
      </c>
      <c r="J227" s="84">
        <v>-5.9802146224986963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21287.52201804252</v>
      </c>
      <c r="N227" s="56"/>
    </row>
    <row r="228" spans="1:14" x14ac:dyDescent="0.25">
      <c r="A228" t="s">
        <v>17765</v>
      </c>
      <c r="B228" t="s">
        <v>296</v>
      </c>
      <c r="C228" t="s">
        <v>447</v>
      </c>
      <c r="D228" t="s">
        <v>20634</v>
      </c>
      <c r="E228" s="84">
        <v>13.134337216384644</v>
      </c>
      <c r="F228" s="84">
        <v>-115.26858386598204</v>
      </c>
      <c r="G228" s="84">
        <v>-6.7805049332930611</v>
      </c>
      <c r="H228" s="84">
        <v>26.695347082970763</v>
      </c>
      <c r="I228" s="84">
        <v>-101.70757399939592</v>
      </c>
      <c r="J228" s="84">
        <v>-5.9827984705527015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21296.71920275324</v>
      </c>
      <c r="N228" s="56"/>
    </row>
    <row r="229" spans="1:14" x14ac:dyDescent="0.25">
      <c r="A229" t="s">
        <v>3437</v>
      </c>
      <c r="B229" t="s">
        <v>301</v>
      </c>
      <c r="C229" t="s">
        <v>346</v>
      </c>
      <c r="D229" t="s">
        <v>20782</v>
      </c>
      <c r="E229" s="84">
        <v>14.430000000000001</v>
      </c>
      <c r="F229" s="84">
        <v>-108.08448423881931</v>
      </c>
      <c r="G229" s="84">
        <v>-6.3579108375776068</v>
      </c>
      <c r="H229" s="84">
        <v>20.787910837577609</v>
      </c>
      <c r="I229" s="84">
        <v>-101.72657340124171</v>
      </c>
      <c r="J229" s="84">
        <v>-5.9839160824259832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21300.697332511114</v>
      </c>
      <c r="N229" s="56"/>
    </row>
    <row r="230" spans="1:14" x14ac:dyDescent="0.25">
      <c r="A230" t="s">
        <v>547</v>
      </c>
      <c r="B230" t="s">
        <v>906</v>
      </c>
      <c r="C230" t="s">
        <v>319</v>
      </c>
      <c r="D230" t="s">
        <v>20724</v>
      </c>
      <c r="E230" s="84">
        <v>16.470000000000002</v>
      </c>
      <c r="F230" s="84">
        <v>-108.15176384506589</v>
      </c>
      <c r="G230" s="84">
        <v>-6.3618684614744643</v>
      </c>
      <c r="H230" s="84">
        <v>22.831868461474468</v>
      </c>
      <c r="I230" s="84">
        <v>-101.78989538359141</v>
      </c>
      <c r="J230" s="84">
        <v>-5.987640904917142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21313.955805822934</v>
      </c>
      <c r="N230" s="56"/>
    </row>
    <row r="231" spans="1:14" x14ac:dyDescent="0.25">
      <c r="A231" t="s">
        <v>7920</v>
      </c>
      <c r="B231" t="s">
        <v>14060</v>
      </c>
      <c r="C231" t="s">
        <v>346</v>
      </c>
      <c r="D231" t="s">
        <v>20783</v>
      </c>
      <c r="E231" s="84">
        <v>14.349891805330422</v>
      </c>
      <c r="F231" s="84">
        <v>-108.16459243348891</v>
      </c>
      <c r="G231" s="84">
        <v>-6.3626230843228768</v>
      </c>
      <c r="H231" s="84">
        <v>20.712514889653299</v>
      </c>
      <c r="I231" s="84">
        <v>-101.80196934916603</v>
      </c>
      <c r="J231" s="84">
        <v>-5.9883511381862373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21316.483874976784</v>
      </c>
      <c r="N231" s="56"/>
    </row>
    <row r="232" spans="1:14" x14ac:dyDescent="0.25">
      <c r="A232" t="s">
        <v>22161</v>
      </c>
      <c r="B232" t="s">
        <v>530</v>
      </c>
      <c r="C232" t="s">
        <v>447</v>
      </c>
      <c r="D232" t="s">
        <v>20635</v>
      </c>
      <c r="E232" s="84">
        <v>12.900000000000002</v>
      </c>
      <c r="F232" s="84">
        <v>-115.50292108236667</v>
      </c>
      <c r="G232" s="84">
        <v>-6.7942894754333336</v>
      </c>
      <c r="H232" s="84">
        <v>26.488578950866668</v>
      </c>
      <c r="I232" s="84">
        <v>-101.91434213150001</v>
      </c>
      <c r="J232" s="84">
        <v>-5.9949613018529417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21340.01269514735</v>
      </c>
      <c r="N232" s="56"/>
    </row>
    <row r="233" spans="1:14" x14ac:dyDescent="0.25">
      <c r="A233" t="s">
        <v>17701</v>
      </c>
      <c r="B233" t="s">
        <v>304</v>
      </c>
      <c r="C233" t="s">
        <v>447</v>
      </c>
      <c r="D233" t="s">
        <v>20637</v>
      </c>
      <c r="E233" s="84">
        <v>12.864740655763885</v>
      </c>
      <c r="F233" s="84">
        <v>-115.53818042660279</v>
      </c>
      <c r="G233" s="84">
        <v>-6.7963635545060468</v>
      </c>
      <c r="H233" s="84">
        <v>26.457467764775977</v>
      </c>
      <c r="I233" s="84">
        <v>-101.9454533175907</v>
      </c>
      <c r="J233" s="84">
        <v>-5.996791371622983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21346.526812601929</v>
      </c>
      <c r="N233" s="56"/>
    </row>
    <row r="234" spans="1:14" x14ac:dyDescent="0.25">
      <c r="A234" t="s">
        <v>21428</v>
      </c>
      <c r="B234" t="s">
        <v>338</v>
      </c>
      <c r="C234" t="s">
        <v>319</v>
      </c>
      <c r="D234" t="s">
        <v>20725</v>
      </c>
      <c r="E234" s="84">
        <v>16.259353192405733</v>
      </c>
      <c r="F234" s="84">
        <v>-108.36241065266015</v>
      </c>
      <c r="G234" s="84">
        <v>-6.3742594501564795</v>
      </c>
      <c r="H234" s="84">
        <v>22.633612642562213</v>
      </c>
      <c r="I234" s="84">
        <v>-101.98815120250367</v>
      </c>
      <c r="J234" s="84">
        <v>-5.999303011911981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21355.466974400137</v>
      </c>
      <c r="N234" s="56"/>
    </row>
    <row r="235" spans="1:14" x14ac:dyDescent="0.25">
      <c r="A235" t="s">
        <v>18425</v>
      </c>
      <c r="B235" t="s">
        <v>868</v>
      </c>
      <c r="C235" t="s">
        <v>346</v>
      </c>
      <c r="D235" t="s">
        <v>20784</v>
      </c>
      <c r="E235" s="84">
        <v>14.13</v>
      </c>
      <c r="F235" s="84">
        <v>-108.38448423881933</v>
      </c>
      <c r="G235" s="84">
        <v>-6.375557896401137</v>
      </c>
      <c r="H235" s="84">
        <v>20.505557896401136</v>
      </c>
      <c r="I235" s="84">
        <v>-102.00892634241819</v>
      </c>
      <c r="J235" s="84">
        <v>-6.0005250789657758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21359.816911465983</v>
      </c>
      <c r="N235" s="56"/>
    </row>
    <row r="236" spans="1:14" x14ac:dyDescent="0.25">
      <c r="A236" t="s">
        <v>18670</v>
      </c>
      <c r="B236" t="s">
        <v>333</v>
      </c>
      <c r="C236" t="s">
        <v>346</v>
      </c>
      <c r="D236" t="s">
        <v>20785</v>
      </c>
      <c r="E236" s="84">
        <v>14.093605998151794</v>
      </c>
      <c r="F236" s="84">
        <v>-108.42087824066752</v>
      </c>
      <c r="G236" s="84">
        <v>-6.3776987200392661</v>
      </c>
      <c r="H236" s="84">
        <v>20.47130471819106</v>
      </c>
      <c r="I236" s="84">
        <v>-102.04317952062826</v>
      </c>
      <c r="J236" s="84">
        <v>-6.0025399718016619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21366.988905018479</v>
      </c>
      <c r="N236" s="56"/>
    </row>
    <row r="237" spans="1:14" x14ac:dyDescent="0.25">
      <c r="A237" t="s">
        <v>17605</v>
      </c>
      <c r="B237" t="s">
        <v>301</v>
      </c>
      <c r="C237" t="s">
        <v>447</v>
      </c>
      <c r="D237" t="s">
        <v>20639</v>
      </c>
      <c r="E237" s="84">
        <v>12.610000000000001</v>
      </c>
      <c r="F237" s="84">
        <v>-115.79292108236668</v>
      </c>
      <c r="G237" s="84">
        <v>-6.8113482989627459</v>
      </c>
      <c r="H237" s="84">
        <v>26.232696597925489</v>
      </c>
      <c r="I237" s="84">
        <v>-102.17022448444118</v>
      </c>
      <c r="J237" s="84">
        <v>-6.0100132049671284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21393.5898135752</v>
      </c>
      <c r="N237" s="56"/>
    </row>
    <row r="238" spans="1:14" x14ac:dyDescent="0.25">
      <c r="A238" t="s">
        <v>20678</v>
      </c>
      <c r="B238" t="s">
        <v>530</v>
      </c>
      <c r="C238" t="s">
        <v>346</v>
      </c>
      <c r="D238" t="s">
        <v>20786</v>
      </c>
      <c r="E238" s="84">
        <v>13.950000000000001</v>
      </c>
      <c r="F238" s="84">
        <v>-108.56448423881932</v>
      </c>
      <c r="G238" s="84">
        <v>-6.3861461316952539</v>
      </c>
      <c r="H238" s="84">
        <v>20.336146131695255</v>
      </c>
      <c r="I238" s="84">
        <v>-102.17833810712406</v>
      </c>
      <c r="J238" s="84">
        <v>-6.0104904768896503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21395.288658838905</v>
      </c>
      <c r="N238" s="56"/>
    </row>
    <row r="239" spans="1:14" x14ac:dyDescent="0.25">
      <c r="A239" t="s">
        <v>14170</v>
      </c>
      <c r="B239" t="s">
        <v>312</v>
      </c>
      <c r="C239" t="s">
        <v>447</v>
      </c>
      <c r="D239" t="s">
        <v>20648</v>
      </c>
      <c r="E239" s="84">
        <v>12.520000000000001</v>
      </c>
      <c r="F239" s="84">
        <v>-115.88292108236668</v>
      </c>
      <c r="G239" s="84">
        <v>-6.8166424166098043</v>
      </c>
      <c r="H239" s="84">
        <v>26.153284833219608</v>
      </c>
      <c r="I239" s="84">
        <v>-102.24963624914707</v>
      </c>
      <c r="J239" s="84">
        <v>-6.0146844852439454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21410.21719515626</v>
      </c>
      <c r="N239" s="56"/>
    </row>
    <row r="240" spans="1:14" x14ac:dyDescent="0.25">
      <c r="A240" t="s">
        <v>19036</v>
      </c>
      <c r="B240" t="s">
        <v>1185</v>
      </c>
      <c r="C240" t="s">
        <v>346</v>
      </c>
      <c r="D240" t="s">
        <v>20787</v>
      </c>
      <c r="E240" s="84">
        <v>13.83</v>
      </c>
      <c r="F240" s="84">
        <v>-108.68448423881932</v>
      </c>
      <c r="G240" s="84">
        <v>-6.3932049552246664</v>
      </c>
      <c r="H240" s="84">
        <v>20.223204955224666</v>
      </c>
      <c r="I240" s="84">
        <v>-102.29127928359466</v>
      </c>
      <c r="J240" s="84">
        <v>-6.0171340755055684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21418.936490420856</v>
      </c>
      <c r="N240" s="56"/>
    </row>
    <row r="241" spans="1:14" x14ac:dyDescent="0.25">
      <c r="A241" t="s">
        <v>14257</v>
      </c>
      <c r="B241" t="s">
        <v>14060</v>
      </c>
      <c r="C241" t="s">
        <v>319</v>
      </c>
      <c r="D241" t="s">
        <v>20726</v>
      </c>
      <c r="E241" s="84">
        <v>15.806426450886736</v>
      </c>
      <c r="F241" s="84">
        <v>-108.81533739417915</v>
      </c>
      <c r="G241" s="84">
        <v>-6.4009021996575974</v>
      </c>
      <c r="H241" s="84">
        <v>22.207328650544333</v>
      </c>
      <c r="I241" s="84">
        <v>-102.41443519452156</v>
      </c>
      <c r="J241" s="84">
        <v>-6.024378540854209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21444.723101920154</v>
      </c>
      <c r="N241" s="56"/>
    </row>
    <row r="242" spans="1:14" x14ac:dyDescent="0.25">
      <c r="A242" t="s">
        <v>2061</v>
      </c>
      <c r="B242" t="s">
        <v>474</v>
      </c>
      <c r="C242" t="s">
        <v>319</v>
      </c>
      <c r="D242" t="s">
        <v>20727</v>
      </c>
      <c r="E242" s="84">
        <v>15.59</v>
      </c>
      <c r="F242" s="84">
        <v>-109.03176384506588</v>
      </c>
      <c r="G242" s="84">
        <v>-6.4136331673568163</v>
      </c>
      <c r="H242" s="84">
        <v>22.003633167356817</v>
      </c>
      <c r="I242" s="84">
        <v>-102.61813067770908</v>
      </c>
      <c r="J242" s="84">
        <v>-6.0363606281005335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21487.37323742389</v>
      </c>
      <c r="N242" s="56"/>
    </row>
    <row r="243" spans="1:14" x14ac:dyDescent="0.25">
      <c r="A243" t="s">
        <v>844</v>
      </c>
      <c r="B243" t="s">
        <v>440</v>
      </c>
      <c r="C243" t="s">
        <v>346</v>
      </c>
      <c r="D243" t="s">
        <v>20788</v>
      </c>
      <c r="E243" s="84">
        <v>13.463069948206893</v>
      </c>
      <c r="F243" s="84">
        <v>-109.05141429061243</v>
      </c>
      <c r="G243" s="84">
        <v>-6.4147890759183781</v>
      </c>
      <c r="H243" s="84">
        <v>19.877859024125272</v>
      </c>
      <c r="I243" s="84">
        <v>-102.63662521469405</v>
      </c>
      <c r="J243" s="84">
        <v>-6.0374485420408268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21491.245657647181</v>
      </c>
      <c r="N243" s="56"/>
    </row>
    <row r="244" spans="1:14" x14ac:dyDescent="0.25">
      <c r="A244" t="s">
        <v>19170</v>
      </c>
      <c r="B244" t="s">
        <v>688</v>
      </c>
      <c r="C244" t="s">
        <v>346</v>
      </c>
      <c r="D244" t="s">
        <v>20789</v>
      </c>
      <c r="E244" s="84">
        <v>13.457850599720683</v>
      </c>
      <c r="F244" s="84">
        <v>-109.05663363909864</v>
      </c>
      <c r="G244" s="84">
        <v>-6.4150960964175665</v>
      </c>
      <c r="H244" s="84">
        <v>19.87294669613825</v>
      </c>
      <c r="I244" s="84">
        <v>-102.64153754268108</v>
      </c>
      <c r="J244" s="84">
        <v>-6.0377375025106517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21492.27420993026</v>
      </c>
      <c r="N244" s="56"/>
    </row>
    <row r="245" spans="1:14" x14ac:dyDescent="0.25">
      <c r="A245" t="s">
        <v>21433</v>
      </c>
      <c r="B245" t="s">
        <v>301</v>
      </c>
      <c r="C245" t="s">
        <v>346</v>
      </c>
      <c r="D245" t="s">
        <v>20790</v>
      </c>
      <c r="E245" s="84">
        <v>13.425563253157094</v>
      </c>
      <c r="F245" s="84">
        <v>-109.08892098566223</v>
      </c>
      <c r="G245" s="84">
        <v>-6.4169953520977785</v>
      </c>
      <c r="H245" s="84">
        <v>19.842558605254872</v>
      </c>
      <c r="I245" s="84">
        <v>-102.67192563356446</v>
      </c>
      <c r="J245" s="84">
        <v>-6.039525037268497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21498.636924378286</v>
      </c>
      <c r="N245" s="56"/>
    </row>
    <row r="246" spans="1:14" x14ac:dyDescent="0.25">
      <c r="A246" t="s">
        <v>19962</v>
      </c>
      <c r="B246" t="s">
        <v>363</v>
      </c>
      <c r="C246" t="s">
        <v>319</v>
      </c>
      <c r="D246" t="s">
        <v>20728</v>
      </c>
      <c r="E246" s="84">
        <v>15.5</v>
      </c>
      <c r="F246" s="84">
        <v>-109.12176384506589</v>
      </c>
      <c r="G246" s="84">
        <v>-6.4189272850038757</v>
      </c>
      <c r="H246" s="84">
        <v>21.918927285003875</v>
      </c>
      <c r="I246" s="84">
        <v>-102.70283656006201</v>
      </c>
      <c r="J246" s="84">
        <v>-6.0413433270624708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21505.109111110349</v>
      </c>
      <c r="N246" s="56"/>
    </row>
    <row r="247" spans="1:14" x14ac:dyDescent="0.25">
      <c r="A247" t="s">
        <v>9928</v>
      </c>
      <c r="B247" t="s">
        <v>312</v>
      </c>
      <c r="C247" t="s">
        <v>346</v>
      </c>
      <c r="D247" t="s">
        <v>20791</v>
      </c>
      <c r="E247" s="84">
        <v>13.299999999999999</v>
      </c>
      <c r="F247" s="84">
        <v>-109.21448423881932</v>
      </c>
      <c r="G247" s="84">
        <v>-6.4243814258129017</v>
      </c>
      <c r="H247" s="84">
        <v>19.724381425812901</v>
      </c>
      <c r="I247" s="84">
        <v>-102.79010281300643</v>
      </c>
      <c r="J247" s="84">
        <v>-6.0464766360592019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21523.381079907795</v>
      </c>
      <c r="N247" s="56"/>
    </row>
    <row r="248" spans="1:14" x14ac:dyDescent="0.25">
      <c r="A248" t="s">
        <v>18104</v>
      </c>
      <c r="B248" t="s">
        <v>530</v>
      </c>
      <c r="C248" t="s">
        <v>346</v>
      </c>
      <c r="D248" t="s">
        <v>20792</v>
      </c>
      <c r="E248" s="84">
        <v>13.265257129454287</v>
      </c>
      <c r="F248" s="84">
        <v>-109.24922710936504</v>
      </c>
      <c r="G248" s="84">
        <v>-6.4264251240802963</v>
      </c>
      <c r="H248" s="84">
        <v>19.691682253534584</v>
      </c>
      <c r="I248" s="84">
        <v>-102.82280198528474</v>
      </c>
      <c r="J248" s="84">
        <v>-6.0484001167814556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21530.227692835615</v>
      </c>
      <c r="N248" s="56"/>
    </row>
    <row r="249" spans="1:14" x14ac:dyDescent="0.25">
      <c r="A249" t="s">
        <v>11031</v>
      </c>
      <c r="B249" t="s">
        <v>385</v>
      </c>
      <c r="C249" t="s">
        <v>319</v>
      </c>
      <c r="D249" t="s">
        <v>20729</v>
      </c>
      <c r="E249" s="84">
        <v>15.284293583798846</v>
      </c>
      <c r="F249" s="84">
        <v>-109.33747026126704</v>
      </c>
      <c r="G249" s="84">
        <v>-6.4316158977215911</v>
      </c>
      <c r="H249" s="84">
        <v>21.715909481520438</v>
      </c>
      <c r="I249" s="84">
        <v>-102.90585436354544</v>
      </c>
      <c r="J249" s="84">
        <v>-6.0532855507967911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21547.617352789272</v>
      </c>
      <c r="N249" s="56"/>
    </row>
    <row r="250" spans="1:14" x14ac:dyDescent="0.25">
      <c r="A250" t="s">
        <v>19237</v>
      </c>
      <c r="B250" t="s">
        <v>1185</v>
      </c>
      <c r="C250" t="s">
        <v>319</v>
      </c>
      <c r="D250" t="s">
        <v>20730</v>
      </c>
      <c r="E250" s="84">
        <v>15.245669991755744</v>
      </c>
      <c r="F250" s="84">
        <v>-109.37609385331014</v>
      </c>
      <c r="G250" s="84">
        <v>-6.4338878737241254</v>
      </c>
      <c r="H250" s="84">
        <v>21.679557865479872</v>
      </c>
      <c r="I250" s="84">
        <v>-102.94220597958602</v>
      </c>
      <c r="J250" s="84">
        <v>-6.0554238811521186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21555.228721120315</v>
      </c>
      <c r="N250" s="56"/>
    </row>
    <row r="251" spans="1:14" x14ac:dyDescent="0.25">
      <c r="A251" t="s">
        <v>16816</v>
      </c>
      <c r="B251" t="s">
        <v>564</v>
      </c>
      <c r="C251" t="s">
        <v>319</v>
      </c>
      <c r="D251" t="s">
        <v>20731</v>
      </c>
      <c r="E251" s="84">
        <v>15.2</v>
      </c>
      <c r="F251" s="84">
        <v>-109.42176384506588</v>
      </c>
      <c r="G251" s="84">
        <v>-6.436574343827405</v>
      </c>
      <c r="H251" s="84">
        <v>21.636574343827405</v>
      </c>
      <c r="I251" s="84">
        <v>-102.98518950123848</v>
      </c>
      <c r="J251" s="84">
        <v>-6.0579523236022634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21564.228690065218</v>
      </c>
      <c r="N251" s="56"/>
    </row>
    <row r="252" spans="1:14" x14ac:dyDescent="0.25">
      <c r="A252" t="s">
        <v>7731</v>
      </c>
      <c r="B252" t="s">
        <v>564</v>
      </c>
      <c r="C252" t="s">
        <v>447</v>
      </c>
      <c r="D252" t="s">
        <v>20653</v>
      </c>
      <c r="E252" s="84">
        <v>11.549999999999999</v>
      </c>
      <c r="F252" s="84">
        <v>-116.85292108236668</v>
      </c>
      <c r="G252" s="84">
        <v>-6.8737012401392166</v>
      </c>
      <c r="H252" s="84">
        <v>25.297402480278429</v>
      </c>
      <c r="I252" s="84">
        <v>-103.10551860208824</v>
      </c>
      <c r="J252" s="84">
        <v>-6.0650305060051908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21589.423418863211</v>
      </c>
      <c r="N252" s="56"/>
    </row>
    <row r="253" spans="1:14" x14ac:dyDescent="0.25">
      <c r="A253" t="s">
        <v>3589</v>
      </c>
      <c r="B253" t="s">
        <v>338</v>
      </c>
      <c r="C253" t="s">
        <v>346</v>
      </c>
      <c r="D253" t="s">
        <v>20793</v>
      </c>
      <c r="E253" s="84">
        <v>12.860557503587735</v>
      </c>
      <c r="F253" s="84">
        <v>-109.65392673523158</v>
      </c>
      <c r="G253" s="84">
        <v>-6.4502309844253869</v>
      </c>
      <c r="H253" s="84">
        <v>19.310788488013124</v>
      </c>
      <c r="I253" s="84">
        <v>-103.20369575080619</v>
      </c>
      <c r="J253" s="84">
        <v>-6.0708056324003641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21609.979931117025</v>
      </c>
      <c r="N253" s="56"/>
    </row>
    <row r="254" spans="1:14" x14ac:dyDescent="0.25">
      <c r="A254" t="s">
        <v>6755</v>
      </c>
      <c r="B254" t="s">
        <v>868</v>
      </c>
      <c r="C254" t="s">
        <v>346</v>
      </c>
      <c r="D254" t="s">
        <v>20794</v>
      </c>
      <c r="E254" s="84">
        <v>12.802782047824017</v>
      </c>
      <c r="F254" s="84">
        <v>-109.71170219099531</v>
      </c>
      <c r="G254" s="84">
        <v>-6.4536295406467827</v>
      </c>
      <c r="H254" s="84">
        <v>19.256411588470801</v>
      </c>
      <c r="I254" s="84">
        <v>-103.25807265034852</v>
      </c>
      <c r="J254" s="84">
        <v>-6.0740042735499129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21621.365466512616</v>
      </c>
      <c r="N254" s="56"/>
    </row>
    <row r="255" spans="1:14" x14ac:dyDescent="0.25">
      <c r="A255" t="s">
        <v>16082</v>
      </c>
      <c r="B255" t="s">
        <v>701</v>
      </c>
      <c r="C255" t="s">
        <v>319</v>
      </c>
      <c r="D255" t="s">
        <v>20732</v>
      </c>
      <c r="E255" s="84">
        <v>14.821104901773332</v>
      </c>
      <c r="F255" s="84">
        <v>-109.80065894329255</v>
      </c>
      <c r="G255" s="84">
        <v>-6.4588622907819149</v>
      </c>
      <c r="H255" s="84">
        <v>21.279967192555247</v>
      </c>
      <c r="I255" s="84">
        <v>-103.34179665251064</v>
      </c>
      <c r="J255" s="84">
        <v>-6.0789292148535665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21638.895752315966</v>
      </c>
      <c r="N255" s="56"/>
    </row>
    <row r="256" spans="1:14" x14ac:dyDescent="0.25">
      <c r="A256" t="s">
        <v>7737</v>
      </c>
      <c r="B256" t="s">
        <v>530</v>
      </c>
      <c r="C256" t="s">
        <v>319</v>
      </c>
      <c r="D256" t="s">
        <v>20733</v>
      </c>
      <c r="E256" s="84">
        <v>14.762780687885456</v>
      </c>
      <c r="F256" s="84">
        <v>-109.85898315718043</v>
      </c>
      <c r="G256" s="84">
        <v>-6.4622931268929662</v>
      </c>
      <c r="H256" s="84">
        <v>21.225073814778423</v>
      </c>
      <c r="I256" s="84">
        <v>-103.39669003028746</v>
      </c>
      <c r="J256" s="84">
        <v>-6.082158237075733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21650.389428875718</v>
      </c>
      <c r="N256" s="56"/>
    </row>
    <row r="257" spans="1:14" x14ac:dyDescent="0.25">
      <c r="A257" t="s">
        <v>17251</v>
      </c>
      <c r="B257" t="s">
        <v>1185</v>
      </c>
      <c r="C257" t="s">
        <v>319</v>
      </c>
      <c r="D257" t="s">
        <v>20734</v>
      </c>
      <c r="E257" s="84">
        <v>14.562606448851259</v>
      </c>
      <c r="F257" s="84">
        <v>-110.05915739621463</v>
      </c>
      <c r="G257" s="84">
        <v>-6.4740680821302723</v>
      </c>
      <c r="H257" s="84">
        <v>21.036674530981532</v>
      </c>
      <c r="I257" s="84">
        <v>-103.58508931408436</v>
      </c>
      <c r="J257" s="84">
        <v>-6.0932405478873148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21689.836817973432</v>
      </c>
      <c r="N257" s="56"/>
    </row>
    <row r="258" spans="1:14" x14ac:dyDescent="0.25">
      <c r="A258" t="s">
        <v>18486</v>
      </c>
      <c r="B258" t="s">
        <v>385</v>
      </c>
      <c r="C258" t="s">
        <v>319</v>
      </c>
      <c r="D258" t="s">
        <v>20735</v>
      </c>
      <c r="E258" s="84">
        <v>14.5</v>
      </c>
      <c r="F258" s="84">
        <v>-110.12176384506589</v>
      </c>
      <c r="G258" s="84">
        <v>-6.4777508144156402</v>
      </c>
      <c r="H258" s="84">
        <v>20.977750814415639</v>
      </c>
      <c r="I258" s="84">
        <v>-103.64401303065024</v>
      </c>
      <c r="J258" s="84">
        <v>-6.0967066488617787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21702.174374293249</v>
      </c>
      <c r="N258" s="56"/>
    </row>
    <row r="259" spans="1:14" x14ac:dyDescent="0.25">
      <c r="A259" t="s">
        <v>3413</v>
      </c>
      <c r="B259" t="s">
        <v>312</v>
      </c>
      <c r="C259" t="s">
        <v>346</v>
      </c>
      <c r="D259" t="s">
        <v>20795</v>
      </c>
      <c r="E259" s="84">
        <v>12.301061639197798</v>
      </c>
      <c r="F259" s="84">
        <v>-110.21342259962152</v>
      </c>
      <c r="G259" s="84">
        <v>-6.4831425058600898</v>
      </c>
      <c r="H259" s="84">
        <v>18.784204145057888</v>
      </c>
      <c r="I259" s="84">
        <v>-103.73028009376144</v>
      </c>
      <c r="J259" s="84">
        <v>-6.1017811819859666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21720.237130882775</v>
      </c>
      <c r="N259" s="56"/>
    </row>
    <row r="260" spans="1:14" x14ac:dyDescent="0.25">
      <c r="A260" t="s">
        <v>20228</v>
      </c>
      <c r="B260" t="s">
        <v>350</v>
      </c>
      <c r="C260" t="s">
        <v>346</v>
      </c>
      <c r="D260" t="s">
        <v>20796</v>
      </c>
      <c r="E260" s="84">
        <v>12.098508703556025</v>
      </c>
      <c r="F260" s="84">
        <v>-110.4159755352633</v>
      </c>
      <c r="G260" s="84">
        <v>-6.4950573844272528</v>
      </c>
      <c r="H260" s="84">
        <v>18.593566087983277</v>
      </c>
      <c r="I260" s="84">
        <v>-103.92091815083604</v>
      </c>
      <c r="J260" s="84">
        <v>-6.1129951853432969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21760.15327845349</v>
      </c>
      <c r="N260" s="56"/>
    </row>
    <row r="261" spans="1:14" x14ac:dyDescent="0.25">
      <c r="A261" t="s">
        <v>16388</v>
      </c>
      <c r="B261" t="s">
        <v>440</v>
      </c>
      <c r="C261" t="s">
        <v>319</v>
      </c>
      <c r="D261" t="s">
        <v>20736</v>
      </c>
      <c r="E261" s="84">
        <v>14.14</v>
      </c>
      <c r="F261" s="84">
        <v>-110.48176384506588</v>
      </c>
      <c r="G261" s="84">
        <v>-6.4989272850038757</v>
      </c>
      <c r="H261" s="84">
        <v>20.638927285003877</v>
      </c>
      <c r="I261" s="84">
        <v>-103.98283656006201</v>
      </c>
      <c r="J261" s="84">
        <v>-6.1166374447095304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21773.117869039095</v>
      </c>
      <c r="N261" s="56"/>
    </row>
    <row r="262" spans="1:14" x14ac:dyDescent="0.25">
      <c r="A262" t="s">
        <v>17745</v>
      </c>
      <c r="B262" t="s">
        <v>304</v>
      </c>
      <c r="C262" t="s">
        <v>346</v>
      </c>
      <c r="D262" t="s">
        <v>20797</v>
      </c>
      <c r="E262" s="84">
        <v>11.91</v>
      </c>
      <c r="F262" s="84">
        <v>-110.60448423881932</v>
      </c>
      <c r="G262" s="84">
        <v>-6.506146131695254</v>
      </c>
      <c r="H262" s="84">
        <v>18.416146131695253</v>
      </c>
      <c r="I262" s="84">
        <v>-104.09833810712406</v>
      </c>
      <c r="J262" s="84">
        <v>-6.1234316533602389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21797.301795732023</v>
      </c>
      <c r="N262" s="56"/>
    </row>
    <row r="263" spans="1:14" x14ac:dyDescent="0.25">
      <c r="A263" t="s">
        <v>16386</v>
      </c>
      <c r="B263" t="s">
        <v>901</v>
      </c>
      <c r="C263" t="s">
        <v>319</v>
      </c>
      <c r="D263" t="s">
        <v>20737</v>
      </c>
      <c r="E263" s="84">
        <v>13.948698872600199</v>
      </c>
      <c r="F263" s="84">
        <v>-110.67306497246568</v>
      </c>
      <c r="G263" s="84">
        <v>-6.5101802924979815</v>
      </c>
      <c r="H263" s="84">
        <v>20.458879165098182</v>
      </c>
      <c r="I263" s="84">
        <v>-104.1628846799677</v>
      </c>
      <c r="J263" s="84">
        <v>-6.1272285105863356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21810.816676057322</v>
      </c>
      <c r="N263" s="56"/>
    </row>
    <row r="264" spans="1:14" x14ac:dyDescent="0.25">
      <c r="A264" t="s">
        <v>16144</v>
      </c>
      <c r="B264" t="s">
        <v>906</v>
      </c>
      <c r="C264" t="s">
        <v>447</v>
      </c>
      <c r="D264" t="s">
        <v>20654</v>
      </c>
      <c r="E264" s="84">
        <v>10.3</v>
      </c>
      <c r="F264" s="84">
        <v>-118.10292108236668</v>
      </c>
      <c r="G264" s="84">
        <v>-6.9472306519039222</v>
      </c>
      <c r="H264" s="84">
        <v>24.194461303807842</v>
      </c>
      <c r="I264" s="84">
        <v>-104.20845977855883</v>
      </c>
      <c r="J264" s="84">
        <v>-6.1299093987387545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21820.359274155671</v>
      </c>
      <c r="N264" s="56"/>
    </row>
    <row r="265" spans="1:14" x14ac:dyDescent="0.25">
      <c r="A265" t="s">
        <v>18177</v>
      </c>
      <c r="B265" t="s">
        <v>484</v>
      </c>
      <c r="C265" t="s">
        <v>346</v>
      </c>
      <c r="D265" t="s">
        <v>20798</v>
      </c>
      <c r="E265" s="84">
        <v>11.67</v>
      </c>
      <c r="F265" s="84">
        <v>-110.84448423881932</v>
      </c>
      <c r="G265" s="84">
        <v>-6.520263778754078</v>
      </c>
      <c r="H265" s="84">
        <v>18.19026377875408</v>
      </c>
      <c r="I265" s="84">
        <v>-104.32422046006525</v>
      </c>
      <c r="J265" s="84">
        <v>-6.1367188505920733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21844.597458895922</v>
      </c>
      <c r="N265" s="56"/>
    </row>
    <row r="266" spans="1:14" x14ac:dyDescent="0.25">
      <c r="A266" t="s">
        <v>8877</v>
      </c>
      <c r="B266" t="s">
        <v>888</v>
      </c>
      <c r="C266" t="s">
        <v>346</v>
      </c>
      <c r="D266" t="s">
        <v>20799</v>
      </c>
      <c r="E266" s="84">
        <v>11.66</v>
      </c>
      <c r="F266" s="84">
        <v>-110.85448423881932</v>
      </c>
      <c r="G266" s="84">
        <v>-6.5208520140481951</v>
      </c>
      <c r="H266" s="84">
        <v>18.180852014048195</v>
      </c>
      <c r="I266" s="84">
        <v>-104.33363222477112</v>
      </c>
      <c r="J266" s="84">
        <v>-6.1372724838100661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21846.568111527751</v>
      </c>
      <c r="N266" s="56"/>
    </row>
    <row r="267" spans="1:14" x14ac:dyDescent="0.25">
      <c r="A267" t="s">
        <v>1283</v>
      </c>
      <c r="B267" t="s">
        <v>530</v>
      </c>
      <c r="C267" t="s">
        <v>447</v>
      </c>
      <c r="D267" t="s">
        <v>20658</v>
      </c>
      <c r="E267" s="84">
        <v>10</v>
      </c>
      <c r="F267" s="84">
        <v>-118.40292108236667</v>
      </c>
      <c r="G267" s="84">
        <v>-6.9648777107274515</v>
      </c>
      <c r="H267" s="84">
        <v>23.929755421454903</v>
      </c>
      <c r="I267" s="84">
        <v>-104.47316566091177</v>
      </c>
      <c r="J267" s="84">
        <v>-6.1454803329948104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21875.783879425864</v>
      </c>
      <c r="N267" s="56"/>
    </row>
    <row r="268" spans="1:14" x14ac:dyDescent="0.25">
      <c r="A268" t="s">
        <v>15372</v>
      </c>
      <c r="B268" t="s">
        <v>701</v>
      </c>
      <c r="C268" t="s">
        <v>346</v>
      </c>
      <c r="D268" t="s">
        <v>20800</v>
      </c>
      <c r="E268" s="84">
        <v>11.290000000000001</v>
      </c>
      <c r="F268" s="84">
        <v>-111.22448423881931</v>
      </c>
      <c r="G268" s="84">
        <v>-6.5426167199305478</v>
      </c>
      <c r="H268" s="84">
        <v>17.832616719930549</v>
      </c>
      <c r="I268" s="84">
        <v>-104.68186751888877</v>
      </c>
      <c r="J268" s="84">
        <v>-6.1577569128758096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21919.482258905424</v>
      </c>
      <c r="N268" s="56"/>
    </row>
    <row r="269" spans="1:14" x14ac:dyDescent="0.25">
      <c r="A269" t="s">
        <v>19721</v>
      </c>
      <c r="B269" t="s">
        <v>715</v>
      </c>
      <c r="C269" t="s">
        <v>346</v>
      </c>
      <c r="D269" t="s">
        <v>20801</v>
      </c>
      <c r="E269" s="84">
        <v>11.283552555266546</v>
      </c>
      <c r="F269" s="84">
        <v>-111.23093168355277</v>
      </c>
      <c r="G269" s="84">
        <v>-6.5429959813854568</v>
      </c>
      <c r="H269" s="84">
        <v>17.826548536652005</v>
      </c>
      <c r="I269" s="84">
        <v>-104.68793570216732</v>
      </c>
      <c r="J269" s="84">
        <v>-6.1581138648333722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21920.752826298682</v>
      </c>
      <c r="N269" s="56"/>
    </row>
    <row r="270" spans="1:14" x14ac:dyDescent="0.25">
      <c r="A270" t="s">
        <v>19593</v>
      </c>
      <c r="B270" t="s">
        <v>739</v>
      </c>
      <c r="C270" t="s">
        <v>346</v>
      </c>
      <c r="D270" t="s">
        <v>20802</v>
      </c>
      <c r="E270" s="84">
        <v>11.190000000000001</v>
      </c>
      <c r="F270" s="84">
        <v>-111.32448423881932</v>
      </c>
      <c r="G270" s="84">
        <v>-6.5484990728717252</v>
      </c>
      <c r="H270" s="84">
        <v>17.738499072871726</v>
      </c>
      <c r="I270" s="84">
        <v>-104.77598516594759</v>
      </c>
      <c r="J270" s="84">
        <v>-6.1632932450557405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21939.188785223712</v>
      </c>
      <c r="N270" s="56"/>
    </row>
    <row r="271" spans="1:14" x14ac:dyDescent="0.25">
      <c r="A271" t="s">
        <v>19450</v>
      </c>
      <c r="B271" t="s">
        <v>484</v>
      </c>
      <c r="C271" t="s">
        <v>346</v>
      </c>
      <c r="D271" t="s">
        <v>20803</v>
      </c>
      <c r="E271" s="84">
        <v>11.11</v>
      </c>
      <c r="F271" s="84">
        <v>-111.40448423881932</v>
      </c>
      <c r="G271" s="84">
        <v>-6.5532049552246656</v>
      </c>
      <c r="H271" s="84">
        <v>17.663204955224664</v>
      </c>
      <c r="I271" s="84">
        <v>-104.85127928359466</v>
      </c>
      <c r="J271" s="84">
        <v>-6.1677223107996859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21954.954006278349</v>
      </c>
      <c r="N271" s="56"/>
    </row>
    <row r="272" spans="1:14" x14ac:dyDescent="0.25">
      <c r="A272" t="s">
        <v>18438</v>
      </c>
      <c r="B272" t="s">
        <v>363</v>
      </c>
      <c r="C272" t="s">
        <v>346</v>
      </c>
      <c r="D272" t="s">
        <v>20804</v>
      </c>
      <c r="E272" s="84">
        <v>11.076040059450136</v>
      </c>
      <c r="F272" s="84">
        <v>-111.43844417936918</v>
      </c>
      <c r="G272" s="84">
        <v>-6.5552025987864226</v>
      </c>
      <c r="H272" s="84">
        <v>17.631242658236559</v>
      </c>
      <c r="I272" s="84">
        <v>-104.88324158058276</v>
      </c>
      <c r="J272" s="84">
        <v>-6.1696024459166328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21961.646330900479</v>
      </c>
      <c r="N272" s="56"/>
    </row>
    <row r="273" spans="1:14" x14ac:dyDescent="0.25">
      <c r="A273" t="s">
        <v>6137</v>
      </c>
      <c r="B273" t="s">
        <v>301</v>
      </c>
      <c r="C273" t="s">
        <v>346</v>
      </c>
      <c r="D273" t="s">
        <v>20805</v>
      </c>
      <c r="E273" s="84">
        <v>10.850000000000001</v>
      </c>
      <c r="F273" s="84">
        <v>-111.66448423881931</v>
      </c>
      <c r="G273" s="84">
        <v>-6.5684990728717239</v>
      </c>
      <c r="H273" s="84">
        <v>17.418499072871725</v>
      </c>
      <c r="I273" s="84">
        <v>-105.0959851659476</v>
      </c>
      <c r="J273" s="84">
        <v>-6.1821167744675058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22006.190974705903</v>
      </c>
      <c r="N273" s="56"/>
    </row>
    <row r="274" spans="1:14" x14ac:dyDescent="0.25">
      <c r="A274" t="s">
        <v>15371</v>
      </c>
      <c r="B274" t="s">
        <v>413</v>
      </c>
      <c r="C274" t="s">
        <v>346</v>
      </c>
      <c r="D274" t="s">
        <v>20806</v>
      </c>
      <c r="E274" s="84">
        <v>10.77993431291876</v>
      </c>
      <c r="F274" s="84">
        <v>-111.73454992590057</v>
      </c>
      <c r="G274" s="84">
        <v>-6.5726205838765042</v>
      </c>
      <c r="H274" s="84">
        <v>17.352554896795265</v>
      </c>
      <c r="I274" s="84">
        <v>-105.16192934202405</v>
      </c>
      <c r="J274" s="84">
        <v>-6.1859958436484739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22019.998487770656</v>
      </c>
      <c r="N274" s="56"/>
    </row>
    <row r="275" spans="1:14" x14ac:dyDescent="0.25">
      <c r="A275" t="s">
        <v>15185</v>
      </c>
      <c r="B275" t="s">
        <v>901</v>
      </c>
      <c r="C275" t="s">
        <v>346</v>
      </c>
      <c r="D275" t="s">
        <v>20807</v>
      </c>
      <c r="E275" s="84">
        <v>10.743207386704844</v>
      </c>
      <c r="F275" s="84">
        <v>-111.77127685211448</v>
      </c>
      <c r="G275" s="84">
        <v>-6.5747809913008517</v>
      </c>
      <c r="H275" s="84">
        <v>17.317988378005698</v>
      </c>
      <c r="I275" s="84">
        <v>-105.19649586081363</v>
      </c>
      <c r="J275" s="84">
        <v>-6.1880291682831547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22027.236089150902</v>
      </c>
      <c r="N275" s="56"/>
    </row>
    <row r="276" spans="1:14" x14ac:dyDescent="0.25">
      <c r="A276" t="s">
        <v>14667</v>
      </c>
      <c r="B276" t="s">
        <v>312</v>
      </c>
      <c r="C276" t="s">
        <v>319</v>
      </c>
      <c r="D276" t="s">
        <v>20738</v>
      </c>
      <c r="E276" s="84">
        <v>12.84</v>
      </c>
      <c r="F276" s="84">
        <v>-111.78176384506588</v>
      </c>
      <c r="G276" s="84">
        <v>-6.5753978732391696</v>
      </c>
      <c r="H276" s="84">
        <v>19.415397873239169</v>
      </c>
      <c r="I276" s="84">
        <v>-105.20636597182671</v>
      </c>
      <c r="J276" s="84">
        <v>-6.1886097630486301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22029.302711176868</v>
      </c>
      <c r="N276" s="56"/>
    </row>
    <row r="277" spans="1:14" x14ac:dyDescent="0.25">
      <c r="A277" t="s">
        <v>18013</v>
      </c>
      <c r="B277" t="s">
        <v>663</v>
      </c>
      <c r="C277" t="s">
        <v>346</v>
      </c>
      <c r="D277" t="s">
        <v>20808</v>
      </c>
      <c r="E277" s="84">
        <v>10.690000000000001</v>
      </c>
      <c r="F277" s="84">
        <v>-111.82448423881932</v>
      </c>
      <c r="G277" s="84">
        <v>-6.5779108375776074</v>
      </c>
      <c r="H277" s="84">
        <v>17.26791083757761</v>
      </c>
      <c r="I277" s="84">
        <v>-105.2465734012417</v>
      </c>
      <c r="J277" s="84">
        <v>-6.190974905955394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22037.721416815162</v>
      </c>
      <c r="N277" s="56"/>
    </row>
    <row r="278" spans="1:14" x14ac:dyDescent="0.25">
      <c r="A278" t="s">
        <v>2418</v>
      </c>
      <c r="B278" t="s">
        <v>638</v>
      </c>
      <c r="C278" t="s">
        <v>447</v>
      </c>
      <c r="D278" t="s">
        <v>20659</v>
      </c>
      <c r="E278" s="84">
        <v>9.1199999999999992</v>
      </c>
      <c r="F278" s="84">
        <v>-119.28292108236667</v>
      </c>
      <c r="G278" s="84">
        <v>-7.0166424166098045</v>
      </c>
      <c r="H278" s="84">
        <v>23.153284833219608</v>
      </c>
      <c r="I278" s="84">
        <v>-105.24963624914707</v>
      </c>
      <c r="J278" s="84">
        <v>-6.1911550734792398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22038.362721551759</v>
      </c>
      <c r="N278" s="56"/>
    </row>
    <row r="279" spans="1:14" x14ac:dyDescent="0.25">
      <c r="A279" t="s">
        <v>22132</v>
      </c>
      <c r="B279" t="s">
        <v>304</v>
      </c>
      <c r="C279" t="s">
        <v>447</v>
      </c>
      <c r="D279" t="s">
        <v>20852</v>
      </c>
      <c r="E279" s="84">
        <v>9.06</v>
      </c>
      <c r="F279" s="84">
        <v>-119.34292108236667</v>
      </c>
      <c r="G279" s="84">
        <v>-7.0201718283745098</v>
      </c>
      <c r="H279" s="84">
        <v>23.100343656749018</v>
      </c>
      <c r="I279" s="84">
        <v>-105.30257742561766</v>
      </c>
      <c r="J279" s="84">
        <v>-6.1942692603304508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22049.447642605799</v>
      </c>
      <c r="N279" s="56"/>
    </row>
    <row r="280" spans="1:14" x14ac:dyDescent="0.25">
      <c r="A280" t="s">
        <v>19332</v>
      </c>
      <c r="B280" t="s">
        <v>530</v>
      </c>
      <c r="C280" t="s">
        <v>346</v>
      </c>
      <c r="D280" t="s">
        <v>20809</v>
      </c>
      <c r="E280" s="84">
        <v>10.570979963487227</v>
      </c>
      <c r="F280" s="84">
        <v>-111.94350427533209</v>
      </c>
      <c r="G280" s="84">
        <v>-6.5849120161960055</v>
      </c>
      <c r="H280" s="84">
        <v>17.155891979683233</v>
      </c>
      <c r="I280" s="84">
        <v>-105.35859225913609</v>
      </c>
      <c r="J280" s="84">
        <v>-6.1975642505374173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22061.176131634595</v>
      </c>
      <c r="N280" s="56"/>
    </row>
    <row r="281" spans="1:14" x14ac:dyDescent="0.25">
      <c r="A281" t="s">
        <v>17967</v>
      </c>
      <c r="B281" t="s">
        <v>868</v>
      </c>
      <c r="C281" t="s">
        <v>447</v>
      </c>
      <c r="D281" t="s">
        <v>20853</v>
      </c>
      <c r="E281" s="84">
        <v>8.9374451877831635</v>
      </c>
      <c r="F281" s="84">
        <v>-119.46547589458351</v>
      </c>
      <c r="G281" s="84">
        <v>-7.0273809349755005</v>
      </c>
      <c r="H281" s="84">
        <v>22.992207057734163</v>
      </c>
      <c r="I281" s="84">
        <v>-105.41071402463251</v>
      </c>
      <c r="J281" s="84">
        <v>-6.2006302367430886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22072.089482909396</v>
      </c>
      <c r="N281" s="56"/>
    </row>
    <row r="282" spans="1:14" x14ac:dyDescent="0.25">
      <c r="A282" t="s">
        <v>17697</v>
      </c>
      <c r="B282" t="s">
        <v>663</v>
      </c>
      <c r="C282" t="s">
        <v>346</v>
      </c>
      <c r="D282" t="s">
        <v>20810</v>
      </c>
      <c r="E282" s="84">
        <v>10.473255107004295</v>
      </c>
      <c r="F282" s="84">
        <v>-112.04122913181503</v>
      </c>
      <c r="G282" s="84">
        <v>-6.59066053716559</v>
      </c>
      <c r="H282" s="84">
        <v>17.063915644169885</v>
      </c>
      <c r="I282" s="84">
        <v>-105.45056859464944</v>
      </c>
      <c r="J282" s="84">
        <v>-6.202974623214673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22080.434306196916</v>
      </c>
      <c r="N282" s="56"/>
    </row>
    <row r="283" spans="1:14" x14ac:dyDescent="0.25">
      <c r="A283" t="s">
        <v>19426</v>
      </c>
      <c r="B283" t="s">
        <v>407</v>
      </c>
      <c r="C283" t="s">
        <v>346</v>
      </c>
      <c r="D283" t="s">
        <v>20811</v>
      </c>
      <c r="E283" s="84">
        <v>10.430568120783644</v>
      </c>
      <c r="F283" s="84">
        <v>-112.08391611803567</v>
      </c>
      <c r="G283" s="84">
        <v>-6.5931715363550394</v>
      </c>
      <c r="H283" s="84">
        <v>17.023739657138684</v>
      </c>
      <c r="I283" s="84">
        <v>-105.49074458168064</v>
      </c>
      <c r="J283" s="84">
        <v>-6.2053379165694498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22088.846428370973</v>
      </c>
      <c r="N283" s="56"/>
    </row>
    <row r="284" spans="1:14" x14ac:dyDescent="0.25">
      <c r="A284" t="s">
        <v>17180</v>
      </c>
      <c r="B284" t="s">
        <v>413</v>
      </c>
      <c r="C284" t="s">
        <v>346</v>
      </c>
      <c r="D284" t="s">
        <v>20812</v>
      </c>
      <c r="E284" s="84">
        <v>10.43</v>
      </c>
      <c r="F284" s="84">
        <v>-112.08448423881933</v>
      </c>
      <c r="G284" s="84">
        <v>-6.5932049552246665</v>
      </c>
      <c r="H284" s="84">
        <v>17.023204955224667</v>
      </c>
      <c r="I284" s="84">
        <v>-105.49127928359465</v>
      </c>
      <c r="J284" s="84">
        <v>-6.2053693696232148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22088.95838524272</v>
      </c>
      <c r="N284" s="56"/>
    </row>
    <row r="285" spans="1:14" x14ac:dyDescent="0.25">
      <c r="A285" t="s">
        <v>16551</v>
      </c>
      <c r="B285" t="s">
        <v>688</v>
      </c>
      <c r="C285" t="s">
        <v>346</v>
      </c>
      <c r="D285" t="s">
        <v>20813</v>
      </c>
      <c r="E285" s="84">
        <v>10.39</v>
      </c>
      <c r="F285" s="84">
        <v>-112.12448423881932</v>
      </c>
      <c r="G285" s="84">
        <v>-6.5955578964011368</v>
      </c>
      <c r="H285" s="84">
        <v>16.985557896401136</v>
      </c>
      <c r="I285" s="84">
        <v>-105.52892634241819</v>
      </c>
      <c r="J285" s="84">
        <v>-6.2075839024951875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22096.840995770035</v>
      </c>
      <c r="N285" s="56"/>
    </row>
    <row r="286" spans="1:14" x14ac:dyDescent="0.25">
      <c r="A286" t="s">
        <v>19348</v>
      </c>
      <c r="B286" t="s">
        <v>1185</v>
      </c>
      <c r="C286" t="s">
        <v>447</v>
      </c>
      <c r="D286" t="s">
        <v>20854</v>
      </c>
      <c r="E286" s="84">
        <v>8.8010352460755321</v>
      </c>
      <c r="F286" s="84">
        <v>-119.60188583629115</v>
      </c>
      <c r="G286" s="84">
        <v>-7.0354050491935967</v>
      </c>
      <c r="H286" s="84">
        <v>22.871845344462724</v>
      </c>
      <c r="I286" s="84">
        <v>-105.53107573790395</v>
      </c>
      <c r="J286" s="84">
        <v>-6.2077103375237614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22097.291040156313</v>
      </c>
      <c r="N286" s="56"/>
    </row>
    <row r="287" spans="1:14" x14ac:dyDescent="0.25">
      <c r="A287" t="s">
        <v>15951</v>
      </c>
      <c r="B287" t="s">
        <v>868</v>
      </c>
      <c r="C287" t="s">
        <v>346</v>
      </c>
      <c r="D287" t="s">
        <v>20814</v>
      </c>
      <c r="E287" s="84">
        <v>10.380916050792013</v>
      </c>
      <c r="F287" s="84">
        <v>-112.13356818802731</v>
      </c>
      <c r="G287" s="84">
        <v>-6.5960922463545479</v>
      </c>
      <c r="H287" s="84">
        <v>16.977008297146561</v>
      </c>
      <c r="I287" s="84">
        <v>-105.53747594167277</v>
      </c>
      <c r="J287" s="84">
        <v>-6.2080868200983979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22098.63112661145</v>
      </c>
      <c r="N287" s="56"/>
    </row>
    <row r="288" spans="1:14" x14ac:dyDescent="0.25">
      <c r="A288" t="s">
        <v>3124</v>
      </c>
      <c r="B288" t="s">
        <v>516</v>
      </c>
      <c r="C288" t="s">
        <v>346</v>
      </c>
      <c r="D288" t="s">
        <v>20815</v>
      </c>
      <c r="E288" s="84">
        <v>10.361081488050267</v>
      </c>
      <c r="F288" s="84">
        <v>-112.15340275076906</v>
      </c>
      <c r="G288" s="84">
        <v>-6.5972589853393568</v>
      </c>
      <c r="H288" s="84">
        <v>16.958340473389622</v>
      </c>
      <c r="I288" s="84">
        <v>-105.5561437654297</v>
      </c>
      <c r="J288" s="84">
        <v>-6.2091849273782174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22102.539829938269</v>
      </c>
      <c r="N288" s="56"/>
    </row>
    <row r="289" spans="1:14" x14ac:dyDescent="0.25">
      <c r="A289" t="s">
        <v>8010</v>
      </c>
      <c r="B289" t="s">
        <v>530</v>
      </c>
      <c r="C289" t="s">
        <v>346</v>
      </c>
      <c r="D289" t="s">
        <v>20816</v>
      </c>
      <c r="E289" s="84">
        <v>10.3</v>
      </c>
      <c r="F289" s="84">
        <v>-112.21448423881932</v>
      </c>
      <c r="G289" s="84">
        <v>-6.6008520140481952</v>
      </c>
      <c r="H289" s="84">
        <v>16.900852014048198</v>
      </c>
      <c r="I289" s="84">
        <v>-105.61363222477112</v>
      </c>
      <c r="J289" s="84">
        <v>-6.2125666014571248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22114.576869456498</v>
      </c>
      <c r="N289" s="56"/>
    </row>
    <row r="290" spans="1:14" x14ac:dyDescent="0.25">
      <c r="A290" t="s">
        <v>17957</v>
      </c>
      <c r="B290" t="s">
        <v>14060</v>
      </c>
      <c r="C290" t="s">
        <v>319</v>
      </c>
      <c r="D290" t="s">
        <v>20739</v>
      </c>
      <c r="E290" s="84">
        <v>12.329999999999998</v>
      </c>
      <c r="F290" s="84">
        <v>-112.29176384506589</v>
      </c>
      <c r="G290" s="84">
        <v>-6.6053978732391698</v>
      </c>
      <c r="H290" s="84">
        <v>18.935397873239168</v>
      </c>
      <c r="I290" s="84">
        <v>-105.68636597182672</v>
      </c>
      <c r="J290" s="84">
        <v>-6.2168450571662772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22129.805995400147</v>
      </c>
      <c r="N290" s="56"/>
    </row>
    <row r="291" spans="1:14" x14ac:dyDescent="0.25">
      <c r="A291" t="s">
        <v>19823</v>
      </c>
      <c r="B291" t="s">
        <v>363</v>
      </c>
      <c r="C291" t="s">
        <v>346</v>
      </c>
      <c r="D291" t="s">
        <v>20817</v>
      </c>
      <c r="E291" s="84">
        <v>10.210000000000001</v>
      </c>
      <c r="F291" s="84">
        <v>-112.30448423881933</v>
      </c>
      <c r="G291" s="84">
        <v>-6.6061461316952546</v>
      </c>
      <c r="H291" s="84">
        <v>16.816146131695255</v>
      </c>
      <c r="I291" s="84">
        <v>-105.69833810712407</v>
      </c>
      <c r="J291" s="84">
        <v>-6.217549300419063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22132.31274314296</v>
      </c>
      <c r="N291" s="56"/>
    </row>
    <row r="292" spans="1:14" x14ac:dyDescent="0.25">
      <c r="A292" t="s">
        <v>14722</v>
      </c>
      <c r="B292" t="s">
        <v>663</v>
      </c>
      <c r="C292" t="s">
        <v>447</v>
      </c>
      <c r="D292" t="s">
        <v>20855</v>
      </c>
      <c r="E292" s="84">
        <v>8.4600000000000009</v>
      </c>
      <c r="F292" s="84">
        <v>-119.94292108236667</v>
      </c>
      <c r="G292" s="84">
        <v>-7.0554659460215685</v>
      </c>
      <c r="H292" s="84">
        <v>22.570931892043138</v>
      </c>
      <c r="I292" s="84">
        <v>-105.83198919032354</v>
      </c>
      <c r="J292" s="84">
        <v>-6.2254111288425609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22160.296853146177</v>
      </c>
      <c r="N292" s="56"/>
    </row>
    <row r="293" spans="1:14" x14ac:dyDescent="0.25">
      <c r="A293" t="s">
        <v>8692</v>
      </c>
      <c r="B293" t="s">
        <v>1185</v>
      </c>
      <c r="C293" t="s">
        <v>346</v>
      </c>
      <c r="D293" t="s">
        <v>20818</v>
      </c>
      <c r="E293" s="84">
        <v>9.9634283377043289</v>
      </c>
      <c r="F293" s="84">
        <v>-112.55105590111499</v>
      </c>
      <c r="G293" s="84">
        <v>-6.6206503471244114</v>
      </c>
      <c r="H293" s="84">
        <v>16.584078684828739</v>
      </c>
      <c r="I293" s="84">
        <v>-105.93040555399058</v>
      </c>
      <c r="J293" s="84">
        <v>-6.231200326705328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22180.903452666698</v>
      </c>
      <c r="N293" s="56"/>
    </row>
    <row r="294" spans="1:14" x14ac:dyDescent="0.25">
      <c r="A294" t="s">
        <v>14494</v>
      </c>
      <c r="B294" t="s">
        <v>901</v>
      </c>
      <c r="C294" t="s">
        <v>319</v>
      </c>
      <c r="D294" t="s">
        <v>20740</v>
      </c>
      <c r="E294" s="84">
        <v>12.04</v>
      </c>
      <c r="F294" s="84">
        <v>-112.58176384506589</v>
      </c>
      <c r="G294" s="84">
        <v>-6.6224566967685821</v>
      </c>
      <c r="H294" s="84">
        <v>18.662456696768579</v>
      </c>
      <c r="I294" s="84">
        <v>-105.95930714829731</v>
      </c>
      <c r="J294" s="84">
        <v>-6.2329004204880771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22186.954921723191</v>
      </c>
      <c r="N294" s="56"/>
    </row>
    <row r="295" spans="1:14" x14ac:dyDescent="0.25">
      <c r="A295" t="s">
        <v>17873</v>
      </c>
      <c r="B295" t="s">
        <v>688</v>
      </c>
      <c r="C295" t="s">
        <v>346</v>
      </c>
      <c r="D295" t="s">
        <v>20819</v>
      </c>
      <c r="E295" s="84">
        <v>9.8084626847044039</v>
      </c>
      <c r="F295" s="84">
        <v>-112.70602155411491</v>
      </c>
      <c r="G295" s="84">
        <v>-6.6297659737714651</v>
      </c>
      <c r="H295" s="84">
        <v>16.438228658475872</v>
      </c>
      <c r="I295" s="84">
        <v>-106.07625558034346</v>
      </c>
      <c r="J295" s="84">
        <v>-6.2397797400202037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22211.441799859444</v>
      </c>
      <c r="N295" s="56"/>
    </row>
    <row r="296" spans="1:14" x14ac:dyDescent="0.25">
      <c r="A296" t="s">
        <v>16398</v>
      </c>
      <c r="B296" t="s">
        <v>638</v>
      </c>
      <c r="C296" t="s">
        <v>447</v>
      </c>
      <c r="D296" t="s">
        <v>20856</v>
      </c>
      <c r="E296" s="84">
        <v>8.1445927207620397</v>
      </c>
      <c r="F296" s="84">
        <v>-120.25832836160464</v>
      </c>
      <c r="G296" s="84">
        <v>-7.074019315388508</v>
      </c>
      <c r="H296" s="84">
        <v>22.292631351539058</v>
      </c>
      <c r="I296" s="84">
        <v>-106.11028973082762</v>
      </c>
      <c r="J296" s="84">
        <v>-6.2417817488722127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22218.567932983206</v>
      </c>
      <c r="N296" s="56"/>
    </row>
    <row r="297" spans="1:14" x14ac:dyDescent="0.25">
      <c r="A297" t="s">
        <v>8064</v>
      </c>
      <c r="B297" t="s">
        <v>338</v>
      </c>
      <c r="C297" t="s">
        <v>346</v>
      </c>
      <c r="D297" t="s">
        <v>20820</v>
      </c>
      <c r="E297" s="84">
        <v>9.7239866394620655</v>
      </c>
      <c r="F297" s="84">
        <v>-112.79049759935725</v>
      </c>
      <c r="G297" s="84">
        <v>-6.6347351529033674</v>
      </c>
      <c r="H297" s="84">
        <v>16.358721792365433</v>
      </c>
      <c r="I297" s="84">
        <v>-106.15576244645389</v>
      </c>
      <c r="J297" s="84">
        <v>-6.2444566144972882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22228.089093947776</v>
      </c>
      <c r="N297" s="56"/>
    </row>
    <row r="298" spans="1:14" x14ac:dyDescent="0.25">
      <c r="A298" t="s">
        <v>16803</v>
      </c>
      <c r="B298" t="s">
        <v>901</v>
      </c>
      <c r="C298" t="s">
        <v>346</v>
      </c>
      <c r="D298" t="s">
        <v>20821</v>
      </c>
      <c r="E298" s="84">
        <v>9.6482920981861859</v>
      </c>
      <c r="F298" s="84">
        <v>-112.86619214063313</v>
      </c>
      <c r="G298" s="84">
        <v>-6.6391877729784197</v>
      </c>
      <c r="H298" s="84">
        <v>16.287479871164606</v>
      </c>
      <c r="I298" s="84">
        <v>-106.22700436765471</v>
      </c>
      <c r="J298" s="84">
        <v>-6.2486473157443951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22243.005858645814</v>
      </c>
      <c r="N298" s="56"/>
    </row>
    <row r="299" spans="1:14" x14ac:dyDescent="0.25">
      <c r="A299" t="s">
        <v>14419</v>
      </c>
      <c r="B299" t="s">
        <v>484</v>
      </c>
      <c r="C299" t="s">
        <v>346</v>
      </c>
      <c r="D299" t="s">
        <v>20822</v>
      </c>
      <c r="E299" s="84">
        <v>9.59</v>
      </c>
      <c r="F299" s="84">
        <v>-112.92448423881932</v>
      </c>
      <c r="G299" s="84">
        <v>-6.6426167199305484</v>
      </c>
      <c r="H299" s="84">
        <v>16.232616719930547</v>
      </c>
      <c r="I299" s="84">
        <v>-106.28186751888877</v>
      </c>
      <c r="J299" s="84">
        <v>-6.2518745599346337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22254.493206316358</v>
      </c>
      <c r="N299" s="56"/>
    </row>
    <row r="300" spans="1:14" x14ac:dyDescent="0.25">
      <c r="A300" t="s">
        <v>4674</v>
      </c>
      <c r="B300" t="s">
        <v>369</v>
      </c>
      <c r="C300" t="s">
        <v>346</v>
      </c>
      <c r="D300" t="s">
        <v>20823</v>
      </c>
      <c r="E300" s="84">
        <v>9.4700000000000006</v>
      </c>
      <c r="F300" s="84">
        <v>-113.04448423881932</v>
      </c>
      <c r="G300" s="84">
        <v>-6.6496755434599599</v>
      </c>
      <c r="H300" s="84">
        <v>16.119675543459962</v>
      </c>
      <c r="I300" s="84">
        <v>-106.39480869535936</v>
      </c>
      <c r="J300" s="84">
        <v>-6.2585181585505509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22278.141037898306</v>
      </c>
      <c r="N300" s="56"/>
    </row>
    <row r="301" spans="1:14" x14ac:dyDescent="0.25">
      <c r="A301" t="s">
        <v>8813</v>
      </c>
      <c r="B301" t="s">
        <v>516</v>
      </c>
      <c r="C301" t="s">
        <v>447</v>
      </c>
      <c r="D301" t="s">
        <v>20857</v>
      </c>
      <c r="E301" s="84">
        <v>7.7700000000000005</v>
      </c>
      <c r="F301" s="84">
        <v>-120.63292108236668</v>
      </c>
      <c r="G301" s="84">
        <v>-7.0960541813156865</v>
      </c>
      <c r="H301" s="84">
        <v>21.962108362631373</v>
      </c>
      <c r="I301" s="84">
        <v>-106.44081271973531</v>
      </c>
      <c r="J301" s="84">
        <v>-6.2612242776314888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22287.77344526762</v>
      </c>
      <c r="N301" s="56"/>
    </row>
    <row r="302" spans="1:14" x14ac:dyDescent="0.25">
      <c r="A302" t="s">
        <v>21727</v>
      </c>
      <c r="B302" t="s">
        <v>901</v>
      </c>
      <c r="C302" t="s">
        <v>447</v>
      </c>
      <c r="D302" t="s">
        <v>20858</v>
      </c>
      <c r="E302" s="84">
        <v>7.7016134658914295</v>
      </c>
      <c r="F302" s="84">
        <v>-120.70130761647525</v>
      </c>
      <c r="G302" s="84">
        <v>-7.1000769186161907</v>
      </c>
      <c r="H302" s="84">
        <v>21.901767303123812</v>
      </c>
      <c r="I302" s="84">
        <v>-106.50115377924286</v>
      </c>
      <c r="J302" s="84">
        <v>-6.2647737517201678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22300.407767463494</v>
      </c>
      <c r="N302" s="56"/>
    </row>
    <row r="303" spans="1:14" x14ac:dyDescent="0.25">
      <c r="A303" t="s">
        <v>14602</v>
      </c>
      <c r="B303" t="s">
        <v>385</v>
      </c>
      <c r="C303" t="s">
        <v>319</v>
      </c>
      <c r="D303" t="s">
        <v>20741</v>
      </c>
      <c r="E303" s="84">
        <v>11.347858576277293</v>
      </c>
      <c r="F303" s="84">
        <v>-113.2739052687886</v>
      </c>
      <c r="G303" s="84">
        <v>-6.6631708981640347</v>
      </c>
      <c r="H303" s="84">
        <v>18.01102947444133</v>
      </c>
      <c r="I303" s="84">
        <v>-106.61073437062456</v>
      </c>
      <c r="J303" s="84">
        <v>-6.2712196688602679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22323.351953548892</v>
      </c>
      <c r="N303" s="56"/>
    </row>
    <row r="304" spans="1:14" x14ac:dyDescent="0.25">
      <c r="A304" t="s">
        <v>20220</v>
      </c>
      <c r="B304" t="s">
        <v>516</v>
      </c>
      <c r="C304" t="s">
        <v>447</v>
      </c>
      <c r="D304" t="s">
        <v>20859</v>
      </c>
      <c r="E304" s="84">
        <v>7.53</v>
      </c>
      <c r="F304" s="84">
        <v>-120.87292108236667</v>
      </c>
      <c r="G304" s="84">
        <v>-7.1101718283745106</v>
      </c>
      <c r="H304" s="84">
        <v>21.75034365674902</v>
      </c>
      <c r="I304" s="84">
        <v>-106.65257742561765</v>
      </c>
      <c r="J304" s="84">
        <v>-6.273681025036332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22332.113129483769</v>
      </c>
      <c r="N304" s="56"/>
    </row>
    <row r="305" spans="1:14" x14ac:dyDescent="0.25">
      <c r="A305" t="s">
        <v>18218</v>
      </c>
      <c r="B305" t="s">
        <v>546</v>
      </c>
      <c r="C305" t="s">
        <v>447</v>
      </c>
      <c r="D305" t="s">
        <v>20860</v>
      </c>
      <c r="E305" s="84">
        <v>7.2168625355436191</v>
      </c>
      <c r="F305" s="84">
        <v>-121.18605854682306</v>
      </c>
      <c r="G305" s="84">
        <v>-7.1285916792248862</v>
      </c>
      <c r="H305" s="84">
        <v>21.474045893993392</v>
      </c>
      <c r="I305" s="84">
        <v>-106.92887518837328</v>
      </c>
      <c r="J305" s="84">
        <v>-6.289933834610193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22389.964864026446</v>
      </c>
      <c r="N305" s="56"/>
    </row>
    <row r="306" spans="1:14" x14ac:dyDescent="0.25">
      <c r="A306" t="s">
        <v>23037</v>
      </c>
      <c r="B306" t="s">
        <v>906</v>
      </c>
      <c r="C306" t="s">
        <v>346</v>
      </c>
      <c r="D306" t="s">
        <v>20824</v>
      </c>
      <c r="E306" s="84">
        <v>8.879999999999999</v>
      </c>
      <c r="F306" s="84">
        <v>-113.63448423881933</v>
      </c>
      <c r="G306" s="84">
        <v>-6.6843814258129015</v>
      </c>
      <c r="H306" s="84">
        <v>15.564381425812901</v>
      </c>
      <c r="I306" s="84">
        <v>-106.95010281300642</v>
      </c>
      <c r="J306" s="84">
        <v>-6.2911825184121426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22394.409543176218</v>
      </c>
      <c r="N306" s="56"/>
    </row>
    <row r="307" spans="1:14" x14ac:dyDescent="0.25">
      <c r="A307" t="s">
        <v>17849</v>
      </c>
      <c r="B307" t="s">
        <v>546</v>
      </c>
      <c r="C307" t="s">
        <v>346</v>
      </c>
      <c r="D307" t="s">
        <v>20825</v>
      </c>
      <c r="E307" s="84">
        <v>8.5580654271313925</v>
      </c>
      <c r="F307" s="84">
        <v>-113.95641881168793</v>
      </c>
      <c r="G307" s="84">
        <v>-6.7033187536287011</v>
      </c>
      <c r="H307" s="84">
        <v>15.261384180760096</v>
      </c>
      <c r="I307" s="84">
        <v>-107.25310005805923</v>
      </c>
      <c r="J307" s="84">
        <v>-6.3090058857681903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22457.851664506245</v>
      </c>
      <c r="N307" s="56"/>
    </row>
    <row r="308" spans="1:14" x14ac:dyDescent="0.25">
      <c r="A308" t="s">
        <v>14900</v>
      </c>
      <c r="B308" t="s">
        <v>338</v>
      </c>
      <c r="C308" t="s">
        <v>447</v>
      </c>
      <c r="D308" t="s">
        <v>20861</v>
      </c>
      <c r="E308" s="84">
        <v>6.8216909144385092</v>
      </c>
      <c r="F308" s="84">
        <v>-121.58123016792817</v>
      </c>
      <c r="G308" s="84">
        <v>-7.1518370687016573</v>
      </c>
      <c r="H308" s="84">
        <v>21.125365051841822</v>
      </c>
      <c r="I308" s="84">
        <v>-107.27755603052485</v>
      </c>
      <c r="J308" s="84">
        <v>-6.3104444723838142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22462.972301072219</v>
      </c>
      <c r="N308" s="56"/>
    </row>
    <row r="309" spans="1:14" x14ac:dyDescent="0.25">
      <c r="A309" t="s">
        <v>16633</v>
      </c>
      <c r="B309" t="s">
        <v>14060</v>
      </c>
      <c r="C309" t="s">
        <v>346</v>
      </c>
      <c r="D309" t="s">
        <v>20826</v>
      </c>
      <c r="E309" s="84">
        <v>8.4253918325714281</v>
      </c>
      <c r="F309" s="84">
        <v>-114.08909240624789</v>
      </c>
      <c r="G309" s="84">
        <v>-6.711123082720464</v>
      </c>
      <c r="H309" s="84">
        <v>15.136514915291894</v>
      </c>
      <c r="I309" s="84">
        <v>-107.37796932352742</v>
      </c>
      <c r="J309" s="84">
        <v>-6.316351136678084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22483.997021335625</v>
      </c>
      <c r="N309" s="56"/>
    </row>
    <row r="310" spans="1:14" x14ac:dyDescent="0.25">
      <c r="A310" t="s">
        <v>14065</v>
      </c>
      <c r="B310" t="s">
        <v>516</v>
      </c>
      <c r="C310" t="s">
        <v>447</v>
      </c>
      <c r="D310" t="s">
        <v>20862</v>
      </c>
      <c r="E310" s="84">
        <v>6.6099999999999994</v>
      </c>
      <c r="F310" s="84">
        <v>-121.79292108236668</v>
      </c>
      <c r="G310" s="84">
        <v>-7.1642894754333337</v>
      </c>
      <c r="H310" s="84">
        <v>20.938578950866667</v>
      </c>
      <c r="I310" s="84">
        <v>-107.4643421315</v>
      </c>
      <c r="J310" s="84">
        <v>-6.3214318900882356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22502.081918979024</v>
      </c>
      <c r="N310" s="56"/>
    </row>
    <row r="311" spans="1:14" x14ac:dyDescent="0.25">
      <c r="A311" t="s">
        <v>9605</v>
      </c>
      <c r="B311" t="s">
        <v>440</v>
      </c>
      <c r="C311" t="s">
        <v>346</v>
      </c>
      <c r="D311" t="s">
        <v>20827</v>
      </c>
      <c r="E311" s="84">
        <v>8.2899999999999991</v>
      </c>
      <c r="F311" s="84">
        <v>-114.22448423881931</v>
      </c>
      <c r="G311" s="84">
        <v>-6.7190873081658422</v>
      </c>
      <c r="H311" s="84">
        <v>15.009087308165842</v>
      </c>
      <c r="I311" s="84">
        <v>-107.50539693065348</v>
      </c>
      <c r="J311" s="84">
        <v>-6.3238468782737343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22510.67804845413</v>
      </c>
      <c r="N311" s="56"/>
    </row>
    <row r="312" spans="1:14" x14ac:dyDescent="0.25">
      <c r="A312" t="s">
        <v>8240</v>
      </c>
      <c r="B312" t="s">
        <v>1359</v>
      </c>
      <c r="C312" t="s">
        <v>447</v>
      </c>
      <c r="D312" t="s">
        <v>20863</v>
      </c>
      <c r="E312" s="84">
        <v>6.5100000000000007</v>
      </c>
      <c r="F312" s="84">
        <v>-121.89292108236667</v>
      </c>
      <c r="G312" s="84">
        <v>-7.1701718283745102</v>
      </c>
      <c r="H312" s="84">
        <v>20.850343656749018</v>
      </c>
      <c r="I312" s="84">
        <v>-107.55257742561766</v>
      </c>
      <c r="J312" s="84">
        <v>-6.3266222015069209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22520.55678740242</v>
      </c>
      <c r="N312" s="56"/>
    </row>
    <row r="313" spans="1:14" x14ac:dyDescent="0.25">
      <c r="A313" t="s">
        <v>22331</v>
      </c>
      <c r="B313" t="s">
        <v>304</v>
      </c>
      <c r="C313" t="s">
        <v>447</v>
      </c>
      <c r="D313" t="s">
        <v>20864</v>
      </c>
      <c r="E313" s="84">
        <v>6.5</v>
      </c>
      <c r="F313" s="84">
        <v>-121.90292108236667</v>
      </c>
      <c r="G313" s="84">
        <v>-7.1707600636686282</v>
      </c>
      <c r="H313" s="84">
        <v>20.841520127337255</v>
      </c>
      <c r="I313" s="84">
        <v>-107.56140095502943</v>
      </c>
      <c r="J313" s="84">
        <v>-6.3271412326487901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22522.404274244764</v>
      </c>
      <c r="N313" s="56"/>
    </row>
    <row r="314" spans="1:14" x14ac:dyDescent="0.25">
      <c r="A314" t="s">
        <v>17813</v>
      </c>
      <c r="B314" t="s">
        <v>474</v>
      </c>
      <c r="C314" t="s">
        <v>447</v>
      </c>
      <c r="D314" t="s">
        <v>20865</v>
      </c>
      <c r="E314" s="84">
        <v>6.47</v>
      </c>
      <c r="F314" s="84">
        <v>-121.93292108236668</v>
      </c>
      <c r="G314" s="84">
        <v>-7.1725247695509813</v>
      </c>
      <c r="H314" s="84">
        <v>20.815049539101963</v>
      </c>
      <c r="I314" s="84">
        <v>-107.58787154326471</v>
      </c>
      <c r="J314" s="84">
        <v>-6.3286983260743952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22527.94673477178</v>
      </c>
      <c r="N314" s="56"/>
    </row>
    <row r="315" spans="1:14" x14ac:dyDescent="0.25">
      <c r="A315" t="s">
        <v>16762</v>
      </c>
      <c r="B315" t="s">
        <v>739</v>
      </c>
      <c r="C315" t="s">
        <v>346</v>
      </c>
      <c r="D315" t="s">
        <v>20828</v>
      </c>
      <c r="E315" s="84">
        <v>7.9826955406268532</v>
      </c>
      <c r="F315" s="84">
        <v>-114.53178869819247</v>
      </c>
      <c r="G315" s="84">
        <v>-6.7371640410701454</v>
      </c>
      <c r="H315" s="84">
        <v>14.719859581696998</v>
      </c>
      <c r="I315" s="84">
        <v>-107.79462465712233</v>
      </c>
      <c r="J315" s="84">
        <v>-6.3408602739483726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22571.237082617779</v>
      </c>
      <c r="N315" s="56"/>
    </row>
    <row r="316" spans="1:14" x14ac:dyDescent="0.25">
      <c r="A316" t="s">
        <v>14024</v>
      </c>
      <c r="B316" t="s">
        <v>701</v>
      </c>
      <c r="C316" t="s">
        <v>447</v>
      </c>
      <c r="D316" t="s">
        <v>20866</v>
      </c>
      <c r="E316" s="84">
        <v>6.19</v>
      </c>
      <c r="F316" s="84">
        <v>-122.21292108236668</v>
      </c>
      <c r="G316" s="84">
        <v>-7.1889953577862755</v>
      </c>
      <c r="H316" s="84">
        <v>20.567990715572549</v>
      </c>
      <c r="I316" s="84">
        <v>-107.83493036679413</v>
      </c>
      <c r="J316" s="84">
        <v>-6.3432311980467135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22579.676366357293</v>
      </c>
      <c r="N316" s="56"/>
    </row>
    <row r="317" spans="1:14" x14ac:dyDescent="0.25">
      <c r="A317" t="s">
        <v>9287</v>
      </c>
      <c r="B317" t="s">
        <v>888</v>
      </c>
      <c r="C317" t="s">
        <v>447</v>
      </c>
      <c r="D317" t="s">
        <v>20867</v>
      </c>
      <c r="E317" s="84">
        <v>6.0400000000000009</v>
      </c>
      <c r="F317" s="84">
        <v>-122.36292108236667</v>
      </c>
      <c r="G317" s="84">
        <v>-7.1978188871980393</v>
      </c>
      <c r="H317" s="84">
        <v>20.435637774396078</v>
      </c>
      <c r="I317" s="84">
        <v>-107.9672833079706</v>
      </c>
      <c r="J317" s="84">
        <v>-6.3510166651747415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22607.388668992389</v>
      </c>
      <c r="N317" s="56"/>
    </row>
    <row r="318" spans="1:14" x14ac:dyDescent="0.25">
      <c r="A318" t="s">
        <v>18529</v>
      </c>
      <c r="B318" t="s">
        <v>333</v>
      </c>
      <c r="C318" t="s">
        <v>319</v>
      </c>
      <c r="D318" t="s">
        <v>20742</v>
      </c>
      <c r="E318" s="84">
        <v>9.8596184887339327</v>
      </c>
      <c r="F318" s="84">
        <v>-114.76214535633196</v>
      </c>
      <c r="G318" s="84">
        <v>-6.7507144327254096</v>
      </c>
      <c r="H318" s="84">
        <v>16.610332921459342</v>
      </c>
      <c r="I318" s="84">
        <v>-108.01143092360654</v>
      </c>
      <c r="J318" s="84">
        <v>-6.353613583741561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22616.632378079968</v>
      </c>
      <c r="N318" s="56"/>
    </row>
    <row r="319" spans="1:14" x14ac:dyDescent="0.25">
      <c r="A319" t="s">
        <v>17472</v>
      </c>
      <c r="B319" t="s">
        <v>739</v>
      </c>
      <c r="C319" t="s">
        <v>447</v>
      </c>
      <c r="D319" t="s">
        <v>20868</v>
      </c>
      <c r="E319" s="84">
        <v>5.76</v>
      </c>
      <c r="F319" s="84">
        <v>-122.64292108236667</v>
      </c>
      <c r="G319" s="84">
        <v>-7.2142894754333335</v>
      </c>
      <c r="H319" s="84">
        <v>20.188578950866667</v>
      </c>
      <c r="I319" s="84">
        <v>-108.2143421315</v>
      </c>
      <c r="J319" s="84">
        <v>-6.365549537147059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22659.118300577898</v>
      </c>
      <c r="N319" s="56"/>
    </row>
    <row r="320" spans="1:14" x14ac:dyDescent="0.25">
      <c r="A320" t="s">
        <v>19117</v>
      </c>
      <c r="B320" t="s">
        <v>564</v>
      </c>
      <c r="C320" t="s">
        <v>447</v>
      </c>
      <c r="D320" t="s">
        <v>20869</v>
      </c>
      <c r="E320" s="84">
        <v>5.6058566829995273</v>
      </c>
      <c r="F320" s="84">
        <v>-122.79706439936714</v>
      </c>
      <c r="G320" s="84">
        <v>-7.2233567293745375</v>
      </c>
      <c r="H320" s="84">
        <v>20.052570141748603</v>
      </c>
      <c r="I320" s="84">
        <v>-108.35035094061807</v>
      </c>
      <c r="J320" s="84">
        <v>-6.3735500553304751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22687.596075577196</v>
      </c>
      <c r="N320" s="56"/>
    </row>
    <row r="321" spans="1:14" x14ac:dyDescent="0.25">
      <c r="A321" t="s">
        <v>19147</v>
      </c>
      <c r="B321" t="s">
        <v>701</v>
      </c>
      <c r="C321" t="s">
        <v>346</v>
      </c>
      <c r="D321" t="s">
        <v>20829</v>
      </c>
      <c r="E321" s="84">
        <v>7.3796728319999989</v>
      </c>
      <c r="F321" s="84">
        <v>-115.13481140681932</v>
      </c>
      <c r="G321" s="84">
        <v>-6.7726359651070194</v>
      </c>
      <c r="H321" s="84">
        <v>14.152308797107018</v>
      </c>
      <c r="I321" s="84">
        <v>-108.36217544171231</v>
      </c>
      <c r="J321" s="84">
        <v>-6.3742456142183714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22690.071911398598</v>
      </c>
      <c r="N321" s="56"/>
    </row>
    <row r="322" spans="1:14" x14ac:dyDescent="0.25">
      <c r="A322" t="s">
        <v>14798</v>
      </c>
      <c r="B322" t="s">
        <v>701</v>
      </c>
      <c r="C322" t="s">
        <v>447</v>
      </c>
      <c r="D322" t="s">
        <v>20870</v>
      </c>
      <c r="E322" s="84">
        <v>5.17</v>
      </c>
      <c r="F322" s="84">
        <v>-123.23292108236667</v>
      </c>
      <c r="G322" s="84">
        <v>-7.2489953577862751</v>
      </c>
      <c r="H322" s="84">
        <v>19.66799071557255</v>
      </c>
      <c r="I322" s="84">
        <v>-108.73493036679412</v>
      </c>
      <c r="J322" s="84">
        <v>-6.3961723745173007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22768.120024275937</v>
      </c>
      <c r="N322" s="56"/>
    </row>
    <row r="323" spans="1:14" x14ac:dyDescent="0.25">
      <c r="A323" t="s">
        <v>16455</v>
      </c>
      <c r="B323" t="s">
        <v>369</v>
      </c>
      <c r="C323" t="s">
        <v>447</v>
      </c>
      <c r="D323" t="s">
        <v>20871</v>
      </c>
      <c r="E323" s="84">
        <v>4.91</v>
      </c>
      <c r="F323" s="84">
        <v>-123.49292108236668</v>
      </c>
      <c r="G323" s="84">
        <v>-7.2642894754333343</v>
      </c>
      <c r="H323" s="84">
        <v>19.438578950866667</v>
      </c>
      <c r="I323" s="84">
        <v>-108.9643421315</v>
      </c>
      <c r="J323" s="84">
        <v>-6.4096671842058823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22816.15468217677</v>
      </c>
      <c r="N323" s="56"/>
    </row>
    <row r="324" spans="1:14" x14ac:dyDescent="0.25">
      <c r="A324" t="s">
        <v>19439</v>
      </c>
      <c r="B324" t="s">
        <v>474</v>
      </c>
      <c r="C324" t="s">
        <v>346</v>
      </c>
      <c r="D324" t="s">
        <v>20830</v>
      </c>
      <c r="E324" s="84">
        <v>6.1899999999999995</v>
      </c>
      <c r="F324" s="84">
        <v>-116.32448423881932</v>
      </c>
      <c r="G324" s="84">
        <v>-6.8426167199305485</v>
      </c>
      <c r="H324" s="84">
        <v>13.032616719930548</v>
      </c>
      <c r="I324" s="84">
        <v>-109.48186751888878</v>
      </c>
      <c r="J324" s="84">
        <v>-6.440109854052281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22924.515101138222</v>
      </c>
      <c r="N324" s="56"/>
    </row>
    <row r="325" spans="1:14" x14ac:dyDescent="0.25">
      <c r="A325" t="s">
        <v>16244</v>
      </c>
      <c r="B325" t="s">
        <v>901</v>
      </c>
      <c r="C325" t="s">
        <v>447</v>
      </c>
      <c r="D325" t="s">
        <v>20872</v>
      </c>
      <c r="E325" s="84">
        <v>4.2300000000000004</v>
      </c>
      <c r="F325" s="84">
        <v>-124.17292108236667</v>
      </c>
      <c r="G325" s="84">
        <v>-7.3042894754333334</v>
      </c>
      <c r="H325" s="84">
        <v>18.838578950866669</v>
      </c>
      <c r="I325" s="84">
        <v>-109.56434213150001</v>
      </c>
      <c r="J325" s="84">
        <v>-6.4449613018529419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22941.783787455872</v>
      </c>
      <c r="N325" s="56"/>
    </row>
    <row r="326" spans="1:14" x14ac:dyDescent="0.25">
      <c r="A326" t="s">
        <v>15880</v>
      </c>
      <c r="B326" t="s">
        <v>868</v>
      </c>
      <c r="C326" t="s">
        <v>346</v>
      </c>
      <c r="D326" t="s">
        <v>20831</v>
      </c>
      <c r="E326" s="84">
        <v>6.080000000000001</v>
      </c>
      <c r="F326" s="84">
        <v>-116.43448423881932</v>
      </c>
      <c r="G326" s="84">
        <v>-6.8490873081658421</v>
      </c>
      <c r="H326" s="84">
        <v>12.929087308165844</v>
      </c>
      <c r="I326" s="84">
        <v>-109.58539693065347</v>
      </c>
      <c r="J326" s="84">
        <v>-6.4461998194502046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22946.19228008834</v>
      </c>
      <c r="N326" s="56"/>
    </row>
    <row r="327" spans="1:14" x14ac:dyDescent="0.25">
      <c r="A327" t="s">
        <v>8191</v>
      </c>
      <c r="B327" t="s">
        <v>516</v>
      </c>
      <c r="C327" t="s">
        <v>346</v>
      </c>
      <c r="D327" t="s">
        <v>20832</v>
      </c>
      <c r="E327" s="84">
        <v>5.9770602309382603</v>
      </c>
      <c r="F327" s="84">
        <v>-116.53742400788106</v>
      </c>
      <c r="G327" s="84">
        <v>-6.8551425886988859</v>
      </c>
      <c r="H327" s="84">
        <v>12.832202819637146</v>
      </c>
      <c r="I327" s="84">
        <v>-109.68228141918217</v>
      </c>
      <c r="J327" s="84">
        <v>-6.4518989070107162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22966.47813277048</v>
      </c>
      <c r="N327" s="56"/>
    </row>
    <row r="328" spans="1:14" x14ac:dyDescent="0.25">
      <c r="A328" t="s">
        <v>23322</v>
      </c>
      <c r="B328" t="s">
        <v>739</v>
      </c>
      <c r="C328" t="s">
        <v>346</v>
      </c>
      <c r="D328" t="s">
        <v>20833</v>
      </c>
      <c r="E328" s="84">
        <v>5.9</v>
      </c>
      <c r="F328" s="84">
        <v>-116.61448423881932</v>
      </c>
      <c r="G328" s="84">
        <v>-6.8596755434599599</v>
      </c>
      <c r="H328" s="84">
        <v>12.759675543459961</v>
      </c>
      <c r="I328" s="84">
        <v>-109.75480869535936</v>
      </c>
      <c r="J328" s="84">
        <v>-6.45616521737408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22981.664027461266</v>
      </c>
      <c r="N328" s="56"/>
    </row>
    <row r="329" spans="1:14" x14ac:dyDescent="0.25">
      <c r="A329" t="s">
        <v>16187</v>
      </c>
      <c r="B329" t="s">
        <v>333</v>
      </c>
      <c r="C329" t="s">
        <v>346</v>
      </c>
      <c r="D329" t="s">
        <v>20834</v>
      </c>
      <c r="E329" s="84">
        <v>5.870000000000001</v>
      </c>
      <c r="F329" s="84">
        <v>-116.64448423881932</v>
      </c>
      <c r="G329" s="84">
        <v>-6.861440249342313</v>
      </c>
      <c r="H329" s="84">
        <v>12.731440249342313</v>
      </c>
      <c r="I329" s="84">
        <v>-109.78304398947701</v>
      </c>
      <c r="J329" s="84">
        <v>-6.4578261170280591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22987.575985356751</v>
      </c>
      <c r="N329" s="56"/>
    </row>
    <row r="330" spans="1:14" x14ac:dyDescent="0.25">
      <c r="A330" t="s">
        <v>15052</v>
      </c>
      <c r="B330" t="s">
        <v>564</v>
      </c>
      <c r="C330" t="s">
        <v>346</v>
      </c>
      <c r="D330" t="s">
        <v>20835</v>
      </c>
      <c r="E330" s="84">
        <v>5.83</v>
      </c>
      <c r="F330" s="84">
        <v>-116.68448423881932</v>
      </c>
      <c r="G330" s="84">
        <v>-6.8637931905187841</v>
      </c>
      <c r="H330" s="84">
        <v>12.693793190518784</v>
      </c>
      <c r="I330" s="84">
        <v>-109.82069104830053</v>
      </c>
      <c r="J330" s="84">
        <v>-6.4600406499000309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22995.458595884065</v>
      </c>
      <c r="N330" s="56"/>
    </row>
    <row r="331" spans="1:14" x14ac:dyDescent="0.25">
      <c r="A331" t="s">
        <v>18057</v>
      </c>
      <c r="B331" t="s">
        <v>413</v>
      </c>
      <c r="C331" t="s">
        <v>346</v>
      </c>
      <c r="D331" t="s">
        <v>20836</v>
      </c>
      <c r="E331" s="84">
        <v>5.7799999999999994</v>
      </c>
      <c r="F331" s="84">
        <v>-116.73448423881932</v>
      </c>
      <c r="G331" s="84">
        <v>-6.8667343669893715</v>
      </c>
      <c r="H331" s="84">
        <v>12.646734366989371</v>
      </c>
      <c r="I331" s="84">
        <v>-109.86774987182994</v>
      </c>
      <c r="J331" s="84">
        <v>-6.4628088159899963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23005.31185904321</v>
      </c>
      <c r="N331" s="56"/>
    </row>
    <row r="332" spans="1:14" x14ac:dyDescent="0.25">
      <c r="A332" t="s">
        <v>16505</v>
      </c>
      <c r="B332" t="s">
        <v>413</v>
      </c>
      <c r="C332" t="s">
        <v>346</v>
      </c>
      <c r="D332" t="s">
        <v>20837</v>
      </c>
      <c r="E332" s="84">
        <v>5.76</v>
      </c>
      <c r="F332" s="84">
        <v>-116.75448423881932</v>
      </c>
      <c r="G332" s="84">
        <v>-6.8679108375776066</v>
      </c>
      <c r="H332" s="84">
        <v>12.627910837577607</v>
      </c>
      <c r="I332" s="84">
        <v>-109.88657340124172</v>
      </c>
      <c r="J332" s="84">
        <v>-6.4639160824259836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23009.253164306872</v>
      </c>
      <c r="N332" s="56"/>
    </row>
    <row r="333" spans="1:14" x14ac:dyDescent="0.25">
      <c r="A333" t="s">
        <v>17633</v>
      </c>
      <c r="B333" t="s">
        <v>385</v>
      </c>
      <c r="C333" t="s">
        <v>346</v>
      </c>
      <c r="D333" t="s">
        <v>20838</v>
      </c>
      <c r="E333" s="84">
        <v>5.669588948989511</v>
      </c>
      <c r="F333" s="84">
        <v>-116.84489528982981</v>
      </c>
      <c r="G333" s="84">
        <v>-6.8732291346958707</v>
      </c>
      <c r="H333" s="84">
        <v>12.542818083685383</v>
      </c>
      <c r="I333" s="84">
        <v>-109.97166615513393</v>
      </c>
      <c r="J333" s="84">
        <v>-6.4689215385372902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23027.070041868894</v>
      </c>
      <c r="N333" s="56"/>
    </row>
    <row r="334" spans="1:14" x14ac:dyDescent="0.25">
      <c r="A334" t="s">
        <v>16396</v>
      </c>
      <c r="B334" t="s">
        <v>715</v>
      </c>
      <c r="C334" t="s">
        <v>447</v>
      </c>
      <c r="D334" t="s">
        <v>23242</v>
      </c>
      <c r="E334" s="84">
        <v>3.7500000000000004</v>
      </c>
      <c r="F334" s="84">
        <v>-124.65292108236667</v>
      </c>
      <c r="G334" s="84">
        <v>-7.3325247695509805</v>
      </c>
      <c r="H334" s="84">
        <v>18.415049539101961</v>
      </c>
      <c r="I334" s="84">
        <v>-109.98787154326472</v>
      </c>
      <c r="J334" s="84">
        <v>-6.46987479666263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23030.463155888177</v>
      </c>
      <c r="N334" s="56"/>
    </row>
    <row r="335" spans="1:14" x14ac:dyDescent="0.25">
      <c r="A335" t="s">
        <v>17857</v>
      </c>
      <c r="B335" t="s">
        <v>715</v>
      </c>
      <c r="C335" t="s">
        <v>447</v>
      </c>
      <c r="D335" t="s">
        <v>20873</v>
      </c>
      <c r="E335" s="84">
        <v>3.7500000000000004</v>
      </c>
      <c r="F335" s="84">
        <v>-124.65292108236667</v>
      </c>
      <c r="G335" s="84">
        <v>-7.3325247695509805</v>
      </c>
      <c r="H335" s="84">
        <v>18.415049539101961</v>
      </c>
      <c r="I335" s="84">
        <v>-109.98787154326472</v>
      </c>
      <c r="J335" s="84">
        <v>-6.46987479666263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23030.463155888177</v>
      </c>
      <c r="N335" s="56"/>
    </row>
    <row r="336" spans="1:14" x14ac:dyDescent="0.25">
      <c r="A336" t="s">
        <v>16313</v>
      </c>
      <c r="B336" t="s">
        <v>715</v>
      </c>
      <c r="C336" t="s">
        <v>447</v>
      </c>
      <c r="D336" t="s">
        <v>20875</v>
      </c>
      <c r="E336" s="84">
        <v>3.74</v>
      </c>
      <c r="F336" s="84">
        <v>-124.66292108236668</v>
      </c>
      <c r="G336" s="84">
        <v>-7.3331130048450985</v>
      </c>
      <c r="H336" s="84">
        <v>18.406226009690197</v>
      </c>
      <c r="I336" s="84">
        <v>-109.99669507267647</v>
      </c>
      <c r="J336" s="84">
        <v>-6.4703938278044983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23032.310642730517</v>
      </c>
      <c r="N336" s="56"/>
    </row>
    <row r="337" spans="1:14" x14ac:dyDescent="0.25">
      <c r="A337" t="s">
        <v>19597</v>
      </c>
      <c r="B337" t="s">
        <v>296</v>
      </c>
      <c r="C337" t="s">
        <v>447</v>
      </c>
      <c r="D337" t="s">
        <v>20874</v>
      </c>
      <c r="E337" s="84">
        <v>3.7400000000000007</v>
      </c>
      <c r="F337" s="84">
        <v>-124.66292108236668</v>
      </c>
      <c r="G337" s="84">
        <v>-7.3331130048450985</v>
      </c>
      <c r="H337" s="84">
        <v>18.406226009690197</v>
      </c>
      <c r="I337" s="84">
        <v>-109.99669507267647</v>
      </c>
      <c r="J337" s="84">
        <v>-6.4703938278044983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23032.310642730517</v>
      </c>
      <c r="N337" s="56"/>
    </row>
    <row r="338" spans="1:14" x14ac:dyDescent="0.25">
      <c r="A338" t="s">
        <v>17724</v>
      </c>
      <c r="B338" t="s">
        <v>888</v>
      </c>
      <c r="C338" t="s">
        <v>346</v>
      </c>
      <c r="D338" t="s">
        <v>20839</v>
      </c>
      <c r="E338" s="84">
        <v>5.6255480427611566</v>
      </c>
      <c r="F338" s="84">
        <v>-116.88893619605817</v>
      </c>
      <c r="G338" s="84">
        <v>-6.8758197762387159</v>
      </c>
      <c r="H338" s="84">
        <v>12.501367818999872</v>
      </c>
      <c r="I338" s="84">
        <v>-110.01311641981945</v>
      </c>
      <c r="J338" s="84">
        <v>-6.4713597894011441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23035.748974645601</v>
      </c>
      <c r="N338" s="56"/>
    </row>
    <row r="339" spans="1:14" x14ac:dyDescent="0.25">
      <c r="A339" t="s">
        <v>15255</v>
      </c>
      <c r="B339" t="s">
        <v>688</v>
      </c>
      <c r="C339" t="s">
        <v>447</v>
      </c>
      <c r="D339" t="s">
        <v>20876</v>
      </c>
      <c r="E339" s="84">
        <v>3.7</v>
      </c>
      <c r="F339" s="84">
        <v>-124.70292108236667</v>
      </c>
      <c r="G339" s="84">
        <v>-7.3354659460215688</v>
      </c>
      <c r="H339" s="84">
        <v>18.370931892043139</v>
      </c>
      <c r="I339" s="84">
        <v>-110.03198919032354</v>
      </c>
      <c r="J339" s="84">
        <v>-6.4724699523719735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23039.700590099881</v>
      </c>
      <c r="N339" s="56"/>
    </row>
    <row r="340" spans="1:14" x14ac:dyDescent="0.25">
      <c r="A340" t="s">
        <v>18214</v>
      </c>
      <c r="B340" t="s">
        <v>739</v>
      </c>
      <c r="C340" t="s">
        <v>447</v>
      </c>
      <c r="D340" t="s">
        <v>20877</v>
      </c>
      <c r="E340" s="84">
        <v>3.68</v>
      </c>
      <c r="F340" s="84">
        <v>-124.72292108236667</v>
      </c>
      <c r="G340" s="84">
        <v>-7.3366424166098039</v>
      </c>
      <c r="H340" s="84">
        <v>18.353284833219607</v>
      </c>
      <c r="I340" s="84">
        <v>-110.04963624914707</v>
      </c>
      <c r="J340" s="84">
        <v>-6.4735080146557102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23043.395563784557</v>
      </c>
      <c r="N340" s="56"/>
    </row>
    <row r="341" spans="1:14" x14ac:dyDescent="0.25">
      <c r="A341" t="s">
        <v>4514</v>
      </c>
      <c r="B341" t="s">
        <v>333</v>
      </c>
      <c r="C341" t="s">
        <v>447</v>
      </c>
      <c r="D341" t="s">
        <v>20878</v>
      </c>
      <c r="E341" s="84">
        <v>3.6000000000000005</v>
      </c>
      <c r="F341" s="84">
        <v>-124.80292108236668</v>
      </c>
      <c r="G341" s="84">
        <v>-7.3413482989627461</v>
      </c>
      <c r="H341" s="84">
        <v>18.28269659792549</v>
      </c>
      <c r="I341" s="84">
        <v>-110.12022448444118</v>
      </c>
      <c r="J341" s="84">
        <v>-6.477660263790658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23058.175458523274</v>
      </c>
      <c r="N341" s="56"/>
    </row>
    <row r="342" spans="1:14" x14ac:dyDescent="0.25">
      <c r="A342" t="s">
        <v>6301</v>
      </c>
      <c r="B342" t="s">
        <v>888</v>
      </c>
      <c r="C342" t="s">
        <v>447</v>
      </c>
      <c r="D342" t="s">
        <v>23250</v>
      </c>
      <c r="E342" s="84">
        <v>3.5800000000000005</v>
      </c>
      <c r="F342" s="84">
        <v>-124.82292108236668</v>
      </c>
      <c r="G342" s="84">
        <v>-7.3425247695509812</v>
      </c>
      <c r="H342" s="84">
        <v>18.265049539101962</v>
      </c>
      <c r="I342" s="84">
        <v>-110.13787154326471</v>
      </c>
      <c r="J342" s="84">
        <v>-6.4786983260743947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23061.870432207954</v>
      </c>
      <c r="N342" s="56"/>
    </row>
    <row r="343" spans="1:14" x14ac:dyDescent="0.25">
      <c r="A343" t="s">
        <v>14526</v>
      </c>
      <c r="B343" t="s">
        <v>369</v>
      </c>
      <c r="C343" t="s">
        <v>447</v>
      </c>
      <c r="D343" t="s">
        <v>20879</v>
      </c>
      <c r="E343" s="84">
        <v>3.5600000000000005</v>
      </c>
      <c r="F343" s="84">
        <v>-124.84292108236667</v>
      </c>
      <c r="G343" s="84">
        <v>-7.3437012401392163</v>
      </c>
      <c r="H343" s="84">
        <v>18.247402480278431</v>
      </c>
      <c r="I343" s="84">
        <v>-110.15551860208825</v>
      </c>
      <c r="J343" s="84">
        <v>-6.4797363883581323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23065.565405892634</v>
      </c>
      <c r="N343" s="56"/>
    </row>
    <row r="344" spans="1:14" x14ac:dyDescent="0.25">
      <c r="A344" t="s">
        <v>16258</v>
      </c>
      <c r="B344" t="s">
        <v>350</v>
      </c>
      <c r="C344" t="s">
        <v>319</v>
      </c>
      <c r="D344" t="s">
        <v>20743</v>
      </c>
      <c r="E344" s="84">
        <v>7.45</v>
      </c>
      <c r="F344" s="84">
        <v>-117.17176384506588</v>
      </c>
      <c r="G344" s="84">
        <v>-6.8924566967685816</v>
      </c>
      <c r="H344" s="84">
        <v>14.342456696768583</v>
      </c>
      <c r="I344" s="84">
        <v>-110.27930714829731</v>
      </c>
      <c r="J344" s="84">
        <v>-6.4870180675469005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23091.48447973271</v>
      </c>
      <c r="N344" s="56"/>
    </row>
    <row r="345" spans="1:14" x14ac:dyDescent="0.25">
      <c r="A345" t="s">
        <v>14296</v>
      </c>
      <c r="B345" t="s">
        <v>530</v>
      </c>
      <c r="C345" t="s">
        <v>447</v>
      </c>
      <c r="D345" t="s">
        <v>23259</v>
      </c>
      <c r="E345" s="84">
        <v>3.3400000000000003</v>
      </c>
      <c r="F345" s="84">
        <v>-125.06292108236667</v>
      </c>
      <c r="G345" s="84">
        <v>-7.3566424166098043</v>
      </c>
      <c r="H345" s="84">
        <v>18.053284833219607</v>
      </c>
      <c r="I345" s="84">
        <v>-110.34963624914707</v>
      </c>
      <c r="J345" s="84">
        <v>-6.4911550734792396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23106.210116424107</v>
      </c>
      <c r="N345" s="56"/>
    </row>
    <row r="346" spans="1:14" x14ac:dyDescent="0.25">
      <c r="A346" t="s">
        <v>3011</v>
      </c>
      <c r="B346" t="s">
        <v>440</v>
      </c>
      <c r="C346" t="s">
        <v>346</v>
      </c>
      <c r="D346" t="s">
        <v>20840</v>
      </c>
      <c r="E346" s="84">
        <v>5.23</v>
      </c>
      <c r="F346" s="84">
        <v>-117.28448423881932</v>
      </c>
      <c r="G346" s="84">
        <v>-6.8990873081658419</v>
      </c>
      <c r="H346" s="84">
        <v>12.129087308165843</v>
      </c>
      <c r="I346" s="84">
        <v>-110.38539693065349</v>
      </c>
      <c r="J346" s="84">
        <v>-6.4932586429796171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23113.697753793811</v>
      </c>
      <c r="N346" s="56"/>
    </row>
    <row r="347" spans="1:14" x14ac:dyDescent="0.25">
      <c r="A347" t="s">
        <v>16647</v>
      </c>
      <c r="B347" t="s">
        <v>474</v>
      </c>
      <c r="C347" t="s">
        <v>447</v>
      </c>
      <c r="D347" t="s">
        <v>20880</v>
      </c>
      <c r="E347" s="84">
        <v>3.2600000000000002</v>
      </c>
      <c r="F347" s="84">
        <v>-125.14292108236667</v>
      </c>
      <c r="G347" s="84">
        <v>-7.3613482989627457</v>
      </c>
      <c r="H347" s="84">
        <v>17.982696597925489</v>
      </c>
      <c r="I347" s="84">
        <v>-110.42022448444118</v>
      </c>
      <c r="J347" s="84">
        <v>-6.4953073226141873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23120.990011162823</v>
      </c>
      <c r="N347" s="56"/>
    </row>
    <row r="348" spans="1:14" x14ac:dyDescent="0.25">
      <c r="A348" t="s">
        <v>14468</v>
      </c>
      <c r="B348" t="s">
        <v>901</v>
      </c>
      <c r="C348" t="s">
        <v>346</v>
      </c>
      <c r="D348" t="s">
        <v>20841</v>
      </c>
      <c r="E348" s="84">
        <v>5.19</v>
      </c>
      <c r="F348" s="84">
        <v>-117.32448423881932</v>
      </c>
      <c r="G348" s="84">
        <v>-6.901440249342313</v>
      </c>
      <c r="H348" s="84">
        <v>12.091440249342313</v>
      </c>
      <c r="I348" s="84">
        <v>-110.42304398947701</v>
      </c>
      <c r="J348" s="84">
        <v>-6.4954731758515889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23121.580364321126</v>
      </c>
      <c r="N348" s="56"/>
    </row>
    <row r="349" spans="1:14" x14ac:dyDescent="0.25">
      <c r="A349" t="s">
        <v>18612</v>
      </c>
      <c r="B349" t="s">
        <v>385</v>
      </c>
      <c r="C349" t="s">
        <v>319</v>
      </c>
      <c r="D349" t="s">
        <v>20744</v>
      </c>
      <c r="E349" s="84">
        <v>7.2799999999999994</v>
      </c>
      <c r="F349" s="84">
        <v>-117.34176384506588</v>
      </c>
      <c r="G349" s="84">
        <v>-6.9024566967685814</v>
      </c>
      <c r="H349" s="84">
        <v>14.182456696768583</v>
      </c>
      <c r="I349" s="84">
        <v>-110.4393071482973</v>
      </c>
      <c r="J349" s="84">
        <v>-6.4964298322527823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23124.985574473798</v>
      </c>
      <c r="N349" s="56"/>
    </row>
    <row r="350" spans="1:14" x14ac:dyDescent="0.25">
      <c r="A350" t="s">
        <v>589</v>
      </c>
      <c r="B350" t="s">
        <v>333</v>
      </c>
      <c r="C350" t="s">
        <v>447</v>
      </c>
      <c r="D350" t="s">
        <v>20881</v>
      </c>
      <c r="E350" s="84">
        <v>2.97</v>
      </c>
      <c r="F350" s="84">
        <v>-125.43292108236668</v>
      </c>
      <c r="G350" s="84">
        <v>-7.378407122492157</v>
      </c>
      <c r="H350" s="84">
        <v>17.726814244984315</v>
      </c>
      <c r="I350" s="84">
        <v>-110.67610683738236</v>
      </c>
      <c r="J350" s="84">
        <v>-6.510359225728374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23174.567129590676</v>
      </c>
      <c r="N350" s="56"/>
    </row>
    <row r="351" spans="1:14" x14ac:dyDescent="0.25">
      <c r="A351" t="s">
        <v>16394</v>
      </c>
      <c r="B351" t="s">
        <v>663</v>
      </c>
      <c r="C351" t="s">
        <v>346</v>
      </c>
      <c r="D351" t="s">
        <v>20842</v>
      </c>
      <c r="E351" s="84">
        <v>4.9200000000000008</v>
      </c>
      <c r="F351" s="84">
        <v>-117.59448423881932</v>
      </c>
      <c r="G351" s="84">
        <v>-6.9173226022834893</v>
      </c>
      <c r="H351" s="84">
        <v>11.837322602283491</v>
      </c>
      <c r="I351" s="84">
        <v>-110.67716163653583</v>
      </c>
      <c r="J351" s="84">
        <v>-6.5104212727374016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23174.787985380506</v>
      </c>
      <c r="N351" s="56"/>
    </row>
    <row r="352" spans="1:14" x14ac:dyDescent="0.25">
      <c r="A352" t="s">
        <v>14328</v>
      </c>
      <c r="B352" t="s">
        <v>663</v>
      </c>
      <c r="C352" t="s">
        <v>346</v>
      </c>
      <c r="D352" t="s">
        <v>20843</v>
      </c>
      <c r="E352" s="84">
        <v>4.9000000000000004</v>
      </c>
      <c r="F352" s="84">
        <v>-117.61448423881932</v>
      </c>
      <c r="G352" s="84">
        <v>-6.9184990728717244</v>
      </c>
      <c r="H352" s="84">
        <v>11.818499072871726</v>
      </c>
      <c r="I352" s="84">
        <v>-110.69598516594759</v>
      </c>
      <c r="J352" s="84">
        <v>-6.5115285391733879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23178.729290644165</v>
      </c>
      <c r="N352" s="56"/>
    </row>
    <row r="353" spans="1:14" x14ac:dyDescent="0.25">
      <c r="A353" t="s">
        <v>2638</v>
      </c>
      <c r="B353" t="s">
        <v>312</v>
      </c>
      <c r="C353" t="s">
        <v>346</v>
      </c>
      <c r="D353" t="s">
        <v>20844</v>
      </c>
      <c r="E353" s="84">
        <v>4.82</v>
      </c>
      <c r="F353" s="84">
        <v>-117.69448423881931</v>
      </c>
      <c r="G353" s="84">
        <v>-6.9232049552246657</v>
      </c>
      <c r="H353" s="84">
        <v>11.743204955224666</v>
      </c>
      <c r="I353" s="84">
        <v>-110.77127928359465</v>
      </c>
      <c r="J353" s="84">
        <v>-6.5159576049173324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23194.494511698798</v>
      </c>
      <c r="N353" s="56"/>
    </row>
    <row r="354" spans="1:14" x14ac:dyDescent="0.25">
      <c r="A354" t="s">
        <v>15070</v>
      </c>
      <c r="B354" t="s">
        <v>14060</v>
      </c>
      <c r="C354" t="s">
        <v>346</v>
      </c>
      <c r="D354" t="s">
        <v>20845</v>
      </c>
      <c r="E354" s="84">
        <v>4.68</v>
      </c>
      <c r="F354" s="84">
        <v>-117.83448423881933</v>
      </c>
      <c r="G354" s="84">
        <v>-6.9314402493423133</v>
      </c>
      <c r="H354" s="84">
        <v>11.611440249342312</v>
      </c>
      <c r="I354" s="84">
        <v>-110.90304398947701</v>
      </c>
      <c r="J354" s="84">
        <v>-6.523708469969236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23222.083648544405</v>
      </c>
      <c r="N354" s="56"/>
    </row>
    <row r="355" spans="1:14" x14ac:dyDescent="0.25">
      <c r="A355" t="s">
        <v>7782</v>
      </c>
      <c r="B355" t="s">
        <v>312</v>
      </c>
      <c r="C355" t="s">
        <v>319</v>
      </c>
      <c r="D355" t="s">
        <v>20745</v>
      </c>
      <c r="E355" s="84">
        <v>6.5791600734390103</v>
      </c>
      <c r="F355" s="84">
        <v>-118.04260377162687</v>
      </c>
      <c r="G355" s="84">
        <v>-6.9436825748015805</v>
      </c>
      <c r="H355" s="84">
        <v>13.522842648240591</v>
      </c>
      <c r="I355" s="84">
        <v>-111.0989211968253</v>
      </c>
      <c r="J355" s="84">
        <v>-6.5352306586367828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23263.096779050629</v>
      </c>
      <c r="N355" s="56"/>
    </row>
    <row r="356" spans="1:14" x14ac:dyDescent="0.25">
      <c r="A356" t="s">
        <v>19023</v>
      </c>
      <c r="B356" t="s">
        <v>296</v>
      </c>
      <c r="C356" t="s">
        <v>319</v>
      </c>
      <c r="D356" t="s">
        <v>20746</v>
      </c>
      <c r="E356" s="84">
        <v>6.53</v>
      </c>
      <c r="F356" s="84">
        <v>-118.09176384506588</v>
      </c>
      <c r="G356" s="84">
        <v>-6.9465743438274048</v>
      </c>
      <c r="H356" s="84">
        <v>13.476574343827405</v>
      </c>
      <c r="I356" s="84">
        <v>-111.14518950123848</v>
      </c>
      <c r="J356" s="84">
        <v>-6.537952323602263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23272.784521860976</v>
      </c>
      <c r="N356" s="56"/>
    </row>
    <row r="357" spans="1:14" x14ac:dyDescent="0.25">
      <c r="A357" t="s">
        <v>21928</v>
      </c>
      <c r="B357" t="s">
        <v>546</v>
      </c>
      <c r="C357" t="s">
        <v>346</v>
      </c>
      <c r="D357" t="s">
        <v>20846</v>
      </c>
      <c r="E357" s="84">
        <v>4.4156676030122286</v>
      </c>
      <c r="F357" s="84">
        <v>-118.0988166358071</v>
      </c>
      <c r="G357" s="84">
        <v>-6.9469892138710057</v>
      </c>
      <c r="H357" s="84">
        <v>11.362656816883234</v>
      </c>
      <c r="I357" s="84">
        <v>-111.15182742193609</v>
      </c>
      <c r="J357" s="84">
        <v>-6.5383427895256521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23274.174381924568</v>
      </c>
      <c r="N357" s="56"/>
    </row>
    <row r="358" spans="1:14" x14ac:dyDescent="0.25">
      <c r="A358" t="s">
        <v>6903</v>
      </c>
      <c r="B358" t="s">
        <v>546</v>
      </c>
      <c r="C358" t="s">
        <v>319</v>
      </c>
      <c r="D358" t="s">
        <v>20747</v>
      </c>
      <c r="E358" s="84">
        <v>6.5200000000000005</v>
      </c>
      <c r="F358" s="84">
        <v>-118.10176384506589</v>
      </c>
      <c r="G358" s="84">
        <v>-6.9471625791215228</v>
      </c>
      <c r="H358" s="84">
        <v>13.467162579121524</v>
      </c>
      <c r="I358" s="84">
        <v>-111.15460126594436</v>
      </c>
      <c r="J358" s="84">
        <v>-6.5385059568202566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23274.755174492806</v>
      </c>
      <c r="N358" s="56"/>
    </row>
    <row r="359" spans="1:14" x14ac:dyDescent="0.25">
      <c r="A359" t="s">
        <v>11032</v>
      </c>
      <c r="B359" t="s">
        <v>638</v>
      </c>
      <c r="C359" t="s">
        <v>447</v>
      </c>
      <c r="D359" t="s">
        <v>20882</v>
      </c>
      <c r="E359" s="84">
        <v>2.4</v>
      </c>
      <c r="F359" s="84">
        <v>-126.00292108236667</v>
      </c>
      <c r="G359" s="84">
        <v>-7.4119365342568626</v>
      </c>
      <c r="H359" s="84">
        <v>17.223873068513726</v>
      </c>
      <c r="I359" s="84">
        <v>-111.17904801385295</v>
      </c>
      <c r="J359" s="84">
        <v>-6.539944000814879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23279.873879604038</v>
      </c>
      <c r="N359" s="56"/>
    </row>
    <row r="360" spans="1:14" x14ac:dyDescent="0.25">
      <c r="A360" t="s">
        <v>7495</v>
      </c>
      <c r="B360" t="s">
        <v>1359</v>
      </c>
      <c r="C360" t="s">
        <v>346</v>
      </c>
      <c r="D360" t="s">
        <v>20847</v>
      </c>
      <c r="E360" s="84">
        <v>4.3800000000000008</v>
      </c>
      <c r="F360" s="84">
        <v>-118.13448423881933</v>
      </c>
      <c r="G360" s="84">
        <v>-6.9490873081658426</v>
      </c>
      <c r="H360" s="84">
        <v>11.329087308165843</v>
      </c>
      <c r="I360" s="84">
        <v>-111.18539693065348</v>
      </c>
      <c r="J360" s="84">
        <v>-6.5403174665090287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23281.203227499278</v>
      </c>
      <c r="N360" s="56"/>
    </row>
    <row r="361" spans="1:14" x14ac:dyDescent="0.25">
      <c r="A361" t="s">
        <v>10163</v>
      </c>
      <c r="B361" t="s">
        <v>312</v>
      </c>
      <c r="C361" t="s">
        <v>447</v>
      </c>
      <c r="D361" t="s">
        <v>23321</v>
      </c>
      <c r="E361" s="84">
        <v>2.1</v>
      </c>
      <c r="F361" s="84">
        <v>-126.30292108236668</v>
      </c>
      <c r="G361" s="84">
        <v>-7.4295835930803928</v>
      </c>
      <c r="H361" s="84">
        <v>16.959167186160784</v>
      </c>
      <c r="I361" s="84">
        <v>-111.44375389620589</v>
      </c>
      <c r="J361" s="84">
        <v>-6.555514935070935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23335.298484874231</v>
      </c>
      <c r="N361" s="56"/>
    </row>
    <row r="362" spans="1:14" x14ac:dyDescent="0.25">
      <c r="A362" t="s">
        <v>17924</v>
      </c>
      <c r="B362" t="s">
        <v>385</v>
      </c>
      <c r="C362" t="s">
        <v>447</v>
      </c>
      <c r="D362" t="s">
        <v>20902</v>
      </c>
      <c r="E362" s="84">
        <v>2</v>
      </c>
      <c r="F362" s="84">
        <v>-126.40292108236667</v>
      </c>
      <c r="G362" s="84">
        <v>-7.4354659460215693</v>
      </c>
      <c r="H362" s="84">
        <v>16.870931892043139</v>
      </c>
      <c r="I362" s="84">
        <v>-111.53198919032354</v>
      </c>
      <c r="J362" s="84">
        <v>-6.5607052464896203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23353.773353297627</v>
      </c>
      <c r="N362" s="56"/>
    </row>
    <row r="363" spans="1:14" x14ac:dyDescent="0.25">
      <c r="A363" t="s">
        <v>19930</v>
      </c>
      <c r="B363" t="s">
        <v>516</v>
      </c>
      <c r="C363" t="s">
        <v>319</v>
      </c>
      <c r="D363" t="s">
        <v>20748</v>
      </c>
      <c r="E363" s="84">
        <v>6.0817547881247958</v>
      </c>
      <c r="F363" s="84">
        <v>-118.54000905694109</v>
      </c>
      <c r="G363" s="84">
        <v>-6.9729417092318284</v>
      </c>
      <c r="H363" s="84">
        <v>13.054696497356625</v>
      </c>
      <c r="I363" s="84">
        <v>-111.56706734770925</v>
      </c>
      <c r="J363" s="84">
        <v>-6.5627686675123087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23361.118082509638</v>
      </c>
      <c r="N363" s="56"/>
    </row>
    <row r="364" spans="1:14" x14ac:dyDescent="0.25">
      <c r="A364" t="s">
        <v>14811</v>
      </c>
      <c r="B364" t="s">
        <v>638</v>
      </c>
      <c r="C364" t="s">
        <v>346</v>
      </c>
      <c r="D364" t="s">
        <v>20848</v>
      </c>
      <c r="E364" s="84">
        <v>3.97</v>
      </c>
      <c r="F364" s="84">
        <v>-118.54448423881932</v>
      </c>
      <c r="G364" s="84">
        <v>-6.9732049552246664</v>
      </c>
      <c r="H364" s="84">
        <v>10.943204955224667</v>
      </c>
      <c r="I364" s="84">
        <v>-111.57127928359465</v>
      </c>
      <c r="J364" s="84">
        <v>-6.563016428446744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23361.999985404262</v>
      </c>
      <c r="N364" s="56"/>
    </row>
    <row r="365" spans="1:14" x14ac:dyDescent="0.25">
      <c r="A365" t="s">
        <v>8122</v>
      </c>
      <c r="B365" t="s">
        <v>312</v>
      </c>
      <c r="C365" t="s">
        <v>346</v>
      </c>
      <c r="D365" t="s">
        <v>20849</v>
      </c>
      <c r="E365" s="84">
        <v>3.9502575891178413</v>
      </c>
      <c r="F365" s="84">
        <v>-118.56422664970148</v>
      </c>
      <c r="G365" s="84">
        <v>-6.9743662735118521</v>
      </c>
      <c r="H365" s="84">
        <v>10.924623862629694</v>
      </c>
      <c r="I365" s="84">
        <v>-111.58986037618962</v>
      </c>
      <c r="J365" s="84">
        <v>-6.5641094338935071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23365.890528800621</v>
      </c>
      <c r="N365" s="56"/>
    </row>
    <row r="366" spans="1:14" x14ac:dyDescent="0.25">
      <c r="A366" t="s">
        <v>4042</v>
      </c>
      <c r="B366" t="s">
        <v>701</v>
      </c>
      <c r="C366" t="s">
        <v>346</v>
      </c>
      <c r="D366" t="s">
        <v>20850</v>
      </c>
      <c r="E366" s="84">
        <v>3.8700000000000006</v>
      </c>
      <c r="F366" s="84">
        <v>-118.64448423881932</v>
      </c>
      <c r="G366" s="84">
        <v>-6.979087308165842</v>
      </c>
      <c r="H366" s="84">
        <v>10.849087308165844</v>
      </c>
      <c r="I366" s="84">
        <v>-111.66539693065347</v>
      </c>
      <c r="J366" s="84">
        <v>-6.5685527606266749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23381.706511722554</v>
      </c>
      <c r="N366" s="56"/>
    </row>
    <row r="367" spans="1:14" x14ac:dyDescent="0.25">
      <c r="A367" t="s">
        <v>14678</v>
      </c>
      <c r="B367" t="s">
        <v>369</v>
      </c>
      <c r="C367" t="s">
        <v>346</v>
      </c>
      <c r="D367" t="s">
        <v>20851</v>
      </c>
      <c r="E367" s="84">
        <v>3.7109109237184157</v>
      </c>
      <c r="F367" s="84">
        <v>-118.80357331510091</v>
      </c>
      <c r="G367" s="84">
        <v>-6.988445489123583</v>
      </c>
      <c r="H367" s="84">
        <v>10.699356412841999</v>
      </c>
      <c r="I367" s="84">
        <v>-111.81512782597733</v>
      </c>
      <c r="J367" s="84">
        <v>-6.5773604603516072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23413.05744240951</v>
      </c>
      <c r="N367" s="56"/>
    </row>
    <row r="368" spans="1:14" x14ac:dyDescent="0.25">
      <c r="A368" t="s">
        <v>2697</v>
      </c>
      <c r="B368" t="s">
        <v>715</v>
      </c>
      <c r="C368" t="s">
        <v>346</v>
      </c>
      <c r="D368" t="s">
        <v>23280</v>
      </c>
      <c r="E368" s="84">
        <v>3.64</v>
      </c>
      <c r="F368" s="84">
        <v>-118.87448423881932</v>
      </c>
      <c r="G368" s="84">
        <v>-6.992616719930548</v>
      </c>
      <c r="H368" s="84">
        <v>10.632616719930549</v>
      </c>
      <c r="I368" s="84">
        <v>-111.88186751888877</v>
      </c>
      <c r="J368" s="84">
        <v>-6.5812863246405158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23427.03152225462</v>
      </c>
      <c r="N368" s="56"/>
    </row>
    <row r="369" spans="1:14" x14ac:dyDescent="0.25">
      <c r="A369" t="s">
        <v>5473</v>
      </c>
      <c r="B369" t="s">
        <v>701</v>
      </c>
      <c r="C369" t="s">
        <v>346</v>
      </c>
      <c r="D369" t="s">
        <v>23263</v>
      </c>
      <c r="E369" s="84">
        <v>3.5500000000000003</v>
      </c>
      <c r="F369" s="84">
        <v>-118.96448423881932</v>
      </c>
      <c r="G369" s="84">
        <v>-6.9979108375776073</v>
      </c>
      <c r="H369" s="84">
        <v>10.547910837577607</v>
      </c>
      <c r="I369" s="84">
        <v>-111.96657340124172</v>
      </c>
      <c r="J369" s="84">
        <v>-6.5862690236024539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23444.767395941082</v>
      </c>
      <c r="N369" s="56"/>
    </row>
    <row r="370" spans="1:14" x14ac:dyDescent="0.25">
      <c r="A370" t="s">
        <v>9163</v>
      </c>
      <c r="B370" t="s">
        <v>868</v>
      </c>
      <c r="C370" t="s">
        <v>447</v>
      </c>
      <c r="D370" t="s">
        <v>23319</v>
      </c>
      <c r="E370" s="84">
        <v>1.4000000000000001</v>
      </c>
      <c r="F370" s="84">
        <v>-127.00292108236667</v>
      </c>
      <c r="G370" s="84">
        <v>-7.470760063668628</v>
      </c>
      <c r="H370" s="84">
        <v>16.341520127337255</v>
      </c>
      <c r="I370" s="84">
        <v>-112.06140095502943</v>
      </c>
      <c r="J370" s="84">
        <v>-6.5918471150017313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23464.622563838009</v>
      </c>
      <c r="N370" s="56"/>
    </row>
    <row r="371" spans="1:14" x14ac:dyDescent="0.25">
      <c r="A371" t="s">
        <v>2498</v>
      </c>
      <c r="B371" t="s">
        <v>715</v>
      </c>
      <c r="C371" t="s">
        <v>346</v>
      </c>
      <c r="D371" t="s">
        <v>23282</v>
      </c>
      <c r="E371" s="84">
        <v>3.4200000000000004</v>
      </c>
      <c r="F371" s="84">
        <v>-119.09448423881932</v>
      </c>
      <c r="G371" s="84">
        <v>-7.005557896401136</v>
      </c>
      <c r="H371" s="84">
        <v>10.425557896401138</v>
      </c>
      <c r="I371" s="84">
        <v>-112.08892634241818</v>
      </c>
      <c r="J371" s="84">
        <v>-6.593466255436363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23470.385880154856</v>
      </c>
      <c r="N371" s="56"/>
    </row>
    <row r="372" spans="1:14" x14ac:dyDescent="0.25">
      <c r="A372" t="s">
        <v>18739</v>
      </c>
      <c r="B372" t="s">
        <v>715</v>
      </c>
      <c r="C372" t="s">
        <v>346</v>
      </c>
      <c r="D372" t="s">
        <v>23243</v>
      </c>
      <c r="E372" s="84">
        <v>3.4000000000000004</v>
      </c>
      <c r="F372" s="84">
        <v>-119.11448423881932</v>
      </c>
      <c r="G372" s="84">
        <v>-7.0067343669893711</v>
      </c>
      <c r="H372" s="84">
        <v>10.406734366989372</v>
      </c>
      <c r="I372" s="84">
        <v>-112.10774987182995</v>
      </c>
      <c r="J372" s="84">
        <v>-6.5945735218723502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23474.327185418519</v>
      </c>
      <c r="N372" s="56"/>
    </row>
    <row r="373" spans="1:14" x14ac:dyDescent="0.25">
      <c r="A373" t="s">
        <v>5895</v>
      </c>
      <c r="B373" t="s">
        <v>715</v>
      </c>
      <c r="C373" t="s">
        <v>346</v>
      </c>
      <c r="D373" t="s">
        <v>23268</v>
      </c>
      <c r="E373" s="84">
        <v>3.4000000000000004</v>
      </c>
      <c r="F373" s="84">
        <v>-119.11448423881932</v>
      </c>
      <c r="G373" s="84">
        <v>-7.0067343669893711</v>
      </c>
      <c r="H373" s="84">
        <v>10.406734366989372</v>
      </c>
      <c r="I373" s="84">
        <v>-112.10774987182995</v>
      </c>
      <c r="J373" s="84">
        <v>-6.5945735218723502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23474.327185418519</v>
      </c>
      <c r="N373" s="56"/>
    </row>
    <row r="374" spans="1:14" x14ac:dyDescent="0.25">
      <c r="A374" t="s">
        <v>17464</v>
      </c>
      <c r="B374" t="s">
        <v>304</v>
      </c>
      <c r="C374" t="s">
        <v>346</v>
      </c>
      <c r="D374" t="s">
        <v>23253</v>
      </c>
      <c r="E374" s="84">
        <v>3.3200000000000003</v>
      </c>
      <c r="F374" s="84">
        <v>-119.19448423881931</v>
      </c>
      <c r="G374" s="84">
        <v>-7.0114402493423125</v>
      </c>
      <c r="H374" s="84">
        <v>10.331440249342315</v>
      </c>
      <c r="I374" s="84">
        <v>-112.183043989477</v>
      </c>
      <c r="J374" s="84">
        <v>-6.5990025876162939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23490.092406473148</v>
      </c>
      <c r="N374" s="56"/>
    </row>
    <row r="375" spans="1:14" x14ac:dyDescent="0.25">
      <c r="A375" t="s">
        <v>17667</v>
      </c>
      <c r="B375" t="s">
        <v>363</v>
      </c>
      <c r="C375" t="s">
        <v>346</v>
      </c>
      <c r="D375" t="s">
        <v>23247</v>
      </c>
      <c r="E375" s="84">
        <v>3.3200000000000003</v>
      </c>
      <c r="F375" s="84">
        <v>-119.19448423881931</v>
      </c>
      <c r="G375" s="84">
        <v>-7.0114402493423125</v>
      </c>
      <c r="H375" s="84">
        <v>10.331440249342315</v>
      </c>
      <c r="I375" s="84">
        <v>-112.183043989477</v>
      </c>
      <c r="J375" s="84">
        <v>-6.5990025876162939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23490.092406473148</v>
      </c>
      <c r="N375" s="56"/>
    </row>
    <row r="376" spans="1:14" x14ac:dyDescent="0.25">
      <c r="A376" t="s">
        <v>16382</v>
      </c>
      <c r="B376" t="s">
        <v>296</v>
      </c>
      <c r="C376" t="s">
        <v>346</v>
      </c>
      <c r="D376" t="s">
        <v>23254</v>
      </c>
      <c r="E376" s="84">
        <v>3.24</v>
      </c>
      <c r="F376" s="84">
        <v>-119.27448423881933</v>
      </c>
      <c r="G376" s="84">
        <v>-7.0161461316952547</v>
      </c>
      <c r="H376" s="84">
        <v>10.256146131695255</v>
      </c>
      <c r="I376" s="84">
        <v>-112.25833810712406</v>
      </c>
      <c r="J376" s="84">
        <v>-6.6034316533602393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23505.857627527785</v>
      </c>
      <c r="N376" s="56"/>
    </row>
    <row r="377" spans="1:14" x14ac:dyDescent="0.25">
      <c r="A377" t="s">
        <v>15301</v>
      </c>
      <c r="B377" t="s">
        <v>888</v>
      </c>
      <c r="C377" t="s">
        <v>346</v>
      </c>
      <c r="D377" t="s">
        <v>23262</v>
      </c>
      <c r="E377" s="84">
        <v>3.24</v>
      </c>
      <c r="F377" s="84">
        <v>-119.27448423881933</v>
      </c>
      <c r="G377" s="84">
        <v>-7.0161461316952547</v>
      </c>
      <c r="H377" s="84">
        <v>10.256146131695255</v>
      </c>
      <c r="I377" s="84">
        <v>-112.25833810712406</v>
      </c>
      <c r="J377" s="84">
        <v>-6.6034316533602393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23505.857627527785</v>
      </c>
      <c r="N377" s="56"/>
    </row>
    <row r="378" spans="1:14" x14ac:dyDescent="0.25">
      <c r="A378" t="s">
        <v>18211</v>
      </c>
      <c r="B378" t="s">
        <v>516</v>
      </c>
      <c r="C378" t="s">
        <v>346</v>
      </c>
      <c r="D378" t="s">
        <v>23248</v>
      </c>
      <c r="E378" s="84">
        <v>3.22</v>
      </c>
      <c r="F378" s="84">
        <v>-119.29448423881932</v>
      </c>
      <c r="G378" s="84">
        <v>-7.0173226022834898</v>
      </c>
      <c r="H378" s="84">
        <v>10.23732260228349</v>
      </c>
      <c r="I378" s="84">
        <v>-112.27716163653584</v>
      </c>
      <c r="J378" s="84">
        <v>-6.6045389197962256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23509.79893279144</v>
      </c>
      <c r="N378" s="56"/>
    </row>
    <row r="379" spans="1:14" x14ac:dyDescent="0.25">
      <c r="A379" t="s">
        <v>17257</v>
      </c>
      <c r="B379" t="s">
        <v>516</v>
      </c>
      <c r="C379" t="s">
        <v>346</v>
      </c>
      <c r="D379" t="s">
        <v>23255</v>
      </c>
      <c r="E379" s="84">
        <v>3.2100000000000004</v>
      </c>
      <c r="F379" s="84">
        <v>-119.30448423881933</v>
      </c>
      <c r="G379" s="84">
        <v>-7.0179108375776078</v>
      </c>
      <c r="H379" s="84">
        <v>10.227910837577607</v>
      </c>
      <c r="I379" s="84">
        <v>-112.28657340124171</v>
      </c>
      <c r="J379" s="84">
        <v>-6.6050925530142184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23511.76958542327</v>
      </c>
      <c r="N379" s="56"/>
    </row>
    <row r="380" spans="1:14" x14ac:dyDescent="0.25">
      <c r="A380" t="s">
        <v>16263</v>
      </c>
      <c r="B380" t="s">
        <v>516</v>
      </c>
      <c r="C380" t="s">
        <v>346</v>
      </c>
      <c r="D380" t="s">
        <v>23260</v>
      </c>
      <c r="E380" s="84">
        <v>3.2</v>
      </c>
      <c r="F380" s="84">
        <v>-119.31448423881932</v>
      </c>
      <c r="G380" s="84">
        <v>-7.0184990728717249</v>
      </c>
      <c r="H380" s="84">
        <v>10.218499072871726</v>
      </c>
      <c r="I380" s="84">
        <v>-112.2959851659476</v>
      </c>
      <c r="J380" s="84">
        <v>-6.605646186232212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23513.740238055099</v>
      </c>
      <c r="N380" s="56"/>
    </row>
    <row r="381" spans="1:14" x14ac:dyDescent="0.25">
      <c r="A381" t="s">
        <v>16538</v>
      </c>
      <c r="B381" t="s">
        <v>14060</v>
      </c>
      <c r="C381" t="s">
        <v>346</v>
      </c>
      <c r="D381" t="s">
        <v>23278</v>
      </c>
      <c r="E381" s="84">
        <v>3.2</v>
      </c>
      <c r="F381" s="84">
        <v>-119.31448423881932</v>
      </c>
      <c r="G381" s="84">
        <v>-7.0184990728717249</v>
      </c>
      <c r="H381" s="84">
        <v>10.218499072871726</v>
      </c>
      <c r="I381" s="84">
        <v>-112.2959851659476</v>
      </c>
      <c r="J381" s="84">
        <v>-6.605646186232212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23513.740238055099</v>
      </c>
      <c r="N381" s="56"/>
    </row>
    <row r="382" spans="1:14" x14ac:dyDescent="0.25">
      <c r="A382" t="s">
        <v>16282</v>
      </c>
      <c r="B382" t="s">
        <v>901</v>
      </c>
      <c r="C382" t="s">
        <v>346</v>
      </c>
      <c r="D382" t="s">
        <v>23256</v>
      </c>
      <c r="E382" s="84">
        <v>3.1900000000000004</v>
      </c>
      <c r="F382" s="84">
        <v>-119.32448423881932</v>
      </c>
      <c r="G382" s="84">
        <v>-7.0190873081658429</v>
      </c>
      <c r="H382" s="84">
        <v>10.209087308165843</v>
      </c>
      <c r="I382" s="84">
        <v>-112.30539693065347</v>
      </c>
      <c r="J382" s="84">
        <v>-6.6061998194502038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23515.710890686925</v>
      </c>
      <c r="N382" s="56"/>
    </row>
    <row r="383" spans="1:14" x14ac:dyDescent="0.25">
      <c r="A383" t="s">
        <v>20045</v>
      </c>
      <c r="B383" t="s">
        <v>901</v>
      </c>
      <c r="C383" t="s">
        <v>346</v>
      </c>
      <c r="D383" t="s">
        <v>23271</v>
      </c>
      <c r="E383" s="84">
        <v>3.17</v>
      </c>
      <c r="F383" s="84">
        <v>-119.34448423881932</v>
      </c>
      <c r="G383" s="84">
        <v>-7.020263778754078</v>
      </c>
      <c r="H383" s="84">
        <v>10.190263778754078</v>
      </c>
      <c r="I383" s="84">
        <v>-112.32422046006525</v>
      </c>
      <c r="J383" s="84">
        <v>-6.6073070858861911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23519.652195950588</v>
      </c>
      <c r="N383" s="56"/>
    </row>
    <row r="384" spans="1:14" x14ac:dyDescent="0.25">
      <c r="A384" t="s">
        <v>20041</v>
      </c>
      <c r="B384" t="s">
        <v>1185</v>
      </c>
      <c r="C384" t="s">
        <v>346</v>
      </c>
      <c r="D384" t="s">
        <v>23266</v>
      </c>
      <c r="E384" s="84">
        <v>3.16</v>
      </c>
      <c r="F384" s="84">
        <v>-119.35448423881932</v>
      </c>
      <c r="G384" s="84">
        <v>-7.0208520140481951</v>
      </c>
      <c r="H384" s="84">
        <v>10.180852014048195</v>
      </c>
      <c r="I384" s="84">
        <v>-112.33363222477112</v>
      </c>
      <c r="J384" s="84">
        <v>-6.6078607191041838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23521.622848582414</v>
      </c>
      <c r="N384" s="56"/>
    </row>
    <row r="385" spans="1:14" x14ac:dyDescent="0.25">
      <c r="A385" t="s">
        <v>14988</v>
      </c>
      <c r="B385" t="s">
        <v>413</v>
      </c>
      <c r="C385" t="s">
        <v>346</v>
      </c>
      <c r="D385" t="s">
        <v>23252</v>
      </c>
      <c r="E385" s="84">
        <v>3.1500000000000004</v>
      </c>
      <c r="F385" s="84">
        <v>-119.36448423881932</v>
      </c>
      <c r="G385" s="84">
        <v>-7.0214402493423123</v>
      </c>
      <c r="H385" s="84">
        <v>10.171440249342314</v>
      </c>
      <c r="I385" s="84">
        <v>-112.34304398947701</v>
      </c>
      <c r="J385" s="84">
        <v>-6.6084143523221774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23523.593501214247</v>
      </c>
      <c r="N385" s="56"/>
    </row>
    <row r="386" spans="1:14" x14ac:dyDescent="0.25">
      <c r="A386" t="s">
        <v>20159</v>
      </c>
      <c r="B386" t="s">
        <v>546</v>
      </c>
      <c r="C386" t="s">
        <v>346</v>
      </c>
      <c r="D386" t="s">
        <v>23269</v>
      </c>
      <c r="E386" s="84">
        <v>3.1300000000000003</v>
      </c>
      <c r="F386" s="84">
        <v>-119.38448423881933</v>
      </c>
      <c r="G386" s="84">
        <v>-7.0226167199305483</v>
      </c>
      <c r="H386" s="84">
        <v>10.152616719930549</v>
      </c>
      <c r="I386" s="84">
        <v>-112.36186751888877</v>
      </c>
      <c r="J386" s="84">
        <v>-6.6095216187581629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23527.534806477903</v>
      </c>
      <c r="N386" s="56"/>
    </row>
    <row r="387" spans="1:14" x14ac:dyDescent="0.25">
      <c r="A387" t="s">
        <v>15230</v>
      </c>
      <c r="B387" t="s">
        <v>546</v>
      </c>
      <c r="C387" t="s">
        <v>346</v>
      </c>
      <c r="D387" t="s">
        <v>23265</v>
      </c>
      <c r="E387" s="84">
        <v>3.1300000000000003</v>
      </c>
      <c r="F387" s="84">
        <v>-119.38448423881933</v>
      </c>
      <c r="G387" s="84">
        <v>-7.0226167199305483</v>
      </c>
      <c r="H387" s="84">
        <v>10.152616719930549</v>
      </c>
      <c r="I387" s="84">
        <v>-112.36186751888877</v>
      </c>
      <c r="J387" s="84">
        <v>-6.6095216187581629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23527.534806477903</v>
      </c>
      <c r="N387" s="56"/>
    </row>
    <row r="388" spans="1:14" x14ac:dyDescent="0.25">
      <c r="A388" t="s">
        <v>17320</v>
      </c>
      <c r="B388" t="s">
        <v>350</v>
      </c>
      <c r="C388" t="s">
        <v>346</v>
      </c>
      <c r="D388" t="s">
        <v>23270</v>
      </c>
      <c r="E388" s="84">
        <v>3.1100000000000003</v>
      </c>
      <c r="F388" s="84">
        <v>-119.40448423881932</v>
      </c>
      <c r="G388" s="84">
        <v>-7.0237931905187834</v>
      </c>
      <c r="H388" s="84">
        <v>10.133793190518784</v>
      </c>
      <c r="I388" s="84">
        <v>-112.38069104830053</v>
      </c>
      <c r="J388" s="84">
        <v>-6.6106288851941493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23531.476111741558</v>
      </c>
      <c r="N388" s="56"/>
    </row>
    <row r="389" spans="1:14" x14ac:dyDescent="0.25">
      <c r="A389" t="s">
        <v>4376</v>
      </c>
      <c r="B389" t="s">
        <v>350</v>
      </c>
      <c r="C389" t="s">
        <v>346</v>
      </c>
      <c r="D389" t="s">
        <v>23281</v>
      </c>
      <c r="E389" s="84">
        <v>3.1100000000000003</v>
      </c>
      <c r="F389" s="84">
        <v>-119.40448423881932</v>
      </c>
      <c r="G389" s="84">
        <v>-7.0237931905187834</v>
      </c>
      <c r="H389" s="84">
        <v>10.133793190518784</v>
      </c>
      <c r="I389" s="84">
        <v>-112.38069104830053</v>
      </c>
      <c r="J389" s="84">
        <v>-6.6106288851941493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23531.476111741558</v>
      </c>
      <c r="N389" s="56"/>
    </row>
    <row r="390" spans="1:14" x14ac:dyDescent="0.25">
      <c r="A390" t="s">
        <v>18395</v>
      </c>
      <c r="B390" t="s">
        <v>350</v>
      </c>
      <c r="C390" t="s">
        <v>346</v>
      </c>
      <c r="D390" t="s">
        <v>23274</v>
      </c>
      <c r="E390" s="84">
        <v>3.09</v>
      </c>
      <c r="F390" s="84">
        <v>-119.42448423881932</v>
      </c>
      <c r="G390" s="84">
        <v>-7.0249696611070185</v>
      </c>
      <c r="H390" s="84">
        <v>10.114969661107018</v>
      </c>
      <c r="I390" s="84">
        <v>-112.3995145777123</v>
      </c>
      <c r="J390" s="84">
        <v>-6.6117361516301347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23535.417417005214</v>
      </c>
      <c r="N390" s="56"/>
    </row>
    <row r="391" spans="1:14" x14ac:dyDescent="0.25">
      <c r="A391" t="s">
        <v>16384</v>
      </c>
      <c r="B391" t="s">
        <v>385</v>
      </c>
      <c r="C391" t="s">
        <v>346</v>
      </c>
      <c r="D391" t="s">
        <v>23257</v>
      </c>
      <c r="E391" s="84">
        <v>3.0500000000000003</v>
      </c>
      <c r="F391" s="84">
        <v>-119.46448423881932</v>
      </c>
      <c r="G391" s="84">
        <v>-7.0273226022834896</v>
      </c>
      <c r="H391" s="84">
        <v>10.077322602283491</v>
      </c>
      <c r="I391" s="84">
        <v>-112.43716163653583</v>
      </c>
      <c r="J391" s="84">
        <v>-6.6139506845021074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23543.300027532532</v>
      </c>
      <c r="N391" s="56"/>
    </row>
    <row r="392" spans="1:14" x14ac:dyDescent="0.25">
      <c r="A392" t="s">
        <v>15085</v>
      </c>
      <c r="B392" t="s">
        <v>301</v>
      </c>
      <c r="C392" t="s">
        <v>346</v>
      </c>
      <c r="D392" t="s">
        <v>23251</v>
      </c>
      <c r="E392" s="84">
        <v>3.04</v>
      </c>
      <c r="F392" s="84">
        <v>-119.47448423881931</v>
      </c>
      <c r="G392" s="84">
        <v>-7.0279108375776067</v>
      </c>
      <c r="H392" s="84">
        <v>10.067910837577607</v>
      </c>
      <c r="I392" s="84">
        <v>-112.44657340124172</v>
      </c>
      <c r="J392" s="84">
        <v>-6.6145043177201011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23545.270680164365</v>
      </c>
      <c r="N392" s="56"/>
    </row>
    <row r="393" spans="1:14" x14ac:dyDescent="0.25">
      <c r="A393" t="s">
        <v>17920</v>
      </c>
      <c r="B393" t="s">
        <v>440</v>
      </c>
      <c r="C393" t="s">
        <v>319</v>
      </c>
      <c r="D393" t="s">
        <v>20749</v>
      </c>
      <c r="E393" s="84">
        <v>5.1325719636867131</v>
      </c>
      <c r="F393" s="84">
        <v>-119.48919188137917</v>
      </c>
      <c r="G393" s="84">
        <v>-7.0287759930223039</v>
      </c>
      <c r="H393" s="84">
        <v>12.161347956709019</v>
      </c>
      <c r="I393" s="84">
        <v>-112.46041588835686</v>
      </c>
      <c r="J393" s="84">
        <v>-6.6153185816680509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23548.169045616218</v>
      </c>
      <c r="N393" s="56"/>
    </row>
    <row r="394" spans="1:14" x14ac:dyDescent="0.25">
      <c r="A394" t="s">
        <v>8333</v>
      </c>
      <c r="B394" t="s">
        <v>301</v>
      </c>
      <c r="C394" t="s">
        <v>346</v>
      </c>
      <c r="D394" t="s">
        <v>23246</v>
      </c>
      <c r="E394" s="84">
        <v>3.0100000000000007</v>
      </c>
      <c r="F394" s="84">
        <v>-119.50448423881932</v>
      </c>
      <c r="G394" s="84">
        <v>-7.0296755434599598</v>
      </c>
      <c r="H394" s="84">
        <v>10.03967554345996</v>
      </c>
      <c r="I394" s="84">
        <v>-112.47480869535936</v>
      </c>
      <c r="J394" s="84">
        <v>-6.6161652173740801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23551.18263805985</v>
      </c>
      <c r="N394" s="56"/>
    </row>
    <row r="395" spans="1:14" x14ac:dyDescent="0.25">
      <c r="A395" t="s">
        <v>18355</v>
      </c>
      <c r="B395" t="s">
        <v>1359</v>
      </c>
      <c r="C395" t="s">
        <v>346</v>
      </c>
      <c r="D395" t="s">
        <v>23277</v>
      </c>
      <c r="E395" s="84">
        <v>2.9400000000000004</v>
      </c>
      <c r="F395" s="84">
        <v>-119.57448423881932</v>
      </c>
      <c r="G395" s="84">
        <v>-7.033793190518784</v>
      </c>
      <c r="H395" s="84">
        <v>9.9737931905187835</v>
      </c>
      <c r="I395" s="84">
        <v>-112.54069104830054</v>
      </c>
      <c r="J395" s="84">
        <v>-6.6200406499000319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23564.977206482654</v>
      </c>
      <c r="N395" s="56"/>
    </row>
    <row r="396" spans="1:14" x14ac:dyDescent="0.25">
      <c r="A396" t="s">
        <v>14267</v>
      </c>
      <c r="B396" t="s">
        <v>338</v>
      </c>
      <c r="C396" t="s">
        <v>346</v>
      </c>
      <c r="D396" t="s">
        <v>23241</v>
      </c>
      <c r="E396" s="84">
        <v>2.87</v>
      </c>
      <c r="F396" s="84">
        <v>-119.64448423881932</v>
      </c>
      <c r="G396" s="84">
        <v>-7.0379108375776065</v>
      </c>
      <c r="H396" s="84">
        <v>9.9079108375776066</v>
      </c>
      <c r="I396" s="84">
        <v>-112.60657340124172</v>
      </c>
      <c r="J396" s="84">
        <v>-6.6239160824259837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23578.771774905457</v>
      </c>
      <c r="N396" s="56"/>
    </row>
    <row r="397" spans="1:14" x14ac:dyDescent="0.25">
      <c r="A397" t="s">
        <v>16390</v>
      </c>
      <c r="B397" t="s">
        <v>906</v>
      </c>
      <c r="C397" t="s">
        <v>346</v>
      </c>
      <c r="D397" t="s">
        <v>23258</v>
      </c>
      <c r="E397" s="84">
        <v>2.8600000000000003</v>
      </c>
      <c r="F397" s="84">
        <v>-119.65448423881932</v>
      </c>
      <c r="G397" s="84">
        <v>-7.0384990728717245</v>
      </c>
      <c r="H397" s="84">
        <v>9.8984990728717257</v>
      </c>
      <c r="I397" s="84">
        <v>-112.61598516594759</v>
      </c>
      <c r="J397" s="84">
        <v>-6.6244697156439756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23580.742427537283</v>
      </c>
      <c r="N397" s="56"/>
    </row>
    <row r="398" spans="1:14" x14ac:dyDescent="0.25">
      <c r="A398" t="s">
        <v>16179</v>
      </c>
      <c r="B398" t="s">
        <v>1359</v>
      </c>
      <c r="C398" t="s">
        <v>346</v>
      </c>
      <c r="D398" t="s">
        <v>23267</v>
      </c>
      <c r="E398" s="84">
        <v>2.8500000000000005</v>
      </c>
      <c r="F398" s="84">
        <v>-119.66448423881933</v>
      </c>
      <c r="G398" s="84">
        <v>-7.0390873081658425</v>
      </c>
      <c r="H398" s="84">
        <v>9.889087308165843</v>
      </c>
      <c r="I398" s="84">
        <v>-112.62539693065348</v>
      </c>
      <c r="J398" s="84">
        <v>-6.6250233488619692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23582.713080169113</v>
      </c>
      <c r="N398" s="56"/>
    </row>
    <row r="399" spans="1:14" x14ac:dyDescent="0.25">
      <c r="A399" t="s">
        <v>14129</v>
      </c>
      <c r="B399" t="s">
        <v>888</v>
      </c>
      <c r="C399" t="s">
        <v>346</v>
      </c>
      <c r="D399" t="s">
        <v>23276</v>
      </c>
      <c r="E399" s="84">
        <v>2.7</v>
      </c>
      <c r="F399" s="84">
        <v>-119.81448423881932</v>
      </c>
      <c r="G399" s="84">
        <v>-7.0479108375776072</v>
      </c>
      <c r="H399" s="84">
        <v>9.7479108375776082</v>
      </c>
      <c r="I399" s="84">
        <v>-112.76657340124171</v>
      </c>
      <c r="J399" s="84">
        <v>-6.6333278471318655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23612.272869646549</v>
      </c>
      <c r="N399" s="56"/>
    </row>
    <row r="400" spans="1:14" x14ac:dyDescent="0.25">
      <c r="A400" t="s">
        <v>16581</v>
      </c>
      <c r="B400" t="s">
        <v>868</v>
      </c>
      <c r="C400" t="s">
        <v>346</v>
      </c>
      <c r="D400" t="s">
        <v>23264</v>
      </c>
      <c r="E400" s="84">
        <v>2.5700000000000003</v>
      </c>
      <c r="F400" s="84">
        <v>-119.94448423881931</v>
      </c>
      <c r="G400" s="84">
        <v>-7.0555578964011358</v>
      </c>
      <c r="H400" s="84">
        <v>9.625557896401137</v>
      </c>
      <c r="I400" s="84">
        <v>-112.88892634241819</v>
      </c>
      <c r="J400" s="84">
        <v>-6.6405250789657755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23637.891353860326</v>
      </c>
      <c r="N400" s="56"/>
    </row>
    <row r="401" spans="1:14" x14ac:dyDescent="0.25">
      <c r="A401" t="s">
        <v>16850</v>
      </c>
      <c r="B401" t="s">
        <v>484</v>
      </c>
      <c r="C401" t="s">
        <v>346</v>
      </c>
      <c r="D401" t="s">
        <v>23275</v>
      </c>
      <c r="E401" s="84">
        <v>2.54</v>
      </c>
      <c r="F401" s="84">
        <v>-119.97448423881931</v>
      </c>
      <c r="G401" s="84">
        <v>-7.057322602283489</v>
      </c>
      <c r="H401" s="84">
        <v>9.5973226022834908</v>
      </c>
      <c r="I401" s="84">
        <v>-112.91716163653584</v>
      </c>
      <c r="J401" s="84">
        <v>-6.6421859786197555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23643.803311755815</v>
      </c>
      <c r="N401" s="56"/>
    </row>
    <row r="402" spans="1:14" x14ac:dyDescent="0.25">
      <c r="A402" t="s">
        <v>10258</v>
      </c>
      <c r="B402" t="s">
        <v>638</v>
      </c>
      <c r="C402" t="s">
        <v>319</v>
      </c>
      <c r="D402" t="s">
        <v>20750</v>
      </c>
      <c r="E402" s="84">
        <v>4.43</v>
      </c>
      <c r="F402" s="84">
        <v>-120.19176384506588</v>
      </c>
      <c r="G402" s="84">
        <v>-7.0701037555921102</v>
      </c>
      <c r="H402" s="84">
        <v>11.500103755592111</v>
      </c>
      <c r="I402" s="84">
        <v>-113.12166008947378</v>
      </c>
      <c r="J402" s="84">
        <v>-6.6542152993808106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23686.621574545072</v>
      </c>
      <c r="N402" s="56"/>
    </row>
    <row r="403" spans="1:14" x14ac:dyDescent="0.25">
      <c r="A403" t="s">
        <v>16048</v>
      </c>
      <c r="B403" t="s">
        <v>701</v>
      </c>
      <c r="C403" t="s">
        <v>319</v>
      </c>
      <c r="D403" t="s">
        <v>20751</v>
      </c>
      <c r="E403" s="84">
        <v>4.33</v>
      </c>
      <c r="F403" s="84">
        <v>-120.29176384506589</v>
      </c>
      <c r="G403" s="84">
        <v>-7.0759861085332876</v>
      </c>
      <c r="H403" s="84">
        <v>11.405986108533288</v>
      </c>
      <c r="I403" s="84">
        <v>-113.2157777365326</v>
      </c>
      <c r="J403" s="84">
        <v>-6.6597516315607415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23706.32810086336</v>
      </c>
      <c r="N403" s="56"/>
    </row>
    <row r="404" spans="1:14" x14ac:dyDescent="0.25">
      <c r="A404" t="s">
        <v>14597</v>
      </c>
      <c r="B404" t="s">
        <v>688</v>
      </c>
      <c r="C404" t="s">
        <v>319</v>
      </c>
      <c r="D404" t="s">
        <v>20752</v>
      </c>
      <c r="E404" s="84">
        <v>4.32</v>
      </c>
      <c r="F404" s="84">
        <v>-120.30176384506589</v>
      </c>
      <c r="G404" s="84">
        <v>-7.0765743438274056</v>
      </c>
      <c r="H404" s="84">
        <v>11.396574343827407</v>
      </c>
      <c r="I404" s="84">
        <v>-113.22518950123848</v>
      </c>
      <c r="J404" s="84">
        <v>-6.6603052647787342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23708.29875349519</v>
      </c>
      <c r="N404" s="56"/>
    </row>
    <row r="405" spans="1:14" x14ac:dyDescent="0.25">
      <c r="A405" t="s">
        <v>17799</v>
      </c>
      <c r="B405" t="s">
        <v>516</v>
      </c>
      <c r="C405" t="s">
        <v>319</v>
      </c>
      <c r="D405" t="s">
        <v>20753</v>
      </c>
      <c r="E405" s="84">
        <v>4.22</v>
      </c>
      <c r="F405" s="84">
        <v>-120.40176384506589</v>
      </c>
      <c r="G405" s="84">
        <v>-7.0824566967685811</v>
      </c>
      <c r="H405" s="84">
        <v>11.302456696768582</v>
      </c>
      <c r="I405" s="84">
        <v>-113.3193071482973</v>
      </c>
      <c r="J405" s="84">
        <v>-6.6658415969586642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23728.005279813478</v>
      </c>
      <c r="N405" s="56"/>
    </row>
    <row r="406" spans="1:14" x14ac:dyDescent="0.25">
      <c r="A406" t="s">
        <v>16796</v>
      </c>
      <c r="B406" t="s">
        <v>715</v>
      </c>
      <c r="C406" t="s">
        <v>319</v>
      </c>
      <c r="D406" t="s">
        <v>20754</v>
      </c>
      <c r="E406" s="84">
        <v>4.2</v>
      </c>
      <c r="F406" s="84">
        <v>-120.42176384506588</v>
      </c>
      <c r="G406" s="84">
        <v>-7.0836331673568163</v>
      </c>
      <c r="H406" s="84">
        <v>11.283633167356818</v>
      </c>
      <c r="I406" s="84">
        <v>-113.33813067770907</v>
      </c>
      <c r="J406" s="84">
        <v>-6.6669488633946514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23731.946585077138</v>
      </c>
      <c r="N406" s="56"/>
    </row>
    <row r="407" spans="1:14" x14ac:dyDescent="0.25">
      <c r="A407" t="s">
        <v>1476</v>
      </c>
      <c r="B407" t="s">
        <v>363</v>
      </c>
      <c r="C407" t="s">
        <v>319</v>
      </c>
      <c r="D407" t="s">
        <v>20755</v>
      </c>
      <c r="E407" s="84">
        <v>4.1900000000000004</v>
      </c>
      <c r="F407" s="84">
        <v>-120.43176384506589</v>
      </c>
      <c r="G407" s="84">
        <v>-7.0842214026509343</v>
      </c>
      <c r="H407" s="84">
        <v>11.274221402650936</v>
      </c>
      <c r="I407" s="84">
        <v>-113.34754244241495</v>
      </c>
      <c r="J407" s="84">
        <v>-6.6675024966126442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23733.917237708967</v>
      </c>
      <c r="N407" s="56"/>
    </row>
    <row r="408" spans="1:14" x14ac:dyDescent="0.25">
      <c r="A408" t="s">
        <v>14735</v>
      </c>
      <c r="B408" t="s">
        <v>369</v>
      </c>
      <c r="C408" t="s">
        <v>319</v>
      </c>
      <c r="D408" t="s">
        <v>20756</v>
      </c>
      <c r="E408" s="84">
        <v>4.1500000000000004</v>
      </c>
      <c r="F408" s="84">
        <v>-120.47176384506588</v>
      </c>
      <c r="G408" s="84">
        <v>-7.0865743438274045</v>
      </c>
      <c r="H408" s="84">
        <v>11.236574343827407</v>
      </c>
      <c r="I408" s="84">
        <v>-113.38518950123847</v>
      </c>
      <c r="J408" s="84">
        <v>-6.669717029484616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23741.799848236282</v>
      </c>
      <c r="N408" s="56"/>
    </row>
    <row r="409" spans="1:14" x14ac:dyDescent="0.25">
      <c r="A409" t="s">
        <v>16270</v>
      </c>
      <c r="B409" t="s">
        <v>564</v>
      </c>
      <c r="C409" t="s">
        <v>319</v>
      </c>
      <c r="D409" t="s">
        <v>20757</v>
      </c>
      <c r="E409" s="84">
        <v>4.1100000000000003</v>
      </c>
      <c r="F409" s="84">
        <v>-120.51176384506589</v>
      </c>
      <c r="G409" s="84">
        <v>-7.0889272850038756</v>
      </c>
      <c r="H409" s="84">
        <v>11.198927285003876</v>
      </c>
      <c r="I409" s="84">
        <v>-113.42283656006201</v>
      </c>
      <c r="J409" s="84">
        <v>-6.6719315623565887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23749.682458763597</v>
      </c>
      <c r="N409" s="56"/>
    </row>
    <row r="410" spans="1:14" x14ac:dyDescent="0.25">
      <c r="A410" t="s">
        <v>20152</v>
      </c>
      <c r="B410" t="s">
        <v>413</v>
      </c>
      <c r="C410" t="s">
        <v>319</v>
      </c>
      <c r="D410" t="s">
        <v>23261</v>
      </c>
      <c r="E410" s="84">
        <v>4.1000000000000005</v>
      </c>
      <c r="F410" s="84">
        <v>-120.52176384506589</v>
      </c>
      <c r="G410" s="84">
        <v>-7.0895155202979936</v>
      </c>
      <c r="H410" s="84">
        <v>11.189515520297995</v>
      </c>
      <c r="I410" s="84">
        <v>-113.4322483247679</v>
      </c>
      <c r="J410" s="84">
        <v>-6.6724851955745823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23751.65311139543</v>
      </c>
      <c r="N410" s="56"/>
    </row>
    <row r="411" spans="1:14" x14ac:dyDescent="0.25">
      <c r="A411" t="s">
        <v>19404</v>
      </c>
      <c r="B411" t="s">
        <v>350</v>
      </c>
      <c r="C411" t="s">
        <v>319</v>
      </c>
      <c r="D411" t="s">
        <v>23244</v>
      </c>
      <c r="E411" s="84">
        <v>3.9700000000000006</v>
      </c>
      <c r="F411" s="84">
        <v>-120.65176384506589</v>
      </c>
      <c r="G411" s="84">
        <v>-7.0971625791215232</v>
      </c>
      <c r="H411" s="84">
        <v>11.067162579121524</v>
      </c>
      <c r="I411" s="84">
        <v>-113.55460126594436</v>
      </c>
      <c r="J411" s="84">
        <v>-6.6796824274084914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23777.271595609203</v>
      </c>
      <c r="N411" s="56"/>
    </row>
    <row r="412" spans="1:14" x14ac:dyDescent="0.25">
      <c r="A412" t="s">
        <v>9043</v>
      </c>
      <c r="B412" t="s">
        <v>301</v>
      </c>
      <c r="C412" t="s">
        <v>319</v>
      </c>
      <c r="D412" t="s">
        <v>23283</v>
      </c>
      <c r="E412" s="84">
        <v>3.87</v>
      </c>
      <c r="F412" s="84">
        <v>-120.75176384506588</v>
      </c>
      <c r="G412" s="84">
        <v>-7.1030449320626987</v>
      </c>
      <c r="H412" s="84">
        <v>10.973044932062699</v>
      </c>
      <c r="I412" s="84">
        <v>-113.64871891300319</v>
      </c>
      <c r="J412" s="84">
        <v>-6.6852187595884232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23796.978121927496</v>
      </c>
      <c r="N412" s="56"/>
    </row>
    <row r="413" spans="1:14" x14ac:dyDescent="0.25">
      <c r="A413" t="s">
        <v>9434</v>
      </c>
      <c r="B413" t="s">
        <v>14060</v>
      </c>
      <c r="C413" t="s">
        <v>319</v>
      </c>
      <c r="D413" t="s">
        <v>23245</v>
      </c>
      <c r="E413" s="84">
        <v>3.68</v>
      </c>
      <c r="F413" s="84">
        <v>-120.94176384506588</v>
      </c>
      <c r="G413" s="84">
        <v>-7.1142214026509336</v>
      </c>
      <c r="H413" s="84">
        <v>10.794221402650935</v>
      </c>
      <c r="I413" s="84">
        <v>-113.82754244241495</v>
      </c>
      <c r="J413" s="84">
        <v>-6.6957377907302913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23834.420521932247</v>
      </c>
      <c r="N413" s="56"/>
    </row>
    <row r="414" spans="1:14" x14ac:dyDescent="0.25">
      <c r="A414" t="s">
        <v>19616</v>
      </c>
      <c r="B414" t="s">
        <v>1359</v>
      </c>
      <c r="C414" t="s">
        <v>319</v>
      </c>
      <c r="D414" t="s">
        <v>23279</v>
      </c>
      <c r="E414" s="84">
        <v>3.68</v>
      </c>
      <c r="F414" s="84">
        <v>-120.94176384506588</v>
      </c>
      <c r="G414" s="84">
        <v>-7.1142214026509336</v>
      </c>
      <c r="H414" s="84">
        <v>10.794221402650935</v>
      </c>
      <c r="I414" s="84">
        <v>-113.82754244241495</v>
      </c>
      <c r="J414" s="84">
        <v>-6.6957377907302913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23834.420521932247</v>
      </c>
      <c r="N414" s="56"/>
    </row>
    <row r="415" spans="1:14" x14ac:dyDescent="0.25">
      <c r="A415" t="s">
        <v>17491</v>
      </c>
      <c r="B415" t="s">
        <v>906</v>
      </c>
      <c r="C415" t="s">
        <v>319</v>
      </c>
      <c r="D415" t="s">
        <v>23284</v>
      </c>
      <c r="E415" s="84">
        <v>3.6300000000000003</v>
      </c>
      <c r="F415" s="84">
        <v>-120.99176384506589</v>
      </c>
      <c r="G415" s="84">
        <v>-7.1171625791215227</v>
      </c>
      <c r="H415" s="84">
        <v>10.747162579121524</v>
      </c>
      <c r="I415" s="84">
        <v>-113.87460126594436</v>
      </c>
      <c r="J415" s="84">
        <v>-6.6985059568202567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23844.273785091391</v>
      </c>
      <c r="N415" s="56"/>
    </row>
    <row r="416" spans="1:14" x14ac:dyDescent="0.25">
      <c r="A416" t="s">
        <v>15171</v>
      </c>
      <c r="B416" t="s">
        <v>484</v>
      </c>
      <c r="C416" t="s">
        <v>319</v>
      </c>
      <c r="D416" t="s">
        <v>23249</v>
      </c>
      <c r="E416" s="84">
        <v>3.25</v>
      </c>
      <c r="F416" s="84">
        <v>-121.37176384506589</v>
      </c>
      <c r="G416" s="84">
        <v>-7.1395155202979934</v>
      </c>
      <c r="H416" s="84">
        <v>10.389515520297994</v>
      </c>
      <c r="I416" s="84">
        <v>-114.23224832476789</v>
      </c>
      <c r="J416" s="84">
        <v>-6.7195440191039939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23919.158585100897</v>
      </c>
      <c r="N416" s="56"/>
    </row>
    <row r="417" spans="1:14" x14ac:dyDescent="0.25">
      <c r="A417" t="s">
        <v>14753</v>
      </c>
      <c r="B417" t="s">
        <v>688</v>
      </c>
      <c r="C417" t="s">
        <v>346</v>
      </c>
      <c r="D417" t="s">
        <v>23272</v>
      </c>
      <c r="E417" s="84">
        <v>0.75000000000000011</v>
      </c>
      <c r="F417" s="84">
        <v>-121.76448423881932</v>
      </c>
      <c r="G417" s="84">
        <v>-7.1626167199305479</v>
      </c>
      <c r="H417" s="84">
        <v>7.9126167199305488</v>
      </c>
      <c r="I417" s="84">
        <v>-114.60186751888877</v>
      </c>
      <c r="J417" s="84">
        <v>-6.7412863246405159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23996.550132853208</v>
      </c>
      <c r="N417" s="56"/>
    </row>
    <row r="418" spans="1:14" x14ac:dyDescent="0.25">
      <c r="A418" t="s">
        <v>3208</v>
      </c>
      <c r="B418" t="s">
        <v>350</v>
      </c>
      <c r="C418" t="s">
        <v>319</v>
      </c>
      <c r="D418" t="s">
        <v>23320</v>
      </c>
      <c r="E418" s="84">
        <v>0.32000000000000006</v>
      </c>
      <c r="F418" s="84">
        <v>-124.30176384506589</v>
      </c>
      <c r="G418" s="84">
        <v>-7.3118684614744645</v>
      </c>
      <c r="H418" s="84">
        <v>7.6318684614744647</v>
      </c>
      <c r="I418" s="84">
        <v>-116.98989538359142</v>
      </c>
      <c r="J418" s="84">
        <v>-6.8817585519759659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24496.559806226796</v>
      </c>
      <c r="N418" s="56"/>
    </row>
    <row r="419" spans="1:14" x14ac:dyDescent="0.25">
      <c r="A419" t="s">
        <v>9637</v>
      </c>
      <c r="B419" t="s">
        <v>14060</v>
      </c>
      <c r="C419" t="s">
        <v>309</v>
      </c>
      <c r="D419" t="s">
        <v>20319</v>
      </c>
      <c r="E419" s="84">
        <v>187.47066964668142</v>
      </c>
      <c r="F419" s="84">
        <v>-142.11843259242607</v>
      </c>
      <c r="G419" s="84">
        <v>-8.3599077995544757</v>
      </c>
      <c r="H419" s="84">
        <v>195.83057744623591</v>
      </c>
      <c r="I419" s="84">
        <v>-133.75852479287158</v>
      </c>
      <c r="J419" s="84">
        <v>-7.8681485172277403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28007.606321967905</v>
      </c>
      <c r="N419" s="56"/>
    </row>
    <row r="420" spans="1:14" x14ac:dyDescent="0.25">
      <c r="A420" t="s">
        <v>3695</v>
      </c>
      <c r="B420" t="s">
        <v>484</v>
      </c>
      <c r="C420" t="s">
        <v>309</v>
      </c>
      <c r="D420" t="s">
        <v>20438</v>
      </c>
      <c r="E420" s="84">
        <v>109.92224202610528</v>
      </c>
      <c r="F420" s="84">
        <v>-219.66686021300222</v>
      </c>
      <c r="G420" s="84">
        <v>-12.921580012529542</v>
      </c>
      <c r="H420" s="84">
        <v>122.84382203863483</v>
      </c>
      <c r="I420" s="84">
        <v>-206.74528020047268</v>
      </c>
      <c r="J420" s="84">
        <v>-12.16148707061604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43289.707620436951</v>
      </c>
      <c r="N420" s="56"/>
    </row>
    <row r="421" spans="1:14" x14ac:dyDescent="0.25">
      <c r="A421" t="s">
        <v>9797</v>
      </c>
      <c r="B421" t="s">
        <v>1359</v>
      </c>
      <c r="C421" t="s">
        <v>309</v>
      </c>
      <c r="D421" t="s">
        <v>20483</v>
      </c>
      <c r="E421" s="84">
        <v>44.808000000000007</v>
      </c>
      <c r="F421" s="84">
        <v>-284.7811022391075</v>
      </c>
      <c r="G421" s="84">
        <v>-16.751829543476912</v>
      </c>
      <c r="H421" s="84">
        <v>61.559829543476923</v>
      </c>
      <c r="I421" s="84">
        <v>-268.02927269563054</v>
      </c>
      <c r="J421" s="84">
        <v>-15.766427805625327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56121.462862266533</v>
      </c>
      <c r="N421" s="56"/>
    </row>
    <row r="422" spans="1:14" x14ac:dyDescent="0.25">
      <c r="A422" t="s">
        <v>5564</v>
      </c>
      <c r="B422" t="s">
        <v>312</v>
      </c>
      <c r="C422" t="s">
        <v>309</v>
      </c>
      <c r="D422" t="s">
        <v>20514</v>
      </c>
      <c r="E422" s="84">
        <v>37.852485566473064</v>
      </c>
      <c r="F422" s="84">
        <v>-291.73661667263445</v>
      </c>
      <c r="G422" s="84">
        <v>-17.160977451331437</v>
      </c>
      <c r="H422" s="84">
        <v>55.013463017804497</v>
      </c>
      <c r="I422" s="84">
        <v>-274.57563922130299</v>
      </c>
      <c r="J422" s="84">
        <v>-16.15150818948841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57492.153144681994</v>
      </c>
      <c r="N422" s="56"/>
    </row>
    <row r="423" spans="1:14" x14ac:dyDescent="0.25">
      <c r="A423" t="s">
        <v>18558</v>
      </c>
      <c r="B423" t="s">
        <v>413</v>
      </c>
      <c r="C423" t="s">
        <v>309</v>
      </c>
      <c r="D423" t="s">
        <v>20515</v>
      </c>
      <c r="E423" s="84">
        <v>36.302312215257402</v>
      </c>
      <c r="F423" s="84">
        <v>-293.28679002385007</v>
      </c>
      <c r="G423" s="84">
        <v>-17.252164119050004</v>
      </c>
      <c r="H423" s="84">
        <v>53.55447633430741</v>
      </c>
      <c r="I423" s="84">
        <v>-276.03462590480007</v>
      </c>
      <c r="J423" s="84">
        <v>-16.237330935576473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57797.63846411842</v>
      </c>
      <c r="N423" s="56"/>
    </row>
    <row r="424" spans="1:14" x14ac:dyDescent="0.25">
      <c r="A424" t="s">
        <v>4577</v>
      </c>
      <c r="B424" t="s">
        <v>638</v>
      </c>
      <c r="C424" t="s">
        <v>309</v>
      </c>
      <c r="D424" t="s">
        <v>20520</v>
      </c>
      <c r="E424" s="84">
        <v>35.9916312</v>
      </c>
      <c r="F424" s="84">
        <v>-293.59747103910752</v>
      </c>
      <c r="G424" s="84">
        <v>-17.270439472888679</v>
      </c>
      <c r="H424" s="84">
        <v>53.262070672888683</v>
      </c>
      <c r="I424" s="84">
        <v>-276.32703156621881</v>
      </c>
      <c r="J424" s="84">
        <v>-16.254531268601106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57858.862900156055</v>
      </c>
      <c r="N424" s="56"/>
    </row>
    <row r="425" spans="1:14" x14ac:dyDescent="0.25">
      <c r="A425" t="s">
        <v>21475</v>
      </c>
      <c r="B425" t="s">
        <v>474</v>
      </c>
      <c r="C425" t="s">
        <v>309</v>
      </c>
      <c r="D425" t="s">
        <v>20531</v>
      </c>
      <c r="E425" s="84">
        <v>29.061999999999998</v>
      </c>
      <c r="F425" s="84">
        <v>-300.52710223910748</v>
      </c>
      <c r="G425" s="84">
        <v>-17.678064837594558</v>
      </c>
      <c r="H425" s="84">
        <v>46.740064837594559</v>
      </c>
      <c r="I425" s="84">
        <v>-282.84903740151293</v>
      </c>
      <c r="J425" s="84">
        <v>-16.638178670677231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59224.452496344507</v>
      </c>
      <c r="N425" s="56"/>
    </row>
    <row r="426" spans="1:14" x14ac:dyDescent="0.25">
      <c r="A426" t="s">
        <v>1289</v>
      </c>
      <c r="B426" t="s">
        <v>407</v>
      </c>
      <c r="C426" t="s">
        <v>309</v>
      </c>
      <c r="D426" t="s">
        <v>20538</v>
      </c>
      <c r="E426" s="84">
        <v>24.773474622107742</v>
      </c>
      <c r="F426" s="84">
        <v>-304.81562761699973</v>
      </c>
      <c r="G426" s="84">
        <v>-17.930331036294103</v>
      </c>
      <c r="H426" s="84">
        <v>42.703805658401848</v>
      </c>
      <c r="I426" s="84">
        <v>-286.88529658070564</v>
      </c>
      <c r="J426" s="84">
        <v>-16.87560568121798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60069.571878605399</v>
      </c>
      <c r="N426" s="56"/>
    </row>
    <row r="427" spans="1:14" x14ac:dyDescent="0.25">
      <c r="A427" t="s">
        <v>9012</v>
      </c>
      <c r="B427" t="s">
        <v>296</v>
      </c>
      <c r="C427" t="s">
        <v>309</v>
      </c>
      <c r="D427" t="s">
        <v>20544</v>
      </c>
      <c r="E427" s="84">
        <v>23.271677285979319</v>
      </c>
      <c r="F427" s="84">
        <v>-306.31742495312818</v>
      </c>
      <c r="G427" s="84">
        <v>-18.018672056066364</v>
      </c>
      <c r="H427" s="84">
        <v>41.290349342045687</v>
      </c>
      <c r="I427" s="84">
        <v>-288.29875289706183</v>
      </c>
      <c r="J427" s="84">
        <v>-16.958750170415403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60365.523965896929</v>
      </c>
      <c r="N427" s="56"/>
    </row>
    <row r="428" spans="1:14" x14ac:dyDescent="0.25">
      <c r="A428" t="s">
        <v>3946</v>
      </c>
      <c r="B428" t="s">
        <v>333</v>
      </c>
      <c r="C428" t="s">
        <v>309</v>
      </c>
      <c r="D428" t="s">
        <v>20552</v>
      </c>
      <c r="E428" s="84">
        <v>22.412091203885446</v>
      </c>
      <c r="F428" s="84">
        <v>-307.17701103522205</v>
      </c>
      <c r="G428" s="84">
        <v>-18.069235943248355</v>
      </c>
      <c r="H428" s="84">
        <v>40.481327147133797</v>
      </c>
      <c r="I428" s="84">
        <v>-289.10777509197368</v>
      </c>
      <c r="J428" s="84">
        <v>-17.006339711292568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60534.918523393106</v>
      </c>
      <c r="N428" s="56"/>
    </row>
    <row r="429" spans="1:14" x14ac:dyDescent="0.25">
      <c r="A429" t="s">
        <v>740</v>
      </c>
      <c r="B429" t="s">
        <v>739</v>
      </c>
      <c r="C429" t="s">
        <v>309</v>
      </c>
      <c r="D429" t="s">
        <v>20553</v>
      </c>
      <c r="E429" s="84">
        <v>21.744000000000007</v>
      </c>
      <c r="F429" s="84">
        <v>-307.84510223910746</v>
      </c>
      <c r="G429" s="84">
        <v>-18.108535425829849</v>
      </c>
      <c r="H429" s="84">
        <v>39.852535425829856</v>
      </c>
      <c r="I429" s="84">
        <v>-289.73656681327765</v>
      </c>
      <c r="J429" s="84">
        <v>-17.043327459604569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60666.576092316987</v>
      </c>
      <c r="N429" s="56"/>
    </row>
    <row r="430" spans="1:14" x14ac:dyDescent="0.25">
      <c r="A430" t="s">
        <v>4759</v>
      </c>
      <c r="B430" t="s">
        <v>564</v>
      </c>
      <c r="C430" t="s">
        <v>309</v>
      </c>
      <c r="D430" t="s">
        <v>20562</v>
      </c>
      <c r="E430" s="84">
        <v>20.343213982829777</v>
      </c>
      <c r="F430" s="84">
        <v>-309.24588825627774</v>
      </c>
      <c r="G430" s="84">
        <v>-18.190934603310456</v>
      </c>
      <c r="H430" s="84">
        <v>38.534148586140233</v>
      </c>
      <c r="I430" s="84">
        <v>-291.05495365296724</v>
      </c>
      <c r="J430" s="84">
        <v>-17.120879626645131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60942.622357453547</v>
      </c>
      <c r="N430" s="56"/>
    </row>
    <row r="431" spans="1:14" x14ac:dyDescent="0.25">
      <c r="A431" t="s">
        <v>6298</v>
      </c>
      <c r="B431" t="s">
        <v>546</v>
      </c>
      <c r="C431" t="s">
        <v>309</v>
      </c>
      <c r="D431" t="s">
        <v>20565</v>
      </c>
      <c r="E431" s="84">
        <v>20.069108751545322</v>
      </c>
      <c r="F431" s="84">
        <v>-309.51999348756215</v>
      </c>
      <c r="G431" s="84">
        <v>-18.207058440444833</v>
      </c>
      <c r="H431" s="84">
        <v>38.276167191990154</v>
      </c>
      <c r="I431" s="84">
        <v>-291.31293504711732</v>
      </c>
      <c r="J431" s="84">
        <v>-17.136055002771606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60996.63897699643</v>
      </c>
      <c r="N431" s="56"/>
    </row>
    <row r="432" spans="1:14" x14ac:dyDescent="0.25">
      <c r="A432" t="s">
        <v>17327</v>
      </c>
      <c r="B432" t="s">
        <v>338</v>
      </c>
      <c r="C432" t="s">
        <v>309</v>
      </c>
      <c r="D432" t="s">
        <v>20568</v>
      </c>
      <c r="E432" s="84">
        <v>20.004382277653711</v>
      </c>
      <c r="F432" s="84">
        <v>-309.5847199614538</v>
      </c>
      <c r="G432" s="84">
        <v>-18.210865880085517</v>
      </c>
      <c r="H432" s="84">
        <v>38.215248157739225</v>
      </c>
      <c r="I432" s="84">
        <v>-291.37385408136828</v>
      </c>
      <c r="J432" s="84">
        <v>-17.139638475374603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61009.394316608792</v>
      </c>
      <c r="N432" s="56"/>
    </row>
    <row r="433" spans="1:14" x14ac:dyDescent="0.25">
      <c r="A433" t="s">
        <v>1863</v>
      </c>
      <c r="B433" t="s">
        <v>663</v>
      </c>
      <c r="C433" t="s">
        <v>309</v>
      </c>
      <c r="D433" t="s">
        <v>20573</v>
      </c>
      <c r="E433" s="84">
        <v>19.615063763146008</v>
      </c>
      <c r="F433" s="84">
        <v>-309.97403847596149</v>
      </c>
      <c r="G433" s="84">
        <v>-18.233766969174205</v>
      </c>
      <c r="H433" s="84">
        <v>37.848830732320209</v>
      </c>
      <c r="I433" s="84">
        <v>-291.74027150678728</v>
      </c>
      <c r="J433" s="84">
        <v>-17.161192441575722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61086.115472132224</v>
      </c>
      <c r="N433" s="56"/>
    </row>
    <row r="434" spans="1:14" x14ac:dyDescent="0.25">
      <c r="A434" t="s">
        <v>4026</v>
      </c>
      <c r="B434" t="s">
        <v>301</v>
      </c>
      <c r="C434" t="s">
        <v>309</v>
      </c>
      <c r="D434" t="s">
        <v>20576</v>
      </c>
      <c r="E434" s="84">
        <v>19.258162567997406</v>
      </c>
      <c r="F434" s="84">
        <v>-310.33093967111006</v>
      </c>
      <c r="G434" s="84">
        <v>-18.254761157124122</v>
      </c>
      <c r="H434" s="84">
        <v>37.512923725121524</v>
      </c>
      <c r="I434" s="84">
        <v>-292.07617851398595</v>
      </c>
      <c r="J434" s="84">
        <v>-17.18095167729329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61156.44830008447</v>
      </c>
      <c r="N434" s="56"/>
    </row>
    <row r="435" spans="1:14" x14ac:dyDescent="0.25">
      <c r="A435" t="s">
        <v>19398</v>
      </c>
      <c r="B435" t="s">
        <v>715</v>
      </c>
      <c r="C435" t="s">
        <v>309</v>
      </c>
      <c r="D435" t="s">
        <v>20577</v>
      </c>
      <c r="E435" s="84">
        <v>18.856160893730362</v>
      </c>
      <c r="F435" s="84">
        <v>-310.73294134537713</v>
      </c>
      <c r="G435" s="84">
        <v>-18.27840831443395</v>
      </c>
      <c r="H435" s="84">
        <v>37.134569208164308</v>
      </c>
      <c r="I435" s="84">
        <v>-292.4545330309432</v>
      </c>
      <c r="J435" s="84">
        <v>-17.203207825349601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61235.668865823885</v>
      </c>
      <c r="N435" s="56"/>
    </row>
    <row r="436" spans="1:14" x14ac:dyDescent="0.25">
      <c r="A436" t="s">
        <v>3676</v>
      </c>
      <c r="B436" t="s">
        <v>868</v>
      </c>
      <c r="C436" t="s">
        <v>309</v>
      </c>
      <c r="D436" t="s">
        <v>20580</v>
      </c>
      <c r="E436" s="84">
        <v>18.552441080328528</v>
      </c>
      <c r="F436" s="84">
        <v>-311.03666115877894</v>
      </c>
      <c r="G436" s="84">
        <v>-18.296274185810525</v>
      </c>
      <c r="H436" s="84">
        <v>36.848715266139052</v>
      </c>
      <c r="I436" s="84">
        <v>-292.74038697296845</v>
      </c>
      <c r="J436" s="84">
        <v>-17.220022763115793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61295.521490785788</v>
      </c>
      <c r="N436" s="56"/>
    </row>
    <row r="437" spans="1:14" x14ac:dyDescent="0.25">
      <c r="A437" t="s">
        <v>16299</v>
      </c>
      <c r="B437" t="s">
        <v>1185</v>
      </c>
      <c r="C437" t="s">
        <v>309</v>
      </c>
      <c r="D437" t="s">
        <v>20587</v>
      </c>
      <c r="E437" s="84">
        <v>18.509378280733767</v>
      </c>
      <c r="F437" s="84">
        <v>-311.07972395837373</v>
      </c>
      <c r="G437" s="84">
        <v>-18.298807291669043</v>
      </c>
      <c r="H437" s="84">
        <v>36.808185572402806</v>
      </c>
      <c r="I437" s="84">
        <v>-292.78091666670468</v>
      </c>
      <c r="J437" s="84">
        <v>-17.222406862747334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61304.007672721309</v>
      </c>
      <c r="N437" s="56"/>
    </row>
    <row r="438" spans="1:14" x14ac:dyDescent="0.25">
      <c r="A438" t="s">
        <v>20110</v>
      </c>
      <c r="B438" t="s">
        <v>363</v>
      </c>
      <c r="C438" t="s">
        <v>309</v>
      </c>
      <c r="D438" t="s">
        <v>20591</v>
      </c>
      <c r="E438" s="84">
        <v>18.384877009808829</v>
      </c>
      <c r="F438" s="84">
        <v>-311.20422522929869</v>
      </c>
      <c r="G438" s="84">
        <v>-18.3061308958411</v>
      </c>
      <c r="H438" s="84">
        <v>36.691007905649926</v>
      </c>
      <c r="I438" s="84">
        <v>-292.89809433345755</v>
      </c>
      <c r="J438" s="84">
        <v>-17.229299666673974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61328.54254844274</v>
      </c>
      <c r="N438" s="56"/>
    </row>
    <row r="439" spans="1:14" x14ac:dyDescent="0.25">
      <c r="A439" t="s">
        <v>9665</v>
      </c>
      <c r="B439" t="s">
        <v>440</v>
      </c>
      <c r="C439" t="s">
        <v>309</v>
      </c>
      <c r="D439" t="s">
        <v>20596</v>
      </c>
      <c r="E439" s="84">
        <v>18.243562381727589</v>
      </c>
      <c r="F439" s="84">
        <v>-311.34553985737989</v>
      </c>
      <c r="G439" s="84">
        <v>-18.314443521022348</v>
      </c>
      <c r="H439" s="84">
        <v>36.55800590274994</v>
      </c>
      <c r="I439" s="84">
        <v>-293.03109633635756</v>
      </c>
      <c r="J439" s="84">
        <v>-17.237123313903385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61356.390752817162</v>
      </c>
      <c r="N439" s="56"/>
    </row>
    <row r="440" spans="1:14" x14ac:dyDescent="0.25">
      <c r="A440" t="s">
        <v>9023</v>
      </c>
      <c r="B440" t="s">
        <v>304</v>
      </c>
      <c r="C440" t="s">
        <v>309</v>
      </c>
      <c r="D440" t="s">
        <v>20599</v>
      </c>
      <c r="E440" s="84">
        <v>18.113829633359781</v>
      </c>
      <c r="F440" s="84">
        <v>-311.4752726057477</v>
      </c>
      <c r="G440" s="84">
        <v>-18.322074859161631</v>
      </c>
      <c r="H440" s="84">
        <v>36.435904492521416</v>
      </c>
      <c r="I440" s="84">
        <v>-293.1531977465861</v>
      </c>
      <c r="J440" s="84">
        <v>-17.244305749799182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61381.956571017705</v>
      </c>
      <c r="N440" s="56"/>
    </row>
    <row r="441" spans="1:14" x14ac:dyDescent="0.25">
      <c r="A441" t="s">
        <v>907</v>
      </c>
      <c r="B441" t="s">
        <v>530</v>
      </c>
      <c r="C441" t="s">
        <v>309</v>
      </c>
      <c r="D441" t="s">
        <v>20605</v>
      </c>
      <c r="E441" s="84">
        <v>17.638615226727548</v>
      </c>
      <c r="F441" s="84">
        <v>-311.95048701237994</v>
      </c>
      <c r="G441" s="84">
        <v>-18.350028647787056</v>
      </c>
      <c r="H441" s="84">
        <v>35.988643874514608</v>
      </c>
      <c r="I441" s="84">
        <v>-293.6004583645929</v>
      </c>
      <c r="J441" s="84">
        <v>-17.27061519791723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61475.604823128997</v>
      </c>
      <c r="N441" s="56"/>
    </row>
    <row r="442" spans="1:14" x14ac:dyDescent="0.25">
      <c r="A442" t="s">
        <v>10595</v>
      </c>
      <c r="B442" t="s">
        <v>701</v>
      </c>
      <c r="C442" t="s">
        <v>309</v>
      </c>
      <c r="D442" t="s">
        <v>20610</v>
      </c>
      <c r="E442" s="84">
        <v>17.467645231221027</v>
      </c>
      <c r="F442" s="84">
        <v>-312.12145700788648</v>
      </c>
      <c r="G442" s="84">
        <v>-18.360085706346265</v>
      </c>
      <c r="H442" s="84">
        <v>35.827730937567289</v>
      </c>
      <c r="I442" s="84">
        <v>-293.76137130154018</v>
      </c>
      <c r="J442" s="84">
        <v>-17.280080664796483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61509.297070289867</v>
      </c>
      <c r="N442" s="56"/>
    </row>
    <row r="443" spans="1:14" x14ac:dyDescent="0.25">
      <c r="A443" t="s">
        <v>16203</v>
      </c>
      <c r="B443" t="s">
        <v>1359</v>
      </c>
      <c r="C443" t="s">
        <v>309</v>
      </c>
      <c r="D443" t="s">
        <v>20612</v>
      </c>
      <c r="E443" s="84">
        <v>17.446254709314289</v>
      </c>
      <c r="F443" s="84">
        <v>-312.14284752979319</v>
      </c>
      <c r="G443" s="84">
        <v>-18.361343972340777</v>
      </c>
      <c r="H443" s="84">
        <v>35.807598681655065</v>
      </c>
      <c r="I443" s="84">
        <v>-293.78150355745242</v>
      </c>
      <c r="J443" s="84">
        <v>-17.281264915144259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61513.512399119034</v>
      </c>
      <c r="N443" s="56"/>
    </row>
    <row r="444" spans="1:14" x14ac:dyDescent="0.25">
      <c r="A444" t="s">
        <v>4487</v>
      </c>
      <c r="B444" t="s">
        <v>688</v>
      </c>
      <c r="C444" t="s">
        <v>309</v>
      </c>
      <c r="D444" t="s">
        <v>20613</v>
      </c>
      <c r="E444" s="84">
        <v>17.384153121501175</v>
      </c>
      <c r="F444" s="84">
        <v>-312.2049491176063</v>
      </c>
      <c r="G444" s="84">
        <v>-18.364997006918017</v>
      </c>
      <c r="H444" s="84">
        <v>35.749150128419188</v>
      </c>
      <c r="I444" s="84">
        <v>-293.83995211068827</v>
      </c>
      <c r="J444" s="84">
        <v>-17.284703065334604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61525.750464865494</v>
      </c>
      <c r="N444" s="56"/>
    </row>
    <row r="445" spans="1:14" x14ac:dyDescent="0.25">
      <c r="A445" t="s">
        <v>6380</v>
      </c>
      <c r="B445" t="s">
        <v>350</v>
      </c>
      <c r="C445" t="s">
        <v>309</v>
      </c>
      <c r="D445" t="s">
        <v>20615</v>
      </c>
      <c r="E445" s="84">
        <v>17.013765584619446</v>
      </c>
      <c r="F445" s="84">
        <v>-312.57533665448807</v>
      </c>
      <c r="G445" s="84">
        <v>-18.386784509087533</v>
      </c>
      <c r="H445" s="84">
        <v>35.400550093706983</v>
      </c>
      <c r="I445" s="84">
        <v>-294.18855214540054</v>
      </c>
      <c r="J445" s="84">
        <v>-17.305208949729444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61598.740982300777</v>
      </c>
      <c r="N445" s="56"/>
    </row>
    <row r="446" spans="1:14" x14ac:dyDescent="0.25">
      <c r="A446" t="s">
        <v>19582</v>
      </c>
      <c r="B446" t="s">
        <v>888</v>
      </c>
      <c r="C446" t="s">
        <v>309</v>
      </c>
      <c r="D446" t="s">
        <v>20616</v>
      </c>
      <c r="E446" s="84">
        <v>16.827194388140139</v>
      </c>
      <c r="F446" s="84">
        <v>-312.76190785096736</v>
      </c>
      <c r="G446" s="84">
        <v>-18.397759285351022</v>
      </c>
      <c r="H446" s="84">
        <v>35.224953673491157</v>
      </c>
      <c r="I446" s="84">
        <v>-294.36414856561635</v>
      </c>
      <c r="J446" s="84">
        <v>-17.315538150918609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61635.507684237316</v>
      </c>
      <c r="N446" s="56"/>
    </row>
    <row r="447" spans="1:14" x14ac:dyDescent="0.25">
      <c r="A447" t="s">
        <v>18147</v>
      </c>
      <c r="B447" t="s">
        <v>385</v>
      </c>
      <c r="C447" t="s">
        <v>309</v>
      </c>
      <c r="D447" t="s">
        <v>20618</v>
      </c>
      <c r="E447" s="84">
        <v>16.74301779234511</v>
      </c>
      <c r="F447" s="84">
        <v>-312.8460844467624</v>
      </c>
      <c r="G447" s="84">
        <v>-18.402710849809552</v>
      </c>
      <c r="H447" s="84">
        <v>35.145728642154666</v>
      </c>
      <c r="I447" s="84">
        <v>-294.44337359695282</v>
      </c>
      <c r="J447" s="84">
        <v>-17.320198446879576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61652.09596724149</v>
      </c>
      <c r="N447" s="56"/>
    </row>
    <row r="448" spans="1:14" x14ac:dyDescent="0.25">
      <c r="A448" t="s">
        <v>16207</v>
      </c>
      <c r="B448" t="s">
        <v>901</v>
      </c>
      <c r="C448" t="s">
        <v>309</v>
      </c>
      <c r="D448" t="s">
        <v>20640</v>
      </c>
      <c r="E448" s="84">
        <v>15.403424167612208</v>
      </c>
      <c r="F448" s="84">
        <v>-314.18567807149526</v>
      </c>
      <c r="G448" s="84">
        <v>-18.48151047479384</v>
      </c>
      <c r="H448" s="84">
        <v>33.884934642406051</v>
      </c>
      <c r="I448" s="84">
        <v>-295.70416759670144</v>
      </c>
      <c r="J448" s="84">
        <v>-17.394362799805968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61916.083337457632</v>
      </c>
      <c r="N448" s="56"/>
    </row>
    <row r="449" spans="1:14" x14ac:dyDescent="0.25">
      <c r="A449" t="s">
        <v>3983</v>
      </c>
      <c r="B449" t="s">
        <v>516</v>
      </c>
      <c r="C449" t="s">
        <v>309</v>
      </c>
      <c r="D449" t="s">
        <v>20645</v>
      </c>
      <c r="E449" s="84">
        <v>15.037411959647548</v>
      </c>
      <c r="F449" s="84">
        <v>-314.55169027945993</v>
      </c>
      <c r="G449" s="84">
        <v>-18.503040604674112</v>
      </c>
      <c r="H449" s="84">
        <v>33.540452564321662</v>
      </c>
      <c r="I449" s="84">
        <v>-296.04864967478585</v>
      </c>
      <c r="J449" s="84">
        <v>-17.414626451457991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61988.211629548343</v>
      </c>
      <c r="N449" s="56"/>
    </row>
    <row r="450" spans="1:14" x14ac:dyDescent="0.25">
      <c r="A450" t="s">
        <v>14435</v>
      </c>
      <c r="B450" t="s">
        <v>663</v>
      </c>
      <c r="C450" t="s">
        <v>309</v>
      </c>
      <c r="D450" t="s">
        <v>20646</v>
      </c>
      <c r="E450" s="84">
        <v>13.48</v>
      </c>
      <c r="F450" s="84">
        <v>-316.10910223910747</v>
      </c>
      <c r="G450" s="84">
        <v>-18.594653072888676</v>
      </c>
      <c r="H450" s="84">
        <v>32.07465307288868</v>
      </c>
      <c r="I450" s="84">
        <v>-297.51444916621881</v>
      </c>
      <c r="J450" s="84">
        <v>-17.500849950954048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62295.123427260478</v>
      </c>
      <c r="N450" s="56"/>
    </row>
    <row r="451" spans="1:14" x14ac:dyDescent="0.25">
      <c r="A451" t="s">
        <v>15929</v>
      </c>
      <c r="B451" t="s">
        <v>688</v>
      </c>
      <c r="C451" t="s">
        <v>309</v>
      </c>
      <c r="D451" t="s">
        <v>20650</v>
      </c>
      <c r="E451" s="84">
        <v>13.229999999999999</v>
      </c>
      <c r="F451" s="84">
        <v>-316.35910223910747</v>
      </c>
      <c r="G451" s="84">
        <v>-18.609358955241618</v>
      </c>
      <c r="H451" s="84">
        <v>31.839358955241615</v>
      </c>
      <c r="I451" s="84">
        <v>-297.74974328386588</v>
      </c>
      <c r="J451" s="84">
        <v>-17.514690781403875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62344.389743056206</v>
      </c>
      <c r="N451" s="56"/>
    </row>
    <row r="452" spans="1:14" x14ac:dyDescent="0.25">
      <c r="A452" t="s">
        <v>19430</v>
      </c>
      <c r="B452" t="s">
        <v>638</v>
      </c>
      <c r="C452" t="s">
        <v>309</v>
      </c>
      <c r="D452" t="s">
        <v>20656</v>
      </c>
      <c r="E452" s="84">
        <v>12.56</v>
      </c>
      <c r="F452" s="84">
        <v>-317.02910223910749</v>
      </c>
      <c r="G452" s="84">
        <v>-18.6487707199475</v>
      </c>
      <c r="H452" s="84">
        <v>31.208770719947502</v>
      </c>
      <c r="I452" s="84">
        <v>-298.38033151915999</v>
      </c>
      <c r="J452" s="84">
        <v>-17.551784207009412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62476.423469388748</v>
      </c>
      <c r="N452" s="56"/>
    </row>
    <row r="453" spans="1:14" x14ac:dyDescent="0.25">
      <c r="A453" t="s">
        <v>17571</v>
      </c>
      <c r="B453" t="s">
        <v>484</v>
      </c>
      <c r="C453" t="s">
        <v>309</v>
      </c>
      <c r="D453" t="s">
        <v>20657</v>
      </c>
      <c r="E453" s="84">
        <v>12.5</v>
      </c>
      <c r="F453" s="84">
        <v>-317.08910223910749</v>
      </c>
      <c r="G453" s="84">
        <v>-18.652300131712206</v>
      </c>
      <c r="H453" s="84">
        <v>31.152300131712206</v>
      </c>
      <c r="I453" s="84">
        <v>-298.43680210739529</v>
      </c>
      <c r="J453" s="84">
        <v>-17.55510600631737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62488.247385179726</v>
      </c>
      <c r="N453" s="56"/>
    </row>
    <row r="454" spans="1:14" x14ac:dyDescent="0.25">
      <c r="A454" t="s">
        <v>18325</v>
      </c>
      <c r="B454" t="s">
        <v>546</v>
      </c>
      <c r="C454" t="s">
        <v>309</v>
      </c>
      <c r="D454" t="s">
        <v>20661</v>
      </c>
      <c r="E454" s="84">
        <v>12.319999999999999</v>
      </c>
      <c r="F454" s="84">
        <v>-317.2691022391075</v>
      </c>
      <c r="G454" s="84">
        <v>-18.662888367006325</v>
      </c>
      <c r="H454" s="84">
        <v>30.982888367006321</v>
      </c>
      <c r="I454" s="84">
        <v>-298.60621387210119</v>
      </c>
      <c r="J454" s="84">
        <v>-17.565071404241248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62523.719132552658</v>
      </c>
      <c r="N454" s="56"/>
    </row>
    <row r="455" spans="1:14" x14ac:dyDescent="0.25">
      <c r="A455" t="s">
        <v>22358</v>
      </c>
      <c r="B455" t="s">
        <v>484</v>
      </c>
      <c r="C455" t="s">
        <v>309</v>
      </c>
      <c r="D455" t="s">
        <v>20884</v>
      </c>
      <c r="E455" s="84">
        <v>12.3</v>
      </c>
      <c r="F455" s="84">
        <v>-317.28910223910748</v>
      </c>
      <c r="G455" s="84">
        <v>-18.664064837594559</v>
      </c>
      <c r="H455" s="84">
        <v>30.96406483759456</v>
      </c>
      <c r="I455" s="84">
        <v>-298.62503740151294</v>
      </c>
      <c r="J455" s="84">
        <v>-17.566178670677232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62527.660437816303</v>
      </c>
      <c r="N455" s="56"/>
    </row>
    <row r="456" spans="1:14" x14ac:dyDescent="0.25">
      <c r="A456" t="s">
        <v>19944</v>
      </c>
      <c r="B456" t="s">
        <v>312</v>
      </c>
      <c r="C456" t="s">
        <v>309</v>
      </c>
      <c r="D456" t="s">
        <v>20883</v>
      </c>
      <c r="E456" s="84">
        <v>12.3</v>
      </c>
      <c r="F456" s="84">
        <v>-317.28910223910748</v>
      </c>
      <c r="G456" s="84">
        <v>-18.664064837594559</v>
      </c>
      <c r="H456" s="84">
        <v>30.96406483759456</v>
      </c>
      <c r="I456" s="84">
        <v>-298.62503740151294</v>
      </c>
      <c r="J456" s="84">
        <v>-17.566178670677232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62527.660437816303</v>
      </c>
      <c r="N456" s="56"/>
    </row>
    <row r="457" spans="1:14" x14ac:dyDescent="0.25">
      <c r="A457" t="s">
        <v>11034</v>
      </c>
      <c r="B457" t="s">
        <v>901</v>
      </c>
      <c r="C457" t="s">
        <v>309</v>
      </c>
      <c r="D457" t="s">
        <v>20885</v>
      </c>
      <c r="E457" s="84">
        <v>11.940000000000001</v>
      </c>
      <c r="F457" s="84">
        <v>-317.64910223910749</v>
      </c>
      <c r="G457" s="84">
        <v>-18.685241308182793</v>
      </c>
      <c r="H457" s="84">
        <v>30.625241308182794</v>
      </c>
      <c r="I457" s="84">
        <v>-298.96386093092468</v>
      </c>
      <c r="J457" s="84">
        <v>-17.586109466524981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62598.603932562146</v>
      </c>
      <c r="N457" s="56"/>
    </row>
    <row r="458" spans="1:14" x14ac:dyDescent="0.25">
      <c r="A458" t="s">
        <v>21509</v>
      </c>
      <c r="B458" t="s">
        <v>363</v>
      </c>
      <c r="C458" t="s">
        <v>309</v>
      </c>
      <c r="D458" t="s">
        <v>20887</v>
      </c>
      <c r="E458" s="84">
        <v>11.74</v>
      </c>
      <c r="F458" s="84">
        <v>-317.84910223910748</v>
      </c>
      <c r="G458" s="84">
        <v>-18.697006014065146</v>
      </c>
      <c r="H458" s="84">
        <v>30.437006014065147</v>
      </c>
      <c r="I458" s="84">
        <v>-299.15209622504233</v>
      </c>
      <c r="J458" s="84">
        <v>-17.597182130884843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62638.016985198723</v>
      </c>
      <c r="N458" s="56"/>
    </row>
    <row r="459" spans="1:14" x14ac:dyDescent="0.25">
      <c r="A459" t="s">
        <v>2776</v>
      </c>
      <c r="B459" t="s">
        <v>906</v>
      </c>
      <c r="C459" t="s">
        <v>309</v>
      </c>
      <c r="D459" t="s">
        <v>20886</v>
      </c>
      <c r="E459" s="84">
        <v>11.740000000000002</v>
      </c>
      <c r="F459" s="84">
        <v>-317.84910223910748</v>
      </c>
      <c r="G459" s="84">
        <v>-18.697006014065146</v>
      </c>
      <c r="H459" s="84">
        <v>30.437006014065147</v>
      </c>
      <c r="I459" s="84">
        <v>-299.15209622504233</v>
      </c>
      <c r="J459" s="84">
        <v>-17.597182130884843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62638.016985198723</v>
      </c>
      <c r="N459" s="56"/>
    </row>
    <row r="460" spans="1:14" x14ac:dyDescent="0.25">
      <c r="A460" t="s">
        <v>869</v>
      </c>
      <c r="B460" t="s">
        <v>474</v>
      </c>
      <c r="C460" t="s">
        <v>309</v>
      </c>
      <c r="D460" t="s">
        <v>20889</v>
      </c>
      <c r="E460" s="84">
        <v>11.512024857449145</v>
      </c>
      <c r="F460" s="84">
        <v>-318.07707738165834</v>
      </c>
      <c r="G460" s="84">
        <v>-18.710416316568139</v>
      </c>
      <c r="H460" s="84">
        <v>30.222441174017284</v>
      </c>
      <c r="I460" s="84">
        <v>-299.36666106509023</v>
      </c>
      <c r="J460" s="84">
        <v>-17.609803592064132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62682.942966664683</v>
      </c>
      <c r="N460" s="56"/>
    </row>
    <row r="461" spans="1:14" x14ac:dyDescent="0.25">
      <c r="A461" t="s">
        <v>18565</v>
      </c>
      <c r="B461" t="s">
        <v>516</v>
      </c>
      <c r="C461" t="s">
        <v>309</v>
      </c>
      <c r="D461" t="s">
        <v>20890</v>
      </c>
      <c r="E461" s="84">
        <v>11.440000000000001</v>
      </c>
      <c r="F461" s="84">
        <v>-318.14910223910749</v>
      </c>
      <c r="G461" s="84">
        <v>-18.714653072888677</v>
      </c>
      <c r="H461" s="84">
        <v>30.154653072888678</v>
      </c>
      <c r="I461" s="84">
        <v>-299.43444916621883</v>
      </c>
      <c r="J461" s="84">
        <v>-17.613791127424637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62697.136564153603</v>
      </c>
      <c r="N461" s="56"/>
    </row>
    <row r="462" spans="1:14" x14ac:dyDescent="0.25">
      <c r="A462" t="s">
        <v>21716</v>
      </c>
      <c r="B462" t="s">
        <v>14060</v>
      </c>
      <c r="C462" t="s">
        <v>309</v>
      </c>
      <c r="D462" t="s">
        <v>20892</v>
      </c>
      <c r="E462" s="84">
        <v>10.94</v>
      </c>
      <c r="F462" s="84">
        <v>-318.64910223910749</v>
      </c>
      <c r="G462" s="84">
        <v>-18.744064837594557</v>
      </c>
      <c r="H462" s="84">
        <v>29.684064837594558</v>
      </c>
      <c r="I462" s="84">
        <v>-299.90503740151291</v>
      </c>
      <c r="J462" s="84">
        <v>-17.64147278832429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62795.669195745046</v>
      </c>
      <c r="N462" s="56"/>
    </row>
    <row r="463" spans="1:14" x14ac:dyDescent="0.25">
      <c r="A463" t="s">
        <v>19287</v>
      </c>
      <c r="B463" t="s">
        <v>338</v>
      </c>
      <c r="C463" t="s">
        <v>309</v>
      </c>
      <c r="D463" t="s">
        <v>20893</v>
      </c>
      <c r="E463" s="84">
        <v>10.899999999999999</v>
      </c>
      <c r="F463" s="84">
        <v>-318.68910223910751</v>
      </c>
      <c r="G463" s="84">
        <v>-18.746417778771029</v>
      </c>
      <c r="H463" s="84">
        <v>29.646417778771028</v>
      </c>
      <c r="I463" s="84">
        <v>-299.94268446033647</v>
      </c>
      <c r="J463" s="84">
        <v>-17.643687321196264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62803.551806272371</v>
      </c>
      <c r="N463" s="56"/>
    </row>
    <row r="464" spans="1:14" x14ac:dyDescent="0.25">
      <c r="A464" t="s">
        <v>21670</v>
      </c>
      <c r="B464" t="s">
        <v>440</v>
      </c>
      <c r="C464" t="s">
        <v>309</v>
      </c>
      <c r="D464" t="s">
        <v>20894</v>
      </c>
      <c r="E464" s="84">
        <v>10.7</v>
      </c>
      <c r="F464" s="84">
        <v>-318.8891022391075</v>
      </c>
      <c r="G464" s="84">
        <v>-18.758182484653382</v>
      </c>
      <c r="H464" s="84">
        <v>29.458182484653381</v>
      </c>
      <c r="I464" s="84">
        <v>-300.13091975445411</v>
      </c>
      <c r="J464" s="84">
        <v>-17.654759985556126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62842.964858908948</v>
      </c>
      <c r="N464" s="56"/>
    </row>
    <row r="465" spans="1:14" x14ac:dyDescent="0.25">
      <c r="A465" t="s">
        <v>16123</v>
      </c>
      <c r="B465" t="s">
        <v>739</v>
      </c>
      <c r="C465" t="s">
        <v>309</v>
      </c>
      <c r="D465" t="s">
        <v>20895</v>
      </c>
      <c r="E465" s="84">
        <v>10.335478894148027</v>
      </c>
      <c r="F465" s="84">
        <v>-319.25362334495946</v>
      </c>
      <c r="G465" s="84">
        <v>-18.779624902644674</v>
      </c>
      <c r="H465" s="84">
        <v>29.115103796792702</v>
      </c>
      <c r="I465" s="84">
        <v>-300.47399844231478</v>
      </c>
      <c r="J465" s="84">
        <v>-17.674941084842047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62914.799306569388</v>
      </c>
      <c r="N465" s="56"/>
    </row>
    <row r="466" spans="1:14" x14ac:dyDescent="0.25">
      <c r="A466" t="s">
        <v>18066</v>
      </c>
      <c r="B466" t="s">
        <v>385</v>
      </c>
      <c r="C466" t="s">
        <v>309</v>
      </c>
      <c r="D466" t="s">
        <v>20896</v>
      </c>
      <c r="E466" s="84">
        <v>10</v>
      </c>
      <c r="F466" s="84">
        <v>-319.58910223910749</v>
      </c>
      <c r="G466" s="84">
        <v>-18.799358955241615</v>
      </c>
      <c r="H466" s="84">
        <v>28.799358955241615</v>
      </c>
      <c r="I466" s="84">
        <v>-300.78974328386585</v>
      </c>
      <c r="J466" s="84">
        <v>-17.693514310815637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62980.910543136968</v>
      </c>
      <c r="N466" s="56"/>
    </row>
    <row r="467" spans="1:14" x14ac:dyDescent="0.25">
      <c r="A467" t="s">
        <v>15925</v>
      </c>
      <c r="B467" t="s">
        <v>301</v>
      </c>
      <c r="C467" t="s">
        <v>309</v>
      </c>
      <c r="D467" t="s">
        <v>20897</v>
      </c>
      <c r="E467" s="84">
        <v>9.84</v>
      </c>
      <c r="F467" s="84">
        <v>-319.74910223910751</v>
      </c>
      <c r="G467" s="84">
        <v>-18.8087707199475</v>
      </c>
      <c r="H467" s="84">
        <v>28.6487707199475</v>
      </c>
      <c r="I467" s="84">
        <v>-300.94033151916</v>
      </c>
      <c r="J467" s="84">
        <v>-17.702372442303528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63012.440985246234</v>
      </c>
      <c r="N467" s="56"/>
    </row>
    <row r="468" spans="1:14" x14ac:dyDescent="0.25">
      <c r="A468" t="s">
        <v>19351</v>
      </c>
      <c r="B468" t="s">
        <v>663</v>
      </c>
      <c r="C468" t="s">
        <v>309</v>
      </c>
      <c r="D468" t="s">
        <v>21284</v>
      </c>
      <c r="E468" s="84">
        <v>4.78</v>
      </c>
      <c r="F468" s="84">
        <v>-324.80910223910752</v>
      </c>
      <c r="G468" s="84">
        <v>-19.106417778771032</v>
      </c>
      <c r="H468" s="84">
        <v>23.88641777877103</v>
      </c>
      <c r="I468" s="84">
        <v>-305.70268446033646</v>
      </c>
      <c r="J468" s="84">
        <v>-17.982510850608026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64009.591216951718</v>
      </c>
      <c r="N468" s="56"/>
    </row>
    <row r="469" spans="1:14" x14ac:dyDescent="0.25">
      <c r="A469" t="s">
        <v>21947</v>
      </c>
      <c r="B469" t="s">
        <v>333</v>
      </c>
      <c r="C469" t="s">
        <v>309</v>
      </c>
      <c r="D469" t="s">
        <v>23240</v>
      </c>
      <c r="E469" s="84">
        <v>2.6</v>
      </c>
      <c r="F469" s="84">
        <v>-326.98910223910747</v>
      </c>
      <c r="G469" s="84">
        <v>-19.234653072888676</v>
      </c>
      <c r="H469" s="84">
        <v>21.834653072888678</v>
      </c>
      <c r="I469" s="84">
        <v>-307.75444916621882</v>
      </c>
      <c r="J469" s="84">
        <v>-18.103202892130518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64439.19349069045</v>
      </c>
      <c r="N46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9"/>
  <sheetViews>
    <sheetView workbookViewId="0">
      <selection activeCell="B8" sqref="B8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s="96" t="s">
        <v>15029</v>
      </c>
      <c r="B2" s="96" t="s">
        <v>385</v>
      </c>
      <c r="C2" s="96" t="s">
        <v>309</v>
      </c>
      <c r="D2" s="96" t="s">
        <v>20276</v>
      </c>
      <c r="E2">
        <v>398.23928964510748</v>
      </c>
      <c r="F2">
        <v>68.650187405999986</v>
      </c>
      <c r="G2">
        <v>4.0382463179999988</v>
      </c>
      <c r="H2">
        <v>394.20104332710747</v>
      </c>
      <c r="I2">
        <v>64.61194108799998</v>
      </c>
      <c r="J2">
        <v>3.8007024169411752</v>
      </c>
      <c r="K2" t="s">
        <v>15029</v>
      </c>
      <c r="L2" t="s">
        <v>15030</v>
      </c>
      <c r="M2">
        <v>4</v>
      </c>
    </row>
    <row r="3" spans="1:13" x14ac:dyDescent="0.25">
      <c r="A3" s="96" t="s">
        <v>8582</v>
      </c>
      <c r="B3" s="96" t="s">
        <v>739</v>
      </c>
      <c r="C3" s="96" t="s">
        <v>309</v>
      </c>
      <c r="D3" s="96" t="s">
        <v>20279</v>
      </c>
      <c r="E3">
        <v>363.01704284483515</v>
      </c>
      <c r="F3">
        <v>33.427940605727656</v>
      </c>
      <c r="G3">
        <v>1.9663494473957446</v>
      </c>
      <c r="H3">
        <v>361.05069339743943</v>
      </c>
      <c r="I3">
        <v>31.461591158331942</v>
      </c>
      <c r="J3">
        <v>1.8506818328430554</v>
      </c>
      <c r="K3" t="s">
        <v>8582</v>
      </c>
      <c r="L3" t="s">
        <v>167</v>
      </c>
      <c r="M3">
        <v>8</v>
      </c>
    </row>
    <row r="4" spans="1:13" x14ac:dyDescent="0.25">
      <c r="A4" s="96" t="s">
        <v>14564</v>
      </c>
      <c r="B4" s="96" t="s">
        <v>363</v>
      </c>
      <c r="C4" s="96" t="s">
        <v>309</v>
      </c>
      <c r="D4" s="96" t="s">
        <v>20282</v>
      </c>
      <c r="E4">
        <v>350.54568118930536</v>
      </c>
      <c r="F4">
        <v>20.956578950197866</v>
      </c>
      <c r="G4">
        <v>1.2327399382469333</v>
      </c>
      <c r="H4">
        <v>349.31294125105842</v>
      </c>
      <c r="I4">
        <v>19.723839011950929</v>
      </c>
      <c r="J4">
        <v>1.1602258242324075</v>
      </c>
      <c r="K4" t="s">
        <v>14564</v>
      </c>
      <c r="L4" t="s">
        <v>14565</v>
      </c>
      <c r="M4">
        <v>4</v>
      </c>
    </row>
    <row r="5" spans="1:13" x14ac:dyDescent="0.25">
      <c r="A5" s="96" t="s">
        <v>14974</v>
      </c>
      <c r="B5" s="96" t="s">
        <v>516</v>
      </c>
      <c r="C5" s="96" t="s">
        <v>309</v>
      </c>
      <c r="D5" s="96" t="s">
        <v>20289</v>
      </c>
      <c r="E5">
        <v>326.01733119731222</v>
      </c>
      <c r="F5">
        <v>-3.571771041795273</v>
      </c>
      <c r="G5">
        <v>-0.21010417892913372</v>
      </c>
      <c r="H5">
        <v>326.22743537624137</v>
      </c>
      <c r="I5">
        <v>-3.3616668628661159</v>
      </c>
      <c r="J5">
        <v>-0.19774510958035976</v>
      </c>
      <c r="K5" t="s">
        <v>14974</v>
      </c>
      <c r="L5" t="s">
        <v>14975</v>
      </c>
      <c r="M5">
        <v>4</v>
      </c>
    </row>
    <row r="6" spans="1:13" x14ac:dyDescent="0.25">
      <c r="A6" s="96" t="s">
        <v>19455</v>
      </c>
      <c r="B6" s="96" t="s">
        <v>901</v>
      </c>
      <c r="C6" s="96" t="s">
        <v>346</v>
      </c>
      <c r="D6" s="96" t="s">
        <v>20550</v>
      </c>
      <c r="E6">
        <v>34.684891369952226</v>
      </c>
      <c r="F6">
        <v>-87.829592868867095</v>
      </c>
      <c r="G6">
        <v>-5.1664466393451232</v>
      </c>
      <c r="H6">
        <v>39.851338009297351</v>
      </c>
      <c r="I6">
        <v>-82.663146229521971</v>
      </c>
      <c r="J6">
        <v>-4.8625380135012923</v>
      </c>
      <c r="K6" t="s">
        <v>19455</v>
      </c>
      <c r="L6" t="s">
        <v>19456</v>
      </c>
      <c r="M6">
        <v>1</v>
      </c>
    </row>
    <row r="7" spans="1:13" x14ac:dyDescent="0.25">
      <c r="A7" s="96" t="s">
        <v>5589</v>
      </c>
      <c r="B7" s="96" t="s">
        <v>564</v>
      </c>
      <c r="C7" s="96" t="s">
        <v>309</v>
      </c>
      <c r="D7" s="96" t="s">
        <v>20295</v>
      </c>
      <c r="E7">
        <v>309.98764477148541</v>
      </c>
      <c r="F7">
        <v>-19.601457467622083</v>
      </c>
      <c r="G7">
        <v>-1.1530269098601225</v>
      </c>
      <c r="H7">
        <v>311.14067168134551</v>
      </c>
      <c r="I7">
        <v>-18.448430557761981</v>
      </c>
      <c r="J7">
        <v>-1.0852017975154107</v>
      </c>
      <c r="K7" t="s">
        <v>5589</v>
      </c>
      <c r="L7" t="s">
        <v>5587</v>
      </c>
      <c r="M7">
        <v>15</v>
      </c>
    </row>
    <row r="8" spans="1:13" x14ac:dyDescent="0.25">
      <c r="A8" s="96" t="s">
        <v>8289</v>
      </c>
      <c r="B8" s="96" t="s">
        <v>413</v>
      </c>
      <c r="C8" s="96" t="s">
        <v>309</v>
      </c>
      <c r="D8" s="96" t="s">
        <v>20297</v>
      </c>
      <c r="E8">
        <v>296.08177145024979</v>
      </c>
      <c r="F8">
        <v>-33.507330788857701</v>
      </c>
      <c r="G8">
        <v>-1.9710194581681</v>
      </c>
      <c r="H8">
        <v>298.05279090841788</v>
      </c>
      <c r="I8">
        <v>-31.536311330689614</v>
      </c>
      <c r="J8">
        <v>-1.855077137099389</v>
      </c>
      <c r="K8" t="s">
        <v>8289</v>
      </c>
      <c r="L8" t="s">
        <v>8287</v>
      </c>
      <c r="M8">
        <v>11</v>
      </c>
    </row>
    <row r="9" spans="1:13" x14ac:dyDescent="0.25">
      <c r="A9" s="96" t="s">
        <v>9809</v>
      </c>
      <c r="B9" s="96" t="s">
        <v>638</v>
      </c>
      <c r="C9" s="96" t="s">
        <v>309</v>
      </c>
      <c r="D9" s="96" t="s">
        <v>20301</v>
      </c>
      <c r="E9">
        <v>271.40211817966565</v>
      </c>
      <c r="F9">
        <v>-58.186984059441841</v>
      </c>
      <c r="G9">
        <v>-3.4227637682024614</v>
      </c>
      <c r="H9">
        <v>274.82488194786811</v>
      </c>
      <c r="I9">
        <v>-54.764220291239383</v>
      </c>
      <c r="J9">
        <v>-3.2214247230140813</v>
      </c>
      <c r="K9" t="s">
        <v>9809</v>
      </c>
      <c r="L9" t="s">
        <v>172</v>
      </c>
      <c r="M9">
        <v>6</v>
      </c>
    </row>
    <row r="10" spans="1:13" x14ac:dyDescent="0.25">
      <c r="A10" s="96" t="s">
        <v>313</v>
      </c>
      <c r="B10" s="96" t="s">
        <v>312</v>
      </c>
      <c r="C10" s="96" t="s">
        <v>309</v>
      </c>
      <c r="D10" s="96" t="s">
        <v>20302</v>
      </c>
      <c r="E10">
        <v>264.32423942018869</v>
      </c>
      <c r="F10">
        <v>-65.2648628189188</v>
      </c>
      <c r="G10">
        <v>-3.8391095775834589</v>
      </c>
      <c r="H10">
        <v>268.16334899777212</v>
      </c>
      <c r="I10">
        <v>-61.425753241335372</v>
      </c>
      <c r="J10">
        <v>-3.6132796024314926</v>
      </c>
      <c r="K10" t="s">
        <v>313</v>
      </c>
      <c r="L10" t="s">
        <v>307</v>
      </c>
      <c r="M10">
        <v>5</v>
      </c>
    </row>
    <row r="11" spans="1:13" x14ac:dyDescent="0.25">
      <c r="A11" s="96" t="s">
        <v>5564</v>
      </c>
      <c r="B11" s="96" t="s">
        <v>312</v>
      </c>
      <c r="C11" s="96" t="s">
        <v>309</v>
      </c>
      <c r="D11" s="96" t="s">
        <v>20514</v>
      </c>
      <c r="E11">
        <v>37.852485566473064</v>
      </c>
      <c r="F11">
        <v>-291.73661667263445</v>
      </c>
      <c r="G11">
        <v>-17.160977451331437</v>
      </c>
      <c r="H11">
        <v>55.013463017804497</v>
      </c>
      <c r="I11">
        <v>-274.57563922130299</v>
      </c>
      <c r="J11">
        <v>-16.15150818948841</v>
      </c>
      <c r="K11" t="s">
        <v>5564</v>
      </c>
      <c r="L11" t="s">
        <v>5562</v>
      </c>
      <c r="M11">
        <v>5</v>
      </c>
    </row>
    <row r="12" spans="1:13" x14ac:dyDescent="0.25">
      <c r="A12" s="96" t="s">
        <v>1289</v>
      </c>
      <c r="B12" s="96" t="s">
        <v>407</v>
      </c>
      <c r="C12" s="96" t="s">
        <v>309</v>
      </c>
      <c r="D12" s="96" t="s">
        <v>20538</v>
      </c>
      <c r="E12">
        <v>24.773474622107742</v>
      </c>
      <c r="F12">
        <v>-304.81562761699973</v>
      </c>
      <c r="G12">
        <v>-17.930331036294103</v>
      </c>
      <c r="H12">
        <v>42.703805658401848</v>
      </c>
      <c r="I12">
        <v>-286.88529658070564</v>
      </c>
      <c r="J12">
        <v>-16.87560568121798</v>
      </c>
      <c r="K12" t="s">
        <v>1289</v>
      </c>
      <c r="L12" t="s">
        <v>1287</v>
      </c>
      <c r="M12">
        <v>5</v>
      </c>
    </row>
    <row r="13" spans="1:13" x14ac:dyDescent="0.25">
      <c r="A13" s="96" t="s">
        <v>4026</v>
      </c>
      <c r="B13" s="96" t="s">
        <v>301</v>
      </c>
      <c r="C13" s="96" t="s">
        <v>309</v>
      </c>
      <c r="D13" s="96" t="s">
        <v>20576</v>
      </c>
      <c r="E13">
        <v>19.258162567997406</v>
      </c>
      <c r="F13">
        <v>-310.33093967111006</v>
      </c>
      <c r="G13">
        <v>-18.254761157124122</v>
      </c>
      <c r="H13">
        <v>37.512923725121524</v>
      </c>
      <c r="I13">
        <v>-292.07617851398595</v>
      </c>
      <c r="J13">
        <v>-17.18095167729329</v>
      </c>
      <c r="K13" t="s">
        <v>4026</v>
      </c>
      <c r="L13" t="s">
        <v>4023</v>
      </c>
      <c r="M13">
        <v>16</v>
      </c>
    </row>
    <row r="14" spans="1:13" x14ac:dyDescent="0.25">
      <c r="A14" s="96" t="s">
        <v>3676</v>
      </c>
      <c r="B14" s="96" t="s">
        <v>868</v>
      </c>
      <c r="C14" s="96" t="s">
        <v>309</v>
      </c>
      <c r="D14" s="96" t="s">
        <v>20580</v>
      </c>
      <c r="E14">
        <v>18.552441080328528</v>
      </c>
      <c r="F14">
        <v>-311.03666115877894</v>
      </c>
      <c r="G14">
        <v>-18.296274185810525</v>
      </c>
      <c r="H14">
        <v>36.848715266139052</v>
      </c>
      <c r="I14">
        <v>-292.74038697296845</v>
      </c>
      <c r="J14">
        <v>-17.220022763115793</v>
      </c>
      <c r="K14" t="s">
        <v>3676</v>
      </c>
      <c r="L14" t="s">
        <v>3674</v>
      </c>
      <c r="M14">
        <v>13</v>
      </c>
    </row>
    <row r="15" spans="1:13" x14ac:dyDescent="0.25">
      <c r="A15" s="96" t="s">
        <v>14747</v>
      </c>
      <c r="B15" s="96" t="s">
        <v>739</v>
      </c>
      <c r="C15" s="96" t="s">
        <v>346</v>
      </c>
      <c r="D15" s="96" t="s">
        <v>20312</v>
      </c>
      <c r="E15">
        <v>221.13290553014016</v>
      </c>
      <c r="F15">
        <v>98.618421291320843</v>
      </c>
      <c r="G15">
        <v>5.8010836053718142</v>
      </c>
      <c r="H15">
        <v>215.33182192476835</v>
      </c>
      <c r="I15">
        <v>92.817337685949028</v>
      </c>
      <c r="J15">
        <v>5.459843393291119</v>
      </c>
      <c r="K15" t="s">
        <v>14747</v>
      </c>
      <c r="L15" t="s">
        <v>14748</v>
      </c>
      <c r="M15">
        <v>4</v>
      </c>
    </row>
    <row r="16" spans="1:13" x14ac:dyDescent="0.25">
      <c r="A16" s="96" t="s">
        <v>21529</v>
      </c>
      <c r="B16" s="96" t="s">
        <v>1185</v>
      </c>
      <c r="C16" s="96" t="s">
        <v>447</v>
      </c>
      <c r="D16" s="96" t="s">
        <v>20467</v>
      </c>
      <c r="E16">
        <v>63.795944023183424</v>
      </c>
      <c r="F16">
        <v>-64.606977059183251</v>
      </c>
      <c r="G16">
        <v>-3.8004104152460734</v>
      </c>
      <c r="H16">
        <v>71.396764853675563</v>
      </c>
      <c r="I16">
        <v>-57.006156228691111</v>
      </c>
      <c r="J16">
        <v>-3.3533033075700653</v>
      </c>
      <c r="K16" t="s">
        <v>21529</v>
      </c>
      <c r="L16" t="s">
        <v>21530</v>
      </c>
      <c r="M16">
        <v>0</v>
      </c>
    </row>
    <row r="17" spans="1:13" x14ac:dyDescent="0.25">
      <c r="A17" s="96" t="s">
        <v>16203</v>
      </c>
      <c r="B17" s="96" t="s">
        <v>1359</v>
      </c>
      <c r="C17" s="96" t="s">
        <v>309</v>
      </c>
      <c r="D17" s="96" t="s">
        <v>20612</v>
      </c>
      <c r="E17">
        <v>17.446254709314289</v>
      </c>
      <c r="F17">
        <v>-312.14284752979319</v>
      </c>
      <c r="G17">
        <v>-18.361343972340777</v>
      </c>
      <c r="H17">
        <v>35.807598681655065</v>
      </c>
      <c r="I17">
        <v>-293.78150355745242</v>
      </c>
      <c r="J17">
        <v>-17.281264915144259</v>
      </c>
      <c r="K17" t="s">
        <v>16203</v>
      </c>
      <c r="L17" t="s">
        <v>16204</v>
      </c>
      <c r="M17">
        <v>3</v>
      </c>
    </row>
    <row r="18" spans="1:13" x14ac:dyDescent="0.25">
      <c r="A18" s="96" t="s">
        <v>14333</v>
      </c>
      <c r="B18" s="96" t="s">
        <v>663</v>
      </c>
      <c r="C18" s="96" t="s">
        <v>346</v>
      </c>
      <c r="D18" s="96" t="s">
        <v>20416</v>
      </c>
      <c r="E18">
        <v>107.88711824212092</v>
      </c>
      <c r="F18">
        <v>-14.627365996698401</v>
      </c>
      <c r="G18">
        <v>-0.86043329392343537</v>
      </c>
      <c r="H18">
        <v>108.74755153604436</v>
      </c>
      <c r="I18">
        <v>-13.766932702774966</v>
      </c>
      <c r="J18">
        <v>-0.8098195707514686</v>
      </c>
      <c r="K18" t="s">
        <v>14333</v>
      </c>
      <c r="L18" t="s">
        <v>14334</v>
      </c>
      <c r="M18">
        <v>4</v>
      </c>
    </row>
    <row r="19" spans="1:13" x14ac:dyDescent="0.25">
      <c r="A19" s="96" t="s">
        <v>15929</v>
      </c>
      <c r="B19" s="96" t="s">
        <v>688</v>
      </c>
      <c r="C19" s="96" t="s">
        <v>309</v>
      </c>
      <c r="D19" s="96" t="s">
        <v>20650</v>
      </c>
      <c r="E19">
        <v>13.229999999999999</v>
      </c>
      <c r="F19">
        <v>-316.35910223910747</v>
      </c>
      <c r="G19">
        <v>-18.609358955241618</v>
      </c>
      <c r="H19">
        <v>31.839358955241615</v>
      </c>
      <c r="I19">
        <v>-297.74974328386588</v>
      </c>
      <c r="J19">
        <v>-17.514690781403875</v>
      </c>
      <c r="K19" t="s">
        <v>15929</v>
      </c>
      <c r="L19" t="s">
        <v>15930</v>
      </c>
      <c r="M19">
        <v>3</v>
      </c>
    </row>
    <row r="20" spans="1:13" x14ac:dyDescent="0.25">
      <c r="A20" s="96" t="s">
        <v>22358</v>
      </c>
      <c r="B20" s="96" t="s">
        <v>484</v>
      </c>
      <c r="C20" s="96" t="s">
        <v>309</v>
      </c>
      <c r="D20" s="96" t="s">
        <v>20884</v>
      </c>
      <c r="E20">
        <v>12.3</v>
      </c>
      <c r="F20">
        <v>-317.28910223910748</v>
      </c>
      <c r="G20">
        <v>-18.664064837594559</v>
      </c>
      <c r="H20">
        <v>30.96406483759456</v>
      </c>
      <c r="I20">
        <v>-298.62503740151294</v>
      </c>
      <c r="J20">
        <v>-17.566178670677232</v>
      </c>
      <c r="K20" t="s">
        <v>22358</v>
      </c>
      <c r="L20" t="s">
        <v>22359</v>
      </c>
      <c r="M20">
        <v>0</v>
      </c>
    </row>
    <row r="21" spans="1:13" x14ac:dyDescent="0.25">
      <c r="A21" s="96" t="s">
        <v>15925</v>
      </c>
      <c r="B21" s="96" t="s">
        <v>301</v>
      </c>
      <c r="C21" s="96" t="s">
        <v>309</v>
      </c>
      <c r="D21" s="96" t="s">
        <v>20897</v>
      </c>
      <c r="E21">
        <v>9.84</v>
      </c>
      <c r="F21">
        <v>-319.74910223910751</v>
      </c>
      <c r="G21">
        <v>-18.8087707199475</v>
      </c>
      <c r="H21">
        <v>28.6487707199475</v>
      </c>
      <c r="I21">
        <v>-300.94033151916</v>
      </c>
      <c r="J21">
        <v>-17.702372442303528</v>
      </c>
      <c r="K21" t="s">
        <v>15925</v>
      </c>
      <c r="L21" t="s">
        <v>15926</v>
      </c>
      <c r="M21">
        <v>3</v>
      </c>
    </row>
    <row r="22" spans="1:13" x14ac:dyDescent="0.25">
      <c r="A22" s="96" t="s">
        <v>22391</v>
      </c>
      <c r="B22" s="96" t="s">
        <v>530</v>
      </c>
      <c r="C22" s="96" t="s">
        <v>346</v>
      </c>
      <c r="D22" s="96" t="s">
        <v>20644</v>
      </c>
      <c r="E22">
        <v>20</v>
      </c>
      <c r="F22">
        <v>-102.51448423881932</v>
      </c>
      <c r="G22">
        <v>-6.0302637787540778</v>
      </c>
      <c r="H22">
        <v>26.03026377875408</v>
      </c>
      <c r="I22">
        <v>-96.484220460065245</v>
      </c>
      <c r="J22">
        <v>-5.6755423800038383</v>
      </c>
      <c r="K22" t="s">
        <v>22391</v>
      </c>
      <c r="L22" t="s">
        <v>22392</v>
      </c>
      <c r="M22">
        <v>0</v>
      </c>
    </row>
    <row r="23" spans="1:13" x14ac:dyDescent="0.25">
      <c r="A23" s="96" t="s">
        <v>2638</v>
      </c>
      <c r="B23" s="96" t="s">
        <v>312</v>
      </c>
      <c r="C23" s="96" t="s">
        <v>346</v>
      </c>
      <c r="D23" s="96" t="s">
        <v>20844</v>
      </c>
      <c r="E23">
        <v>4.82</v>
      </c>
      <c r="F23">
        <v>-117.69448423881931</v>
      </c>
      <c r="G23">
        <v>-6.9232049552246657</v>
      </c>
      <c r="H23">
        <v>11.743204955224666</v>
      </c>
      <c r="I23">
        <v>-110.77127928359465</v>
      </c>
      <c r="J23">
        <v>-6.5159576049173324</v>
      </c>
      <c r="K23" t="s">
        <v>2638</v>
      </c>
      <c r="L23" t="s">
        <v>2636</v>
      </c>
      <c r="M23">
        <v>5</v>
      </c>
    </row>
    <row r="24" spans="1:13" x14ac:dyDescent="0.25">
      <c r="A24" s="96" t="s">
        <v>17242</v>
      </c>
      <c r="B24" s="96" t="s">
        <v>701</v>
      </c>
      <c r="C24" s="96" t="s">
        <v>447</v>
      </c>
      <c r="D24" s="96" t="s">
        <v>20322</v>
      </c>
      <c r="E24">
        <v>188.19285692400177</v>
      </c>
      <c r="F24">
        <v>59.789935841635099</v>
      </c>
      <c r="G24">
        <v>3.5170550495079471</v>
      </c>
      <c r="H24">
        <v>181.15874682498588</v>
      </c>
      <c r="I24">
        <v>52.755825742619209</v>
      </c>
      <c r="J24">
        <v>3.1032838672128946</v>
      </c>
      <c r="K24" t="s">
        <v>17242</v>
      </c>
      <c r="L24" t="s">
        <v>17243</v>
      </c>
      <c r="M24">
        <v>2</v>
      </c>
    </row>
    <row r="25" spans="1:13" x14ac:dyDescent="0.25">
      <c r="A25" s="96" t="s">
        <v>19450</v>
      </c>
      <c r="B25" s="96" t="s">
        <v>484</v>
      </c>
      <c r="C25" s="96" t="s">
        <v>346</v>
      </c>
      <c r="D25" s="96" t="s">
        <v>20803</v>
      </c>
      <c r="E25">
        <v>11.11</v>
      </c>
      <c r="F25">
        <v>-111.40448423881932</v>
      </c>
      <c r="G25">
        <v>-6.5532049552246656</v>
      </c>
      <c r="H25">
        <v>17.663204955224664</v>
      </c>
      <c r="I25">
        <v>-104.85127928359466</v>
      </c>
      <c r="J25">
        <v>-6.1677223107996859</v>
      </c>
      <c r="K25" t="s">
        <v>19450</v>
      </c>
      <c r="L25" t="s">
        <v>19451</v>
      </c>
      <c r="M25">
        <v>1</v>
      </c>
    </row>
    <row r="26" spans="1:13" x14ac:dyDescent="0.25">
      <c r="A26" s="96" t="s">
        <v>17629</v>
      </c>
      <c r="B26" s="96" t="s">
        <v>1185</v>
      </c>
      <c r="C26" s="96" t="s">
        <v>447</v>
      </c>
      <c r="D26" s="96" t="s">
        <v>20324</v>
      </c>
      <c r="E26">
        <v>183.98092974734192</v>
      </c>
      <c r="F26">
        <v>55.578008664975243</v>
      </c>
      <c r="G26">
        <v>3.2692946273514849</v>
      </c>
      <c r="H26">
        <v>177.44234049263895</v>
      </c>
      <c r="I26">
        <v>49.039419410272274</v>
      </c>
      <c r="J26">
        <v>2.8846717300160161</v>
      </c>
      <c r="K26" t="s">
        <v>17629</v>
      </c>
      <c r="L26" t="s">
        <v>17630</v>
      </c>
      <c r="M26">
        <v>2</v>
      </c>
    </row>
    <row r="27" spans="1:13" x14ac:dyDescent="0.25">
      <c r="A27" s="96" t="s">
        <v>7588</v>
      </c>
      <c r="B27" s="96" t="s">
        <v>413</v>
      </c>
      <c r="C27" s="96" t="s">
        <v>447</v>
      </c>
      <c r="D27" s="96" t="s">
        <v>20330</v>
      </c>
      <c r="E27">
        <v>182.28970836448997</v>
      </c>
      <c r="F27">
        <v>53.886787282123294</v>
      </c>
      <c r="G27">
        <v>3.1698110165954878</v>
      </c>
      <c r="H27">
        <v>175.95008633129902</v>
      </c>
      <c r="I27">
        <v>47.547165248932345</v>
      </c>
      <c r="J27">
        <v>2.7968920734666085</v>
      </c>
      <c r="K27" t="s">
        <v>7588</v>
      </c>
      <c r="L27" t="s">
        <v>17556</v>
      </c>
      <c r="M27">
        <v>2</v>
      </c>
    </row>
    <row r="28" spans="1:13" x14ac:dyDescent="0.25">
      <c r="A28" s="96" t="s">
        <v>20258</v>
      </c>
      <c r="B28" s="96" t="s">
        <v>1359</v>
      </c>
      <c r="C28" s="96" t="s">
        <v>447</v>
      </c>
      <c r="D28" s="96" t="s">
        <v>20418</v>
      </c>
      <c r="E28">
        <v>83.731399148791709</v>
      </c>
      <c r="F28">
        <v>-44.671521933574965</v>
      </c>
      <c r="G28">
        <v>-2.627736584327939</v>
      </c>
      <c r="H28">
        <v>88.986872317447592</v>
      </c>
      <c r="I28">
        <v>-39.416048764919083</v>
      </c>
      <c r="J28">
        <v>-2.3185911038187696</v>
      </c>
      <c r="K28" t="s">
        <v>20258</v>
      </c>
      <c r="L28" t="s">
        <v>20259</v>
      </c>
      <c r="M28">
        <v>1</v>
      </c>
    </row>
    <row r="29" spans="1:13" x14ac:dyDescent="0.25">
      <c r="A29" s="96" t="s">
        <v>14206</v>
      </c>
      <c r="B29" s="96" t="s">
        <v>888</v>
      </c>
      <c r="C29" s="96" t="s">
        <v>447</v>
      </c>
      <c r="D29" s="96" t="s">
        <v>20339</v>
      </c>
      <c r="E29">
        <v>157.53743709922449</v>
      </c>
      <c r="F29">
        <v>29.134516016857816</v>
      </c>
      <c r="G29">
        <v>1.7137950598151657</v>
      </c>
      <c r="H29">
        <v>154.10984697959418</v>
      </c>
      <c r="I29">
        <v>25.706925897227507</v>
      </c>
      <c r="J29">
        <v>1.512172111601618</v>
      </c>
      <c r="K29" t="s">
        <v>14206</v>
      </c>
      <c r="L29" t="s">
        <v>14207</v>
      </c>
      <c r="M29">
        <v>4</v>
      </c>
    </row>
    <row r="30" spans="1:13" x14ac:dyDescent="0.25">
      <c r="A30" s="96" t="s">
        <v>17916</v>
      </c>
      <c r="B30" s="96" t="s">
        <v>440</v>
      </c>
      <c r="C30" s="96" t="s">
        <v>447</v>
      </c>
      <c r="D30" s="96" t="s">
        <v>20343</v>
      </c>
      <c r="E30">
        <v>150.12076661743106</v>
      </c>
      <c r="F30">
        <v>21.717845535064384</v>
      </c>
      <c r="G30">
        <v>1.2775203255920227</v>
      </c>
      <c r="H30">
        <v>147.56572596624702</v>
      </c>
      <c r="I30">
        <v>19.162804883880341</v>
      </c>
      <c r="J30">
        <v>1.1272238166988435</v>
      </c>
      <c r="K30" t="s">
        <v>17916</v>
      </c>
      <c r="L30" t="s">
        <v>17917</v>
      </c>
      <c r="M30">
        <v>2</v>
      </c>
    </row>
    <row r="31" spans="1:13" x14ac:dyDescent="0.25">
      <c r="A31" s="96" t="s">
        <v>10133</v>
      </c>
      <c r="B31" s="96" t="s">
        <v>312</v>
      </c>
      <c r="C31" s="96" t="s">
        <v>447</v>
      </c>
      <c r="D31" s="96" t="s">
        <v>20354</v>
      </c>
      <c r="E31">
        <v>144.43757246527744</v>
      </c>
      <c r="F31">
        <v>16.034651382910766</v>
      </c>
      <c r="G31">
        <v>0.94321478723004504</v>
      </c>
      <c r="H31">
        <v>142.55114289081735</v>
      </c>
      <c r="I31">
        <v>14.148221808450671</v>
      </c>
      <c r="J31">
        <v>0.83224834167356887</v>
      </c>
      <c r="K31" t="s">
        <v>10133</v>
      </c>
      <c r="L31" t="s">
        <v>10131</v>
      </c>
      <c r="M31">
        <v>5</v>
      </c>
    </row>
    <row r="32" spans="1:13" x14ac:dyDescent="0.25">
      <c r="A32" s="96" t="s">
        <v>21527</v>
      </c>
      <c r="B32" s="96" t="s">
        <v>333</v>
      </c>
      <c r="C32" s="96" t="s">
        <v>346</v>
      </c>
      <c r="D32" s="96" t="s">
        <v>18656</v>
      </c>
      <c r="E32">
        <v>43.552366701954163</v>
      </c>
      <c r="F32">
        <v>-78.962117536865151</v>
      </c>
      <c r="G32">
        <v>-4.6448304433450085</v>
      </c>
      <c r="H32">
        <v>48.197197145299171</v>
      </c>
      <c r="I32">
        <v>-74.31728709352015</v>
      </c>
      <c r="J32">
        <v>-4.3716051231482442</v>
      </c>
      <c r="K32" t="s">
        <v>21527</v>
      </c>
      <c r="L32" t="s">
        <v>21528</v>
      </c>
      <c r="M32">
        <v>0</v>
      </c>
    </row>
    <row r="33" spans="1:13" x14ac:dyDescent="0.25">
      <c r="A33" s="96" t="s">
        <v>15877</v>
      </c>
      <c r="B33" s="96" t="s">
        <v>888</v>
      </c>
      <c r="C33" s="96" t="s">
        <v>447</v>
      </c>
      <c r="D33" s="96" t="s">
        <v>20424</v>
      </c>
      <c r="E33">
        <v>80.711375883560805</v>
      </c>
      <c r="F33">
        <v>-47.691545198805869</v>
      </c>
      <c r="G33">
        <v>-2.805385011694463</v>
      </c>
      <c r="H33">
        <v>86.322145906949743</v>
      </c>
      <c r="I33">
        <v>-42.080775175416932</v>
      </c>
      <c r="J33">
        <v>-2.4753397162009958</v>
      </c>
      <c r="K33" t="s">
        <v>15877</v>
      </c>
      <c r="L33" t="s">
        <v>15878</v>
      </c>
      <c r="M33">
        <v>3</v>
      </c>
    </row>
    <row r="34" spans="1:13" x14ac:dyDescent="0.25">
      <c r="A34" s="96" t="s">
        <v>15872</v>
      </c>
      <c r="B34" s="96" t="s">
        <v>474</v>
      </c>
      <c r="C34" s="96" t="s">
        <v>319</v>
      </c>
      <c r="D34" s="96" t="s">
        <v>20397</v>
      </c>
      <c r="E34">
        <v>161.22868657127395</v>
      </c>
      <c r="F34">
        <v>36.606922726208069</v>
      </c>
      <c r="G34">
        <v>2.153348395659298</v>
      </c>
      <c r="H34">
        <v>159.07533817561466</v>
      </c>
      <c r="I34">
        <v>34.453574330548776</v>
      </c>
      <c r="J34">
        <v>2.0266808429734575</v>
      </c>
      <c r="K34" t="s">
        <v>15872</v>
      </c>
      <c r="L34" t="s">
        <v>15873</v>
      </c>
      <c r="M34">
        <v>3</v>
      </c>
    </row>
    <row r="35" spans="1:13" x14ac:dyDescent="0.25">
      <c r="A35" s="96" t="s">
        <v>15278</v>
      </c>
      <c r="B35" s="96" t="s">
        <v>304</v>
      </c>
      <c r="C35" s="96" t="s">
        <v>447</v>
      </c>
      <c r="D35" s="96" t="s">
        <v>20472</v>
      </c>
      <c r="E35">
        <v>61.093892395506955</v>
      </c>
      <c r="F35">
        <v>-67.309028686859719</v>
      </c>
      <c r="G35">
        <v>-3.959354628638807</v>
      </c>
      <c r="H35">
        <v>69.012601652784568</v>
      </c>
      <c r="I35">
        <v>-59.390319429582107</v>
      </c>
      <c r="J35">
        <v>-3.4935482017401238</v>
      </c>
      <c r="K35" t="s">
        <v>15278</v>
      </c>
      <c r="L35" t="s">
        <v>15279</v>
      </c>
      <c r="M35">
        <v>4</v>
      </c>
    </row>
    <row r="36" spans="1:13" x14ac:dyDescent="0.25">
      <c r="A36" s="96" t="s">
        <v>16017</v>
      </c>
      <c r="B36" s="96" t="s">
        <v>530</v>
      </c>
      <c r="C36" s="96" t="s">
        <v>447</v>
      </c>
      <c r="D36" s="96" t="s">
        <v>20477</v>
      </c>
      <c r="E36">
        <v>56.661906531899497</v>
      </c>
      <c r="F36">
        <v>-71.741014550467185</v>
      </c>
      <c r="G36">
        <v>-4.2200596794392462</v>
      </c>
      <c r="H36">
        <v>65.102025890777981</v>
      </c>
      <c r="I36">
        <v>-63.300895191588694</v>
      </c>
      <c r="J36">
        <v>-3.7235820700934528</v>
      </c>
      <c r="K36" t="s">
        <v>16017</v>
      </c>
      <c r="L36" t="s">
        <v>16018</v>
      </c>
      <c r="M36">
        <v>3</v>
      </c>
    </row>
    <row r="37" spans="1:13" x14ac:dyDescent="0.25">
      <c r="A37" s="96" t="s">
        <v>21525</v>
      </c>
      <c r="B37" s="96" t="s">
        <v>1359</v>
      </c>
      <c r="C37" s="96" t="s">
        <v>447</v>
      </c>
      <c r="D37" s="96" t="s">
        <v>20502</v>
      </c>
      <c r="E37">
        <v>49.179006641161791</v>
      </c>
      <c r="F37">
        <v>-79.223914441204883</v>
      </c>
      <c r="G37">
        <v>-4.6602302612473459</v>
      </c>
      <c r="H37">
        <v>58.499467163656483</v>
      </c>
      <c r="I37">
        <v>-69.903453918710198</v>
      </c>
      <c r="J37">
        <v>-4.1119678775711881</v>
      </c>
      <c r="K37" t="s">
        <v>21525</v>
      </c>
      <c r="L37" t="s">
        <v>21526</v>
      </c>
      <c r="M37">
        <v>0</v>
      </c>
    </row>
    <row r="38" spans="1:13" x14ac:dyDescent="0.25">
      <c r="A38" s="96" t="s">
        <v>21519</v>
      </c>
      <c r="B38" s="96" t="s">
        <v>296</v>
      </c>
      <c r="C38" s="96" t="s">
        <v>447</v>
      </c>
      <c r="D38" s="96" t="s">
        <v>20506</v>
      </c>
      <c r="E38">
        <v>48.719445849948912</v>
      </c>
      <c r="F38">
        <v>-79.683475232417763</v>
      </c>
      <c r="G38">
        <v>-4.6872632489657509</v>
      </c>
      <c r="H38">
        <v>58.093972347880417</v>
      </c>
      <c r="I38">
        <v>-70.30894873448625</v>
      </c>
      <c r="J38">
        <v>-4.1358205137933091</v>
      </c>
      <c r="K38" t="s">
        <v>21519</v>
      </c>
      <c r="L38" t="s">
        <v>21520</v>
      </c>
      <c r="M38">
        <v>0</v>
      </c>
    </row>
    <row r="39" spans="1:13" x14ac:dyDescent="0.25">
      <c r="A39" s="96" t="s">
        <v>21521</v>
      </c>
      <c r="B39" s="96" t="s">
        <v>14060</v>
      </c>
      <c r="C39" s="96" t="s">
        <v>447</v>
      </c>
      <c r="D39" s="96" t="s">
        <v>20519</v>
      </c>
      <c r="E39">
        <v>39.36292280416906</v>
      </c>
      <c r="F39">
        <v>-89.039998278197615</v>
      </c>
      <c r="G39">
        <v>-5.2376469575410365</v>
      </c>
      <c r="H39">
        <v>49.838216719251129</v>
      </c>
      <c r="I39">
        <v>-78.564704363115538</v>
      </c>
      <c r="J39">
        <v>-4.6214531978303262</v>
      </c>
      <c r="K39" t="s">
        <v>21521</v>
      </c>
      <c r="L39" t="s">
        <v>21522</v>
      </c>
      <c r="M39">
        <v>0</v>
      </c>
    </row>
    <row r="40" spans="1:13" x14ac:dyDescent="0.25">
      <c r="A40" s="96" t="s">
        <v>6697</v>
      </c>
      <c r="B40" s="96" t="s">
        <v>301</v>
      </c>
      <c r="C40" s="96" t="s">
        <v>319</v>
      </c>
      <c r="D40" s="96" t="s">
        <v>20609</v>
      </c>
      <c r="E40">
        <v>36.226359616008828</v>
      </c>
      <c r="F40">
        <v>-88.39540422905705</v>
      </c>
      <c r="G40">
        <v>-5.1997296605327676</v>
      </c>
      <c r="H40">
        <v>41.426089276541596</v>
      </c>
      <c r="I40">
        <v>-83.195674568524282</v>
      </c>
      <c r="J40">
        <v>-4.8938632099131931</v>
      </c>
      <c r="K40" t="s">
        <v>6697</v>
      </c>
      <c r="L40" t="s">
        <v>6694</v>
      </c>
      <c r="M40">
        <v>7</v>
      </c>
    </row>
    <row r="41" spans="1:13" x14ac:dyDescent="0.25">
      <c r="A41" s="96" t="s">
        <v>21517</v>
      </c>
      <c r="B41" s="96" t="s">
        <v>350</v>
      </c>
      <c r="C41" s="96" t="s">
        <v>447</v>
      </c>
      <c r="D41" s="96" t="s">
        <v>20522</v>
      </c>
      <c r="E41">
        <v>37.382798030820432</v>
      </c>
      <c r="F41">
        <v>-91.02012305154625</v>
      </c>
      <c r="G41">
        <v>-5.3541248853850734</v>
      </c>
      <c r="H41">
        <v>48.091047801590577</v>
      </c>
      <c r="I41">
        <v>-80.311873280776098</v>
      </c>
      <c r="J41">
        <v>-4.7242278400456525</v>
      </c>
      <c r="K41" t="s">
        <v>21517</v>
      </c>
      <c r="L41" t="s">
        <v>21518</v>
      </c>
      <c r="M41">
        <v>0</v>
      </c>
    </row>
    <row r="42" spans="1:13" x14ac:dyDescent="0.25">
      <c r="A42" s="96" t="s">
        <v>7191</v>
      </c>
      <c r="B42" s="96" t="s">
        <v>333</v>
      </c>
      <c r="C42" s="96" t="s">
        <v>447</v>
      </c>
      <c r="D42" s="96" t="s">
        <v>20527</v>
      </c>
      <c r="E42">
        <v>35.485211850002088</v>
      </c>
      <c r="F42">
        <v>-92.917709232364587</v>
      </c>
      <c r="G42">
        <v>-5.4657476019037992</v>
      </c>
      <c r="H42">
        <v>46.416707053809688</v>
      </c>
      <c r="I42">
        <v>-81.986214028556986</v>
      </c>
      <c r="J42">
        <v>-4.8227184722680576</v>
      </c>
      <c r="K42" t="s">
        <v>7191</v>
      </c>
      <c r="L42" t="s">
        <v>7190</v>
      </c>
      <c r="M42">
        <v>5</v>
      </c>
    </row>
    <row r="43" spans="1:13" x14ac:dyDescent="0.25">
      <c r="A43" s="96" t="s">
        <v>16240</v>
      </c>
      <c r="B43" s="96" t="s">
        <v>301</v>
      </c>
      <c r="C43" s="96" t="s">
        <v>447</v>
      </c>
      <c r="D43" s="96" t="s">
        <v>20528</v>
      </c>
      <c r="E43">
        <v>35.054060700032885</v>
      </c>
      <c r="F43">
        <v>-93.348860382333783</v>
      </c>
      <c r="G43">
        <v>-5.4911094342549287</v>
      </c>
      <c r="H43">
        <v>46.036279568542739</v>
      </c>
      <c r="I43">
        <v>-82.366641513823936</v>
      </c>
      <c r="J43">
        <v>-4.8450965596367022</v>
      </c>
      <c r="K43" t="s">
        <v>16240</v>
      </c>
      <c r="L43" t="s">
        <v>16241</v>
      </c>
      <c r="M43">
        <v>3</v>
      </c>
    </row>
    <row r="44" spans="1:13" x14ac:dyDescent="0.25">
      <c r="A44" s="96" t="s">
        <v>4251</v>
      </c>
      <c r="B44" s="96" t="s">
        <v>14060</v>
      </c>
      <c r="C44" s="96" t="s">
        <v>447</v>
      </c>
      <c r="D44" s="96" t="s">
        <v>20560</v>
      </c>
      <c r="E44">
        <v>21.320000000000004</v>
      </c>
      <c r="F44">
        <v>-107.08292108236667</v>
      </c>
      <c r="G44">
        <v>-6.298995357786275</v>
      </c>
      <c r="H44">
        <v>33.917990715572557</v>
      </c>
      <c r="I44">
        <v>-94.484930366794117</v>
      </c>
      <c r="J44">
        <v>-5.557937080399654</v>
      </c>
      <c r="K44" t="s">
        <v>4251</v>
      </c>
      <c r="L44" t="s">
        <v>4248</v>
      </c>
      <c r="M44">
        <v>9</v>
      </c>
    </row>
    <row r="45" spans="1:13" x14ac:dyDescent="0.25">
      <c r="A45" s="96" t="s">
        <v>17475</v>
      </c>
      <c r="B45" s="96" t="s">
        <v>663</v>
      </c>
      <c r="C45" s="96" t="s">
        <v>447</v>
      </c>
      <c r="D45" s="96" t="s">
        <v>20597</v>
      </c>
      <c r="E45">
        <v>16.559999999999999</v>
      </c>
      <c r="F45">
        <v>-111.84292108236667</v>
      </c>
      <c r="G45">
        <v>-6.5789953577862752</v>
      </c>
      <c r="H45">
        <v>29.717990715572547</v>
      </c>
      <c r="I45">
        <v>-98.684930366794134</v>
      </c>
      <c r="J45">
        <v>-5.8049959039290666</v>
      </c>
      <c r="K45" t="s">
        <v>17475</v>
      </c>
      <c r="L45" t="s">
        <v>17476</v>
      </c>
      <c r="M45">
        <v>2</v>
      </c>
    </row>
    <row r="46" spans="1:13" x14ac:dyDescent="0.25">
      <c r="A46" s="96" t="s">
        <v>15365</v>
      </c>
      <c r="B46" s="96" t="s">
        <v>516</v>
      </c>
      <c r="C46" s="96" t="s">
        <v>447</v>
      </c>
      <c r="D46" s="96" t="s">
        <v>20611</v>
      </c>
      <c r="E46">
        <v>14.050690303639275</v>
      </c>
      <c r="F46">
        <v>-114.3522307787274</v>
      </c>
      <c r="G46">
        <v>-6.7266018105133769</v>
      </c>
      <c r="H46">
        <v>27.503893924666027</v>
      </c>
      <c r="I46">
        <v>-100.89902715770064</v>
      </c>
      <c r="J46">
        <v>-5.93523689162945</v>
      </c>
      <c r="K46" t="s">
        <v>15365</v>
      </c>
      <c r="L46" t="s">
        <v>6239</v>
      </c>
      <c r="M46">
        <v>6</v>
      </c>
    </row>
    <row r="47" spans="1:13" x14ac:dyDescent="0.25">
      <c r="A47" s="96" t="s">
        <v>16912</v>
      </c>
      <c r="B47" s="96" t="s">
        <v>407</v>
      </c>
      <c r="C47" s="96" t="s">
        <v>447</v>
      </c>
      <c r="D47" s="96" t="s">
        <v>20619</v>
      </c>
      <c r="E47">
        <v>13.828319719194097</v>
      </c>
      <c r="F47">
        <v>-114.57460136317258</v>
      </c>
      <c r="G47">
        <v>-6.7396824331277987</v>
      </c>
      <c r="H47">
        <v>27.307684585449692</v>
      </c>
      <c r="I47">
        <v>-101.09523649691698</v>
      </c>
      <c r="J47">
        <v>-5.9467786174657045</v>
      </c>
      <c r="K47" t="s">
        <v>16912</v>
      </c>
      <c r="L47" t="s">
        <v>16913</v>
      </c>
      <c r="M47">
        <v>3</v>
      </c>
    </row>
    <row r="48" spans="1:13" x14ac:dyDescent="0.25">
      <c r="A48" s="96" t="s">
        <v>22331</v>
      </c>
      <c r="B48" s="96" t="s">
        <v>304</v>
      </c>
      <c r="C48" s="96" t="s">
        <v>447</v>
      </c>
      <c r="D48" s="96" t="s">
        <v>20864</v>
      </c>
      <c r="E48">
        <v>6.5</v>
      </c>
      <c r="F48">
        <v>-121.90292108236667</v>
      </c>
      <c r="G48">
        <v>-7.1707600636686282</v>
      </c>
      <c r="H48">
        <v>20.841520127337255</v>
      </c>
      <c r="I48">
        <v>-107.56140095502943</v>
      </c>
      <c r="J48">
        <v>-6.3271412326487901</v>
      </c>
      <c r="K48" t="s">
        <v>22331</v>
      </c>
      <c r="L48" t="s">
        <v>22332</v>
      </c>
      <c r="M48">
        <v>0</v>
      </c>
    </row>
    <row r="49" spans="1:13" x14ac:dyDescent="0.25">
      <c r="A49" s="96" t="s">
        <v>14024</v>
      </c>
      <c r="B49" s="96" t="s">
        <v>701</v>
      </c>
      <c r="C49" s="96" t="s">
        <v>447</v>
      </c>
      <c r="D49" s="96" t="s">
        <v>20866</v>
      </c>
      <c r="E49">
        <v>6.19</v>
      </c>
      <c r="F49">
        <v>-122.21292108236668</v>
      </c>
      <c r="G49">
        <v>-7.1889953577862755</v>
      </c>
      <c r="H49">
        <v>20.567990715572549</v>
      </c>
      <c r="I49">
        <v>-107.83493036679413</v>
      </c>
      <c r="J49">
        <v>-6.3432311980467135</v>
      </c>
      <c r="K49" t="s">
        <v>14024</v>
      </c>
      <c r="L49" t="s">
        <v>14025</v>
      </c>
      <c r="M49">
        <v>4</v>
      </c>
    </row>
    <row r="50" spans="1:13" x14ac:dyDescent="0.25">
      <c r="A50" s="96" t="s">
        <v>22361</v>
      </c>
      <c r="B50" s="96" t="s">
        <v>385</v>
      </c>
      <c r="C50" s="96" t="s">
        <v>346</v>
      </c>
      <c r="D50" s="96" t="s">
        <v>20779</v>
      </c>
      <c r="E50">
        <v>14.961716472278647</v>
      </c>
      <c r="F50">
        <v>-107.55276776654067</v>
      </c>
      <c r="G50">
        <v>-6.3266333980318041</v>
      </c>
      <c r="H50">
        <v>21.288349870310451</v>
      </c>
      <c r="I50">
        <v>-101.22613436850887</v>
      </c>
      <c r="J50">
        <v>-5.9544784922652276</v>
      </c>
      <c r="K50" t="s">
        <v>22361</v>
      </c>
      <c r="L50" t="s">
        <v>22362</v>
      </c>
      <c r="M50">
        <v>0</v>
      </c>
    </row>
    <row r="51" spans="1:13" x14ac:dyDescent="0.25">
      <c r="A51" s="96" t="s">
        <v>18628</v>
      </c>
      <c r="B51" s="96" t="s">
        <v>701</v>
      </c>
      <c r="C51" s="96" t="s">
        <v>346</v>
      </c>
      <c r="D51" s="96" t="s">
        <v>20412</v>
      </c>
      <c r="E51">
        <v>112.26375354525547</v>
      </c>
      <c r="F51">
        <v>-10.250730693563852</v>
      </c>
      <c r="G51">
        <v>-0.60298415844493247</v>
      </c>
      <c r="H51">
        <v>112.86673770370039</v>
      </c>
      <c r="I51">
        <v>-9.6477465351189267</v>
      </c>
      <c r="J51">
        <v>-0.56751450206581922</v>
      </c>
      <c r="K51" t="s">
        <v>18628</v>
      </c>
      <c r="L51" t="s">
        <v>18629</v>
      </c>
      <c r="M51">
        <v>2</v>
      </c>
    </row>
    <row r="52" spans="1:13" x14ac:dyDescent="0.25">
      <c r="A52" s="96" t="s">
        <v>16378</v>
      </c>
      <c r="B52" s="96" t="s">
        <v>304</v>
      </c>
      <c r="C52" s="96" t="s">
        <v>319</v>
      </c>
      <c r="D52" s="96" t="s">
        <v>20617</v>
      </c>
      <c r="E52">
        <v>35.854942807039045</v>
      </c>
      <c r="F52">
        <v>-88.766821038026848</v>
      </c>
      <c r="G52">
        <v>-5.2215777081192263</v>
      </c>
      <c r="H52">
        <v>41.076520515158272</v>
      </c>
      <c r="I52">
        <v>-83.545243329907606</v>
      </c>
      <c r="J52">
        <v>-4.9144260782298588</v>
      </c>
      <c r="K52" t="s">
        <v>16378</v>
      </c>
      <c r="L52" t="s">
        <v>16379</v>
      </c>
      <c r="M52">
        <v>3</v>
      </c>
    </row>
    <row r="53" spans="1:13" x14ac:dyDescent="0.25">
      <c r="A53" s="96" t="s">
        <v>10041</v>
      </c>
      <c r="B53" s="96" t="s">
        <v>638</v>
      </c>
      <c r="C53" s="96" t="s">
        <v>319</v>
      </c>
      <c r="D53" s="96" t="s">
        <v>20449</v>
      </c>
      <c r="E53">
        <v>117.01306181712002</v>
      </c>
      <c r="F53">
        <v>-7.608702027945867</v>
      </c>
      <c r="G53">
        <v>-0.44757070752622746</v>
      </c>
      <c r="H53">
        <v>117.46063252464624</v>
      </c>
      <c r="I53">
        <v>-7.1611313204196421</v>
      </c>
      <c r="J53">
        <v>-0.42124301884821425</v>
      </c>
      <c r="K53" t="s">
        <v>10041</v>
      </c>
      <c r="L53" t="s">
        <v>10039</v>
      </c>
      <c r="M53">
        <v>5</v>
      </c>
    </row>
    <row r="54" spans="1:13" x14ac:dyDescent="0.25">
      <c r="A54" s="96" t="s">
        <v>17611</v>
      </c>
      <c r="B54" s="96" t="s">
        <v>1185</v>
      </c>
      <c r="C54" s="96" t="s">
        <v>319</v>
      </c>
      <c r="D54" s="96" t="s">
        <v>20486</v>
      </c>
      <c r="E54">
        <v>94.519438719568058</v>
      </c>
      <c r="F54">
        <v>-30.102325125497828</v>
      </c>
      <c r="G54">
        <v>-1.7707250073822252</v>
      </c>
      <c r="H54">
        <v>96.290163726950283</v>
      </c>
      <c r="I54">
        <v>-28.331600118115603</v>
      </c>
      <c r="J54">
        <v>-1.6665647128303296</v>
      </c>
      <c r="K54" t="s">
        <v>17611</v>
      </c>
      <c r="L54" t="s">
        <v>17612</v>
      </c>
      <c r="M54">
        <v>2</v>
      </c>
    </row>
    <row r="55" spans="1:13" x14ac:dyDescent="0.25">
      <c r="A55" s="96" t="s">
        <v>21523</v>
      </c>
      <c r="B55" s="96" t="s">
        <v>407</v>
      </c>
      <c r="C55" s="96" t="s">
        <v>319</v>
      </c>
      <c r="D55" s="96" t="s">
        <v>20694</v>
      </c>
      <c r="E55">
        <v>24.3</v>
      </c>
      <c r="F55">
        <v>-100.32176384506589</v>
      </c>
      <c r="G55">
        <v>-5.9012802261803463</v>
      </c>
      <c r="H55">
        <v>30.201280226180348</v>
      </c>
      <c r="I55">
        <v>-94.420483618885541</v>
      </c>
      <c r="J55">
        <v>-5.5541460952285613</v>
      </c>
      <c r="K55" t="s">
        <v>21523</v>
      </c>
      <c r="L55" t="s">
        <v>21524</v>
      </c>
      <c r="M55">
        <v>0</v>
      </c>
    </row>
    <row r="56" spans="1:13" x14ac:dyDescent="0.25">
      <c r="A56" s="96" t="s">
        <v>14373</v>
      </c>
      <c r="B56" s="96" t="s">
        <v>530</v>
      </c>
      <c r="C56" s="96" t="s">
        <v>346</v>
      </c>
      <c r="D56" s="96" t="s">
        <v>20547</v>
      </c>
      <c r="E56">
        <v>39.250911009119093</v>
      </c>
      <c r="F56">
        <v>-83.263573229700228</v>
      </c>
      <c r="G56">
        <v>-4.897857248805896</v>
      </c>
      <c r="H56">
        <v>44.148768257924992</v>
      </c>
      <c r="I56">
        <v>-78.365715980894322</v>
      </c>
      <c r="J56">
        <v>-4.609747998876137</v>
      </c>
      <c r="K56" t="s">
        <v>14373</v>
      </c>
      <c r="L56" t="s">
        <v>14374</v>
      </c>
      <c r="M56">
        <v>4</v>
      </c>
    </row>
    <row r="57" spans="1:13" x14ac:dyDescent="0.25">
      <c r="A57" s="96" t="s">
        <v>22347</v>
      </c>
      <c r="B57" s="96" t="s">
        <v>516</v>
      </c>
      <c r="C57" s="96" t="s">
        <v>346</v>
      </c>
      <c r="D57" s="96" t="s">
        <v>20623</v>
      </c>
      <c r="E57">
        <v>24.350635015785144</v>
      </c>
      <c r="F57">
        <v>-98.163849223034177</v>
      </c>
      <c r="G57">
        <v>-5.7743440719431867</v>
      </c>
      <c r="H57">
        <v>30.124979087728331</v>
      </c>
      <c r="I57">
        <v>-92.389505151090987</v>
      </c>
      <c r="J57">
        <v>-5.434676773593587</v>
      </c>
      <c r="K57" t="s">
        <v>22347</v>
      </c>
      <c r="L57" t="s">
        <v>22348</v>
      </c>
      <c r="M57">
        <v>0</v>
      </c>
    </row>
    <row r="58" spans="1:13" x14ac:dyDescent="0.25">
      <c r="A58" s="96" t="s">
        <v>19426</v>
      </c>
      <c r="B58" s="96" t="s">
        <v>407</v>
      </c>
      <c r="C58" s="96" t="s">
        <v>346</v>
      </c>
      <c r="D58" s="96" t="s">
        <v>20811</v>
      </c>
      <c r="E58">
        <v>10.430568120783644</v>
      </c>
      <c r="F58">
        <v>-112.08391611803567</v>
      </c>
      <c r="G58">
        <v>-6.5931715363550394</v>
      </c>
      <c r="H58">
        <v>17.023739657138684</v>
      </c>
      <c r="I58">
        <v>-105.49074458168064</v>
      </c>
      <c r="J58">
        <v>-6.2053379165694498</v>
      </c>
      <c r="K58" t="s">
        <v>19426</v>
      </c>
      <c r="L58" t="s">
        <v>19427</v>
      </c>
      <c r="M58">
        <v>1</v>
      </c>
    </row>
    <row r="59" spans="1:13" x14ac:dyDescent="0.25">
      <c r="A59" s="96" t="s">
        <v>19422</v>
      </c>
      <c r="B59" s="96" t="s">
        <v>363</v>
      </c>
      <c r="C59" s="96" t="s">
        <v>346</v>
      </c>
      <c r="D59" s="96" t="s">
        <v>20378</v>
      </c>
      <c r="E59">
        <v>129.94275250960416</v>
      </c>
      <c r="F59">
        <v>7.4282682707848409</v>
      </c>
      <c r="G59">
        <v>0.43695695710499066</v>
      </c>
      <c r="H59">
        <v>129.50579555249917</v>
      </c>
      <c r="I59">
        <v>6.9913113136798444</v>
      </c>
      <c r="J59">
        <v>0.41125360668704969</v>
      </c>
      <c r="K59" t="s">
        <v>19422</v>
      </c>
      <c r="L59" t="s">
        <v>19423</v>
      </c>
      <c r="M59">
        <v>1</v>
      </c>
    </row>
    <row r="60" spans="1:13" x14ac:dyDescent="0.25">
      <c r="A60" s="96" t="s">
        <v>17251</v>
      </c>
      <c r="B60" s="96" t="s">
        <v>1185</v>
      </c>
      <c r="C60" s="96" t="s">
        <v>319</v>
      </c>
      <c r="D60" s="96" t="s">
        <v>20734</v>
      </c>
      <c r="E60">
        <v>14.562606448851259</v>
      </c>
      <c r="F60">
        <v>-110.05915739621463</v>
      </c>
      <c r="G60">
        <v>-6.4740680821302723</v>
      </c>
      <c r="H60">
        <v>21.036674530981532</v>
      </c>
      <c r="I60">
        <v>-103.58508931408436</v>
      </c>
      <c r="J60">
        <v>-6.0932405478873148</v>
      </c>
      <c r="K60" t="s">
        <v>17251</v>
      </c>
      <c r="L60" t="s">
        <v>17252</v>
      </c>
      <c r="M60">
        <v>2</v>
      </c>
    </row>
    <row r="61" spans="1:13" x14ac:dyDescent="0.25">
      <c r="A61" s="96" t="s">
        <v>20228</v>
      </c>
      <c r="B61" s="96" t="s">
        <v>350</v>
      </c>
      <c r="C61" s="96" t="s">
        <v>346</v>
      </c>
      <c r="D61" s="96" t="s">
        <v>20796</v>
      </c>
      <c r="E61">
        <v>12.098508703556025</v>
      </c>
      <c r="F61">
        <v>-110.4159755352633</v>
      </c>
      <c r="G61">
        <v>-6.4950573844272528</v>
      </c>
      <c r="H61">
        <v>18.593566087983277</v>
      </c>
      <c r="I61">
        <v>-103.92091815083604</v>
      </c>
      <c r="J61">
        <v>-6.1129951853432969</v>
      </c>
      <c r="K61" t="s">
        <v>20228</v>
      </c>
      <c r="L61" t="s">
        <v>20229</v>
      </c>
      <c r="M61">
        <v>1</v>
      </c>
    </row>
    <row r="62" spans="1:13" x14ac:dyDescent="0.25">
      <c r="A62" s="96" t="s">
        <v>1476</v>
      </c>
      <c r="B62" s="96" t="s">
        <v>363</v>
      </c>
      <c r="C62" s="96" t="s">
        <v>319</v>
      </c>
      <c r="D62" s="96" t="s">
        <v>20755</v>
      </c>
      <c r="E62">
        <v>4.1900000000000004</v>
      </c>
      <c r="F62">
        <v>-120.43176384506589</v>
      </c>
      <c r="G62">
        <v>-7.0842214026509343</v>
      </c>
      <c r="H62">
        <v>11.274221402650936</v>
      </c>
      <c r="I62">
        <v>-113.34754244241495</v>
      </c>
      <c r="J62">
        <v>-6.6675024966126442</v>
      </c>
      <c r="K62" t="s">
        <v>1476</v>
      </c>
      <c r="L62" t="s">
        <v>14092</v>
      </c>
      <c r="M62">
        <v>4</v>
      </c>
    </row>
    <row r="63" spans="1:13" x14ac:dyDescent="0.25">
      <c r="A63" s="96" t="s">
        <v>14639</v>
      </c>
      <c r="B63" s="96" t="s">
        <v>906</v>
      </c>
      <c r="C63" s="96" t="s">
        <v>346</v>
      </c>
      <c r="D63" s="96" t="s">
        <v>20636</v>
      </c>
      <c r="E63">
        <v>21.485678853257141</v>
      </c>
      <c r="F63">
        <v>-101.02880538556218</v>
      </c>
      <c r="G63">
        <v>-5.942870905033069</v>
      </c>
      <c r="H63">
        <v>27.428549758290213</v>
      </c>
      <c r="I63">
        <v>-95.085934480529104</v>
      </c>
      <c r="J63">
        <v>-5.5932902635605357</v>
      </c>
      <c r="K63" t="s">
        <v>14639</v>
      </c>
      <c r="L63" t="s">
        <v>14640</v>
      </c>
      <c r="M63">
        <v>4</v>
      </c>
    </row>
    <row r="64" spans="1:13" x14ac:dyDescent="0.25">
      <c r="A64" s="96" t="s">
        <v>3589</v>
      </c>
      <c r="B64" s="96" t="s">
        <v>338</v>
      </c>
      <c r="C64" s="96" t="s">
        <v>346</v>
      </c>
      <c r="D64" s="96" t="s">
        <v>20793</v>
      </c>
      <c r="E64">
        <v>12.860557503587735</v>
      </c>
      <c r="F64">
        <v>-109.65392673523158</v>
      </c>
      <c r="G64">
        <v>-6.4502309844253869</v>
      </c>
      <c r="H64">
        <v>19.310788488013124</v>
      </c>
      <c r="I64">
        <v>-103.20369575080619</v>
      </c>
      <c r="J64">
        <v>-6.0708056324003641</v>
      </c>
      <c r="K64" t="s">
        <v>3589</v>
      </c>
      <c r="L64" t="s">
        <v>3587</v>
      </c>
      <c r="M64">
        <v>8</v>
      </c>
    </row>
    <row r="65" spans="1:13" x14ac:dyDescent="0.25">
      <c r="A65" s="96" t="s">
        <v>15940</v>
      </c>
      <c r="B65" s="96" t="s">
        <v>516</v>
      </c>
      <c r="C65" s="96" t="s">
        <v>346</v>
      </c>
      <c r="D65" s="96" t="s">
        <v>20355</v>
      </c>
      <c r="E65">
        <v>155.0251856299372</v>
      </c>
      <c r="F65">
        <v>32.510701391117877</v>
      </c>
      <c r="G65">
        <v>1.9123941994775222</v>
      </c>
      <c r="H65">
        <v>153.11279143045968</v>
      </c>
      <c r="I65">
        <v>30.598307191640359</v>
      </c>
      <c r="J65">
        <v>1.7999004230376681</v>
      </c>
      <c r="K65" t="s">
        <v>15940</v>
      </c>
      <c r="L65" t="s">
        <v>15941</v>
      </c>
      <c r="M65">
        <v>3</v>
      </c>
    </row>
    <row r="66" spans="1:13" x14ac:dyDescent="0.25">
      <c r="A66" s="96" t="s">
        <v>2697</v>
      </c>
      <c r="B66" s="96" t="s">
        <v>715</v>
      </c>
      <c r="C66" s="96" t="s">
        <v>346</v>
      </c>
      <c r="D66" s="96" t="s">
        <v>23280</v>
      </c>
      <c r="E66">
        <v>3.64</v>
      </c>
      <c r="F66">
        <v>-118.87448423881932</v>
      </c>
      <c r="G66">
        <v>-6.992616719930548</v>
      </c>
      <c r="H66">
        <v>10.632616719930549</v>
      </c>
      <c r="I66">
        <v>-111.88186751888877</v>
      </c>
      <c r="J66">
        <v>-6.5812863246405158</v>
      </c>
      <c r="K66" t="s">
        <v>2697</v>
      </c>
      <c r="L66" t="s">
        <v>179</v>
      </c>
      <c r="M66">
        <v>6</v>
      </c>
    </row>
    <row r="67" spans="1:13" x14ac:dyDescent="0.25">
      <c r="A67" s="96" t="s">
        <v>21515</v>
      </c>
      <c r="B67" s="96" t="s">
        <v>296</v>
      </c>
      <c r="C67" s="96" t="s">
        <v>346</v>
      </c>
      <c r="D67" s="96" t="s">
        <v>20398</v>
      </c>
      <c r="E67">
        <v>115.49039177326216</v>
      </c>
      <c r="F67">
        <v>-7.0240924655571604</v>
      </c>
      <c r="G67">
        <v>-0.41318190973865648</v>
      </c>
      <c r="H67">
        <v>115.90357368300081</v>
      </c>
      <c r="I67">
        <v>-6.6109105558185064</v>
      </c>
      <c r="J67">
        <v>-0.38887709151873567</v>
      </c>
      <c r="K67" t="s">
        <v>21515</v>
      </c>
      <c r="L67" t="s">
        <v>21516</v>
      </c>
      <c r="M67">
        <v>0</v>
      </c>
    </row>
    <row r="68" spans="1:13" x14ac:dyDescent="0.25">
      <c r="A68" s="96" t="s">
        <v>19417</v>
      </c>
      <c r="B68" s="96" t="s">
        <v>413</v>
      </c>
      <c r="C68" s="96" t="s">
        <v>346</v>
      </c>
      <c r="D68" s="96" t="s">
        <v>20401</v>
      </c>
      <c r="E68">
        <v>115.29679963069125</v>
      </c>
      <c r="F68">
        <v>-7.2176846081280672</v>
      </c>
      <c r="G68">
        <v>-0.42456968283106278</v>
      </c>
      <c r="H68">
        <v>115.72136931352232</v>
      </c>
      <c r="I68">
        <v>-6.7931149252970044</v>
      </c>
      <c r="J68">
        <v>-0.39959499560570616</v>
      </c>
      <c r="K68" t="s">
        <v>19417</v>
      </c>
      <c r="L68" t="s">
        <v>19418</v>
      </c>
      <c r="M68">
        <v>1</v>
      </c>
    </row>
    <row r="69" spans="1:13" x14ac:dyDescent="0.25">
      <c r="A69" s="96" t="s">
        <v>21513</v>
      </c>
      <c r="B69" s="96" t="s">
        <v>888</v>
      </c>
      <c r="C69" s="96" t="s">
        <v>346</v>
      </c>
      <c r="D69" s="96" t="s">
        <v>20402</v>
      </c>
      <c r="E69">
        <v>114.33938237022087</v>
      </c>
      <c r="F69">
        <v>-8.1751018685984462</v>
      </c>
      <c r="G69">
        <v>-0.48088834521167328</v>
      </c>
      <c r="H69">
        <v>114.82027071543254</v>
      </c>
      <c r="I69">
        <v>-7.6942135233867788</v>
      </c>
      <c r="J69">
        <v>-0.45260079549333992</v>
      </c>
      <c r="K69" t="s">
        <v>21513</v>
      </c>
      <c r="L69" t="s">
        <v>21514</v>
      </c>
      <c r="M69">
        <v>0</v>
      </c>
    </row>
    <row r="70" spans="1:13" x14ac:dyDescent="0.25">
      <c r="A70" s="96" t="s">
        <v>9007</v>
      </c>
      <c r="B70" s="96" t="s">
        <v>739</v>
      </c>
      <c r="C70" s="96" t="s">
        <v>346</v>
      </c>
      <c r="D70" s="96" t="s">
        <v>20414</v>
      </c>
      <c r="E70">
        <v>109.17901855401877</v>
      </c>
      <c r="F70">
        <v>-13.335465684800553</v>
      </c>
      <c r="G70">
        <v>-0.7844391579294443</v>
      </c>
      <c r="H70">
        <v>109.96345771194821</v>
      </c>
      <c r="I70">
        <v>-12.551026526871112</v>
      </c>
      <c r="J70">
        <v>-0.73829567805124185</v>
      </c>
      <c r="K70" t="s">
        <v>9007</v>
      </c>
      <c r="L70" t="s">
        <v>164</v>
      </c>
      <c r="M70">
        <v>10</v>
      </c>
    </row>
    <row r="71" spans="1:13" x14ac:dyDescent="0.25">
      <c r="A71" s="96" t="s">
        <v>19408</v>
      </c>
      <c r="B71" s="96" t="s">
        <v>338</v>
      </c>
      <c r="C71" s="96" t="s">
        <v>346</v>
      </c>
      <c r="D71" s="96" t="s">
        <v>20442</v>
      </c>
      <c r="E71">
        <v>82.54267656795551</v>
      </c>
      <c r="F71">
        <v>-39.971807670863811</v>
      </c>
      <c r="G71">
        <v>-2.3512828041684593</v>
      </c>
      <c r="H71">
        <v>84.893959372123959</v>
      </c>
      <c r="I71">
        <v>-37.620524866695362</v>
      </c>
      <c r="J71">
        <v>-2.2129720509820801</v>
      </c>
      <c r="K71" t="s">
        <v>19408</v>
      </c>
      <c r="L71" t="s">
        <v>19409</v>
      </c>
      <c r="M71">
        <v>1</v>
      </c>
    </row>
    <row r="72" spans="1:13" x14ac:dyDescent="0.25">
      <c r="A72" s="96" t="s">
        <v>7851</v>
      </c>
      <c r="B72" s="96" t="s">
        <v>546</v>
      </c>
      <c r="C72" s="96" t="s">
        <v>346</v>
      </c>
      <c r="D72" s="96" t="s">
        <v>20479</v>
      </c>
      <c r="E72">
        <v>63.523028049243521</v>
      </c>
      <c r="F72">
        <v>-58.9914561895758</v>
      </c>
      <c r="G72">
        <v>-3.470085658210341</v>
      </c>
      <c r="H72">
        <v>66.993113707453858</v>
      </c>
      <c r="I72">
        <v>-55.521370531365463</v>
      </c>
      <c r="J72">
        <v>-3.2659629724332624</v>
      </c>
      <c r="K72" t="s">
        <v>7851</v>
      </c>
      <c r="L72" t="s">
        <v>243</v>
      </c>
      <c r="M72">
        <v>8</v>
      </c>
    </row>
    <row r="73" spans="1:13" x14ac:dyDescent="0.25">
      <c r="A73" s="96" t="s">
        <v>16394</v>
      </c>
      <c r="B73" s="96" t="s">
        <v>663</v>
      </c>
      <c r="C73" s="96" t="s">
        <v>346</v>
      </c>
      <c r="D73" s="96" t="s">
        <v>20842</v>
      </c>
      <c r="E73">
        <v>4.9200000000000008</v>
      </c>
      <c r="F73">
        <v>-117.59448423881932</v>
      </c>
      <c r="G73">
        <v>-6.9173226022834893</v>
      </c>
      <c r="H73">
        <v>11.837322602283491</v>
      </c>
      <c r="I73">
        <v>-110.67716163653583</v>
      </c>
      <c r="J73">
        <v>-6.5104212727374016</v>
      </c>
      <c r="K73" t="s">
        <v>16394</v>
      </c>
      <c r="L73" t="s">
        <v>16395</v>
      </c>
      <c r="M73">
        <v>3</v>
      </c>
    </row>
    <row r="74" spans="1:13" x14ac:dyDescent="0.25">
      <c r="A74" s="96" t="s">
        <v>22304</v>
      </c>
      <c r="B74" s="96" t="s">
        <v>474</v>
      </c>
      <c r="C74" s="96" t="s">
        <v>346</v>
      </c>
      <c r="D74" s="96" t="s">
        <v>20767</v>
      </c>
      <c r="E74">
        <v>18.269097575839726</v>
      </c>
      <c r="F74">
        <v>-104.2453866629796</v>
      </c>
      <c r="G74">
        <v>-6.1320815684105643</v>
      </c>
      <c r="H74">
        <v>24.401179144250293</v>
      </c>
      <c r="I74">
        <v>-98.113305094569029</v>
      </c>
      <c r="J74">
        <v>-5.7713708879158254</v>
      </c>
      <c r="K74" t="s">
        <v>22304</v>
      </c>
      <c r="L74" t="s">
        <v>22305</v>
      </c>
      <c r="M74">
        <v>0</v>
      </c>
    </row>
    <row r="75" spans="1:13" x14ac:dyDescent="0.25">
      <c r="A75" s="96" t="s">
        <v>3124</v>
      </c>
      <c r="B75" s="96" t="s">
        <v>516</v>
      </c>
      <c r="C75" s="96" t="s">
        <v>346</v>
      </c>
      <c r="D75" s="96" t="s">
        <v>20815</v>
      </c>
      <c r="E75">
        <v>10.361081488050267</v>
      </c>
      <c r="F75">
        <v>-112.15340275076906</v>
      </c>
      <c r="G75">
        <v>-6.5972589853393568</v>
      </c>
      <c r="H75">
        <v>16.958340473389622</v>
      </c>
      <c r="I75">
        <v>-105.5561437654297</v>
      </c>
      <c r="J75">
        <v>-6.2091849273782174</v>
      </c>
      <c r="K75" t="s">
        <v>3124</v>
      </c>
      <c r="L75" t="s">
        <v>3121</v>
      </c>
      <c r="M75">
        <v>6</v>
      </c>
    </row>
    <row r="76" spans="1:13" x14ac:dyDescent="0.25">
      <c r="A76" s="96" t="s">
        <v>17873</v>
      </c>
      <c r="B76" s="96" t="s">
        <v>688</v>
      </c>
      <c r="C76" s="96" t="s">
        <v>346</v>
      </c>
      <c r="D76" s="96" t="s">
        <v>20819</v>
      </c>
      <c r="E76">
        <v>9.8084626847044039</v>
      </c>
      <c r="F76">
        <v>-112.70602155411491</v>
      </c>
      <c r="G76">
        <v>-6.6297659737714651</v>
      </c>
      <c r="H76">
        <v>16.438228658475872</v>
      </c>
      <c r="I76">
        <v>-106.07625558034346</v>
      </c>
      <c r="J76">
        <v>-6.2397797400202037</v>
      </c>
      <c r="K76" t="s">
        <v>17873</v>
      </c>
      <c r="L76" t="s">
        <v>17874</v>
      </c>
      <c r="M76">
        <v>2</v>
      </c>
    </row>
    <row r="77" spans="1:13" x14ac:dyDescent="0.25">
      <c r="A77" s="96" t="s">
        <v>19404</v>
      </c>
      <c r="B77" s="96" t="s">
        <v>350</v>
      </c>
      <c r="C77" s="96" t="s">
        <v>319</v>
      </c>
      <c r="D77" s="96" t="s">
        <v>23244</v>
      </c>
      <c r="E77">
        <v>3.9700000000000006</v>
      </c>
      <c r="F77">
        <v>-120.65176384506589</v>
      </c>
      <c r="G77">
        <v>-7.0971625791215232</v>
      </c>
      <c r="H77">
        <v>11.067162579121524</v>
      </c>
      <c r="I77">
        <v>-113.55460126594436</v>
      </c>
      <c r="J77">
        <v>-6.6796824274084914</v>
      </c>
      <c r="K77" t="s">
        <v>19404</v>
      </c>
      <c r="L77" t="s">
        <v>19405</v>
      </c>
      <c r="M77">
        <v>1</v>
      </c>
    </row>
    <row r="78" spans="1:13" x14ac:dyDescent="0.25">
      <c r="A78" s="96" t="s">
        <v>21511</v>
      </c>
      <c r="B78" s="96" t="s">
        <v>407</v>
      </c>
      <c r="C78" s="96" t="s">
        <v>319</v>
      </c>
      <c r="D78" s="96" t="s">
        <v>20711</v>
      </c>
      <c r="E78">
        <v>20.483761205228216</v>
      </c>
      <c r="F78">
        <v>-104.13800263983767</v>
      </c>
      <c r="G78">
        <v>-6.1257648611669211</v>
      </c>
      <c r="H78">
        <v>26.609526066395141</v>
      </c>
      <c r="I78">
        <v>-98.012237778670737</v>
      </c>
      <c r="J78">
        <v>-5.7654257516865144</v>
      </c>
      <c r="K78" t="s">
        <v>21511</v>
      </c>
      <c r="L78" t="s">
        <v>21512</v>
      </c>
      <c r="M78">
        <v>0</v>
      </c>
    </row>
    <row r="79" spans="1:13" x14ac:dyDescent="0.25">
      <c r="A79" s="96" t="s">
        <v>14764</v>
      </c>
      <c r="B79" s="96" t="s">
        <v>546</v>
      </c>
      <c r="C79" s="96" t="s">
        <v>346</v>
      </c>
      <c r="D79" s="96" t="s">
        <v>20775</v>
      </c>
      <c r="E79">
        <v>15.568534675853227</v>
      </c>
      <c r="F79">
        <v>-106.94594956296609</v>
      </c>
      <c r="G79">
        <v>-6.2909382095862405</v>
      </c>
      <c r="H79">
        <v>21.85947288543947</v>
      </c>
      <c r="I79">
        <v>-100.65501135337985</v>
      </c>
      <c r="J79">
        <v>-5.9208830207870502</v>
      </c>
      <c r="K79" t="s">
        <v>14764</v>
      </c>
      <c r="L79" t="s">
        <v>14765</v>
      </c>
      <c r="M79">
        <v>4</v>
      </c>
    </row>
    <row r="80" spans="1:13" x14ac:dyDescent="0.25">
      <c r="A80" s="96" t="s">
        <v>11045</v>
      </c>
      <c r="B80" s="96" t="s">
        <v>715</v>
      </c>
      <c r="C80" s="96" t="s">
        <v>346</v>
      </c>
      <c r="D80" s="96" t="s">
        <v>20509</v>
      </c>
      <c r="E80">
        <v>48.307213181062799</v>
      </c>
      <c r="F80">
        <v>-74.207271057756515</v>
      </c>
      <c r="G80">
        <v>-4.3651335916327358</v>
      </c>
      <c r="H80">
        <v>52.672346772695541</v>
      </c>
      <c r="I80">
        <v>-69.842137466123773</v>
      </c>
      <c r="J80">
        <v>-4.1083610274190452</v>
      </c>
      <c r="K80" t="s">
        <v>11045</v>
      </c>
      <c r="L80" t="s">
        <v>7790</v>
      </c>
      <c r="M80">
        <v>8</v>
      </c>
    </row>
    <row r="81" spans="1:13" x14ac:dyDescent="0.25">
      <c r="A81" s="96" t="s">
        <v>14734</v>
      </c>
      <c r="B81" s="96" t="s">
        <v>474</v>
      </c>
      <c r="C81" s="96" t="s">
        <v>346</v>
      </c>
      <c r="D81" s="96" t="s">
        <v>20593</v>
      </c>
      <c r="E81">
        <v>25.088478671976301</v>
      </c>
      <c r="F81">
        <v>-97.426005566843017</v>
      </c>
      <c r="G81">
        <v>-5.730941503931942</v>
      </c>
      <c r="H81">
        <v>30.819420175908245</v>
      </c>
      <c r="I81">
        <v>-91.695064062911072</v>
      </c>
      <c r="J81">
        <v>-5.393827297818298</v>
      </c>
      <c r="K81" t="s">
        <v>14734</v>
      </c>
      <c r="L81" t="s">
        <v>6729</v>
      </c>
      <c r="M81">
        <v>6</v>
      </c>
    </row>
    <row r="82" spans="1:13" x14ac:dyDescent="0.25">
      <c r="A82" s="96" t="s">
        <v>740</v>
      </c>
      <c r="B82" s="96" t="s">
        <v>739</v>
      </c>
      <c r="C82" s="96" t="s">
        <v>309</v>
      </c>
      <c r="D82" s="96" t="s">
        <v>20553</v>
      </c>
      <c r="E82">
        <v>21.744000000000007</v>
      </c>
      <c r="F82">
        <v>-307.84510223910746</v>
      </c>
      <c r="G82">
        <v>-18.108535425829849</v>
      </c>
      <c r="H82">
        <v>39.852535425829856</v>
      </c>
      <c r="I82">
        <v>-289.73656681327765</v>
      </c>
      <c r="J82">
        <v>-17.043327459604569</v>
      </c>
      <c r="K82" t="s">
        <v>740</v>
      </c>
      <c r="L82" t="s">
        <v>735</v>
      </c>
      <c r="M82">
        <v>7</v>
      </c>
    </row>
    <row r="83" spans="1:13" x14ac:dyDescent="0.25">
      <c r="A83" s="96" t="s">
        <v>19398</v>
      </c>
      <c r="B83" s="96" t="s">
        <v>715</v>
      </c>
      <c r="C83" s="96" t="s">
        <v>309</v>
      </c>
      <c r="D83" s="96" t="s">
        <v>20577</v>
      </c>
      <c r="E83">
        <v>18.856160893730362</v>
      </c>
      <c r="F83">
        <v>-310.73294134537713</v>
      </c>
      <c r="G83">
        <v>-18.27840831443395</v>
      </c>
      <c r="H83">
        <v>37.134569208164308</v>
      </c>
      <c r="I83">
        <v>-292.4545330309432</v>
      </c>
      <c r="J83">
        <v>-17.203207825349601</v>
      </c>
      <c r="K83" t="s">
        <v>19398</v>
      </c>
      <c r="L83" t="s">
        <v>19399</v>
      </c>
      <c r="M83">
        <v>1</v>
      </c>
    </row>
    <row r="84" spans="1:13" x14ac:dyDescent="0.25">
      <c r="A84" s="96" t="s">
        <v>17752</v>
      </c>
      <c r="B84" s="96" t="s">
        <v>474</v>
      </c>
      <c r="C84" s="96" t="s">
        <v>319</v>
      </c>
      <c r="D84" s="96" t="s">
        <v>20701</v>
      </c>
      <c r="E84">
        <v>23.3</v>
      </c>
      <c r="F84">
        <v>-101.32176384506589</v>
      </c>
      <c r="G84">
        <v>-5.9601037555921108</v>
      </c>
      <c r="H84">
        <v>29.260103755592112</v>
      </c>
      <c r="I84">
        <v>-95.361660089473773</v>
      </c>
      <c r="J84">
        <v>-5.6095094170278692</v>
      </c>
      <c r="K84" t="s">
        <v>17752</v>
      </c>
      <c r="L84" t="s">
        <v>17753</v>
      </c>
      <c r="M84">
        <v>2</v>
      </c>
    </row>
    <row r="85" spans="1:13" x14ac:dyDescent="0.25">
      <c r="A85" s="96" t="s">
        <v>4233</v>
      </c>
      <c r="B85" s="96" t="s">
        <v>1185</v>
      </c>
      <c r="C85" s="96" t="s">
        <v>346</v>
      </c>
      <c r="D85" s="96" t="s">
        <v>20380</v>
      </c>
      <c r="E85">
        <v>129.92843909978987</v>
      </c>
      <c r="F85">
        <v>7.4139548609705486</v>
      </c>
      <c r="G85">
        <v>0.43611499182179697</v>
      </c>
      <c r="H85">
        <v>129.49232410796807</v>
      </c>
      <c r="I85">
        <v>6.9778398691487524</v>
      </c>
      <c r="J85">
        <v>0.41046116877345601</v>
      </c>
      <c r="K85" t="s">
        <v>4233</v>
      </c>
      <c r="L85" t="s">
        <v>99</v>
      </c>
      <c r="M85">
        <v>7</v>
      </c>
    </row>
    <row r="86" spans="1:13" x14ac:dyDescent="0.25">
      <c r="A86" s="96" t="s">
        <v>22282</v>
      </c>
      <c r="B86" s="96" t="s">
        <v>369</v>
      </c>
      <c r="C86" s="96" t="s">
        <v>319</v>
      </c>
      <c r="D86" s="96" t="s">
        <v>20693</v>
      </c>
      <c r="E86">
        <v>24.35</v>
      </c>
      <c r="F86">
        <v>-100.27176384506589</v>
      </c>
      <c r="G86">
        <v>-5.8983390497097581</v>
      </c>
      <c r="H86">
        <v>30.24833904970976</v>
      </c>
      <c r="I86">
        <v>-94.373424795356129</v>
      </c>
      <c r="J86">
        <v>-5.5513779291385958</v>
      </c>
      <c r="K86" t="s">
        <v>22282</v>
      </c>
      <c r="L86" t="s">
        <v>22283</v>
      </c>
      <c r="M86">
        <v>0</v>
      </c>
    </row>
    <row r="87" spans="1:13" x14ac:dyDescent="0.25">
      <c r="A87" s="96" t="s">
        <v>3358</v>
      </c>
      <c r="B87" s="96" t="s">
        <v>701</v>
      </c>
      <c r="C87" s="96" t="s">
        <v>319</v>
      </c>
      <c r="D87" s="96" t="s">
        <v>20533</v>
      </c>
      <c r="E87">
        <v>60.45360361153142</v>
      </c>
      <c r="F87">
        <v>-64.168160233534465</v>
      </c>
      <c r="G87">
        <v>-3.7745976607961449</v>
      </c>
      <c r="H87">
        <v>64.228201272327567</v>
      </c>
      <c r="I87">
        <v>-60.393562572738318</v>
      </c>
      <c r="J87">
        <v>-3.5525625042787246</v>
      </c>
      <c r="K87" t="s">
        <v>3358</v>
      </c>
      <c r="L87" t="s">
        <v>3357</v>
      </c>
      <c r="M87">
        <v>5</v>
      </c>
    </row>
    <row r="88" spans="1:13" x14ac:dyDescent="0.25">
      <c r="A88" s="96" t="s">
        <v>16382</v>
      </c>
      <c r="B88" s="96" t="s">
        <v>296</v>
      </c>
      <c r="C88" s="96" t="s">
        <v>346</v>
      </c>
      <c r="D88" s="96" t="s">
        <v>23254</v>
      </c>
      <c r="E88">
        <v>3.24</v>
      </c>
      <c r="F88">
        <v>-119.27448423881933</v>
      </c>
      <c r="G88">
        <v>-7.0161461316952547</v>
      </c>
      <c r="H88">
        <v>10.256146131695255</v>
      </c>
      <c r="I88">
        <v>-112.25833810712406</v>
      </c>
      <c r="J88">
        <v>-6.6034316533602393</v>
      </c>
      <c r="K88" t="s">
        <v>16382</v>
      </c>
      <c r="L88" t="s">
        <v>16383</v>
      </c>
      <c r="M88">
        <v>3</v>
      </c>
    </row>
    <row r="89" spans="1:13" x14ac:dyDescent="0.25">
      <c r="A89" s="96" t="s">
        <v>14689</v>
      </c>
      <c r="B89" s="96" t="s">
        <v>484</v>
      </c>
      <c r="C89" s="96" t="s">
        <v>346</v>
      </c>
      <c r="D89" s="96" t="s">
        <v>20566</v>
      </c>
      <c r="E89">
        <v>29.428111624500403</v>
      </c>
      <c r="F89">
        <v>-93.086372614318918</v>
      </c>
      <c r="G89">
        <v>-5.4756689773128775</v>
      </c>
      <c r="H89">
        <v>34.903780601813281</v>
      </c>
      <c r="I89">
        <v>-87.61070363700604</v>
      </c>
      <c r="J89">
        <v>-5.1535708021768256</v>
      </c>
      <c r="K89" t="s">
        <v>14689</v>
      </c>
      <c r="L89" t="s">
        <v>14690</v>
      </c>
      <c r="M89">
        <v>4</v>
      </c>
    </row>
    <row r="90" spans="1:13" x14ac:dyDescent="0.25">
      <c r="A90" s="96" t="s">
        <v>17464</v>
      </c>
      <c r="B90" s="96" t="s">
        <v>304</v>
      </c>
      <c r="C90" s="96" t="s">
        <v>346</v>
      </c>
      <c r="D90" s="96" t="s">
        <v>23253</v>
      </c>
      <c r="E90">
        <v>3.3200000000000003</v>
      </c>
      <c r="F90">
        <v>-119.19448423881931</v>
      </c>
      <c r="G90">
        <v>-7.0114402493423125</v>
      </c>
      <c r="H90">
        <v>10.331440249342315</v>
      </c>
      <c r="I90">
        <v>-112.183043989477</v>
      </c>
      <c r="J90">
        <v>-6.5990025876162939</v>
      </c>
      <c r="K90" t="s">
        <v>17464</v>
      </c>
      <c r="L90" t="s">
        <v>17465</v>
      </c>
      <c r="M90">
        <v>2</v>
      </c>
    </row>
    <row r="91" spans="1:13" x14ac:dyDescent="0.25">
      <c r="A91" s="96" t="s">
        <v>3946</v>
      </c>
      <c r="B91" s="96" t="s">
        <v>333</v>
      </c>
      <c r="C91" s="96" t="s">
        <v>309</v>
      </c>
      <c r="D91" s="96" t="s">
        <v>20552</v>
      </c>
      <c r="E91">
        <v>22.412091203885446</v>
      </c>
      <c r="F91">
        <v>-307.17701103522205</v>
      </c>
      <c r="G91">
        <v>-18.069235943248355</v>
      </c>
      <c r="H91">
        <v>40.481327147133797</v>
      </c>
      <c r="I91">
        <v>-289.10777509197368</v>
      </c>
      <c r="J91">
        <v>-17.006339711292568</v>
      </c>
      <c r="K91" t="s">
        <v>3946</v>
      </c>
      <c r="L91" t="s">
        <v>505</v>
      </c>
      <c r="M91">
        <v>16</v>
      </c>
    </row>
    <row r="92" spans="1:13" x14ac:dyDescent="0.25">
      <c r="A92" s="96" t="s">
        <v>15301</v>
      </c>
      <c r="B92" s="96" t="s">
        <v>888</v>
      </c>
      <c r="C92" s="96" t="s">
        <v>346</v>
      </c>
      <c r="D92" s="96" t="s">
        <v>23262</v>
      </c>
      <c r="E92">
        <v>3.24</v>
      </c>
      <c r="F92">
        <v>-119.27448423881933</v>
      </c>
      <c r="G92">
        <v>-7.0161461316952547</v>
      </c>
      <c r="H92">
        <v>10.256146131695255</v>
      </c>
      <c r="I92">
        <v>-112.25833810712406</v>
      </c>
      <c r="J92">
        <v>-6.6034316533602393</v>
      </c>
      <c r="K92" t="s">
        <v>15301</v>
      </c>
      <c r="L92" t="s">
        <v>15302</v>
      </c>
      <c r="M92">
        <v>4</v>
      </c>
    </row>
    <row r="93" spans="1:13" x14ac:dyDescent="0.25">
      <c r="A93" s="96" t="s">
        <v>16263</v>
      </c>
      <c r="B93" s="96" t="s">
        <v>516</v>
      </c>
      <c r="C93" s="96" t="s">
        <v>346</v>
      </c>
      <c r="D93" s="96" t="s">
        <v>23260</v>
      </c>
      <c r="E93">
        <v>3.2</v>
      </c>
      <c r="F93">
        <v>-119.31448423881932</v>
      </c>
      <c r="G93">
        <v>-7.0184990728717249</v>
      </c>
      <c r="H93">
        <v>10.218499072871726</v>
      </c>
      <c r="I93">
        <v>-112.2959851659476</v>
      </c>
      <c r="J93">
        <v>-6.605646186232212</v>
      </c>
      <c r="K93" t="s">
        <v>16263</v>
      </c>
      <c r="L93" t="s">
        <v>16264</v>
      </c>
      <c r="M93">
        <v>3</v>
      </c>
    </row>
    <row r="94" spans="1:13" x14ac:dyDescent="0.25">
      <c r="A94" s="96" t="s">
        <v>4759</v>
      </c>
      <c r="B94" s="96" t="s">
        <v>564</v>
      </c>
      <c r="C94" s="96" t="s">
        <v>309</v>
      </c>
      <c r="D94" s="96" t="s">
        <v>20562</v>
      </c>
      <c r="E94">
        <v>20.343213982829777</v>
      </c>
      <c r="F94">
        <v>-309.24588825627774</v>
      </c>
      <c r="G94">
        <v>-18.190934603310456</v>
      </c>
      <c r="H94">
        <v>38.534148586140233</v>
      </c>
      <c r="I94">
        <v>-291.05495365296724</v>
      </c>
      <c r="J94">
        <v>-17.120879626645131</v>
      </c>
      <c r="K94" t="s">
        <v>4759</v>
      </c>
      <c r="L94" t="s">
        <v>192</v>
      </c>
      <c r="M94">
        <v>10</v>
      </c>
    </row>
    <row r="95" spans="1:13" x14ac:dyDescent="0.25">
      <c r="A95" s="96" t="s">
        <v>18499</v>
      </c>
      <c r="B95" s="96" t="s">
        <v>301</v>
      </c>
      <c r="C95" s="96" t="s">
        <v>319</v>
      </c>
      <c r="D95" s="96" t="s">
        <v>20691</v>
      </c>
      <c r="E95">
        <v>24.65</v>
      </c>
      <c r="F95">
        <v>-99.97176384506588</v>
      </c>
      <c r="G95">
        <v>-5.8806919908862278</v>
      </c>
      <c r="H95">
        <v>30.530691990886229</v>
      </c>
      <c r="I95">
        <v>-94.09107185417966</v>
      </c>
      <c r="J95">
        <v>-5.5347689325988032</v>
      </c>
      <c r="K95" t="s">
        <v>18499</v>
      </c>
      <c r="L95" t="s">
        <v>19396</v>
      </c>
      <c r="M95">
        <v>1</v>
      </c>
    </row>
    <row r="96" spans="1:13" x14ac:dyDescent="0.25">
      <c r="A96" s="96" t="s">
        <v>18683</v>
      </c>
      <c r="B96" s="96" t="s">
        <v>304</v>
      </c>
      <c r="C96" s="96" t="s">
        <v>447</v>
      </c>
      <c r="D96" s="96" t="s">
        <v>20314</v>
      </c>
      <c r="E96">
        <v>197.42259683193862</v>
      </c>
      <c r="F96">
        <v>69.019675749571945</v>
      </c>
      <c r="G96">
        <v>4.0599809264454088</v>
      </c>
      <c r="H96">
        <v>189.30263497904781</v>
      </c>
      <c r="I96">
        <v>60.899713896681135</v>
      </c>
      <c r="J96">
        <v>3.5823361115694787</v>
      </c>
      <c r="K96" t="s">
        <v>18683</v>
      </c>
      <c r="L96" t="s">
        <v>17866</v>
      </c>
      <c r="M96">
        <v>2</v>
      </c>
    </row>
    <row r="97" spans="1:13" x14ac:dyDescent="0.25">
      <c r="A97" s="96" t="s">
        <v>1439</v>
      </c>
      <c r="B97" s="96" t="s">
        <v>474</v>
      </c>
      <c r="C97" s="96" t="s">
        <v>309</v>
      </c>
      <c r="D97" s="96" t="s">
        <v>20291</v>
      </c>
      <c r="E97">
        <v>319.92004093460935</v>
      </c>
      <c r="F97">
        <v>-9.6690613044981433</v>
      </c>
      <c r="G97">
        <v>-0.56876831202930256</v>
      </c>
      <c r="H97">
        <v>320.48880924663865</v>
      </c>
      <c r="I97">
        <v>-9.1002929924688374</v>
      </c>
      <c r="J97">
        <v>-0.53531135249816686</v>
      </c>
      <c r="K97" t="s">
        <v>1439</v>
      </c>
      <c r="L97" t="s">
        <v>112</v>
      </c>
      <c r="M97">
        <v>12</v>
      </c>
    </row>
    <row r="98" spans="1:13" x14ac:dyDescent="0.25">
      <c r="A98" s="96" t="s">
        <v>7467</v>
      </c>
      <c r="B98" s="96" t="s">
        <v>350</v>
      </c>
      <c r="C98" s="96" t="s">
        <v>346</v>
      </c>
      <c r="D98" s="96" t="s">
        <v>20603</v>
      </c>
      <c r="E98">
        <v>24.768487779900909</v>
      </c>
      <c r="F98">
        <v>-97.745996458918412</v>
      </c>
      <c r="G98">
        <v>-5.7497644975834357</v>
      </c>
      <c r="H98">
        <v>30.518252277484347</v>
      </c>
      <c r="I98">
        <v>-91.996231961334971</v>
      </c>
      <c r="J98">
        <v>-5.4115430565491156</v>
      </c>
      <c r="K98" t="s">
        <v>7467</v>
      </c>
      <c r="L98" t="s">
        <v>7464</v>
      </c>
      <c r="M98">
        <v>6</v>
      </c>
    </row>
    <row r="99" spans="1:13" x14ac:dyDescent="0.25">
      <c r="A99" s="96" t="s">
        <v>18316</v>
      </c>
      <c r="B99" s="96" t="s">
        <v>739</v>
      </c>
      <c r="C99" s="96" t="s">
        <v>319</v>
      </c>
      <c r="D99" s="96" t="s">
        <v>20427</v>
      </c>
      <c r="E99">
        <v>146.43293773094447</v>
      </c>
      <c r="F99">
        <v>21.811173885878588</v>
      </c>
      <c r="G99">
        <v>1.2830102285810934</v>
      </c>
      <c r="H99">
        <v>145.1499275023634</v>
      </c>
      <c r="I99">
        <v>20.528163657297512</v>
      </c>
      <c r="J99">
        <v>1.2075390386645595</v>
      </c>
      <c r="K99" t="s">
        <v>18316</v>
      </c>
      <c r="L99" t="s">
        <v>18317</v>
      </c>
      <c r="M99">
        <v>2</v>
      </c>
    </row>
    <row r="100" spans="1:13" x14ac:dyDescent="0.25">
      <c r="A100" s="96" t="s">
        <v>16386</v>
      </c>
      <c r="B100" s="96" t="s">
        <v>901</v>
      </c>
      <c r="C100" s="96" t="s">
        <v>319</v>
      </c>
      <c r="D100" s="96" t="s">
        <v>20737</v>
      </c>
      <c r="E100">
        <v>13.948698872600199</v>
      </c>
      <c r="F100">
        <v>-110.67306497246568</v>
      </c>
      <c r="G100">
        <v>-6.5101802924979815</v>
      </c>
      <c r="H100">
        <v>20.458879165098182</v>
      </c>
      <c r="I100">
        <v>-104.1628846799677</v>
      </c>
      <c r="J100">
        <v>-6.1272285105863356</v>
      </c>
      <c r="K100" t="s">
        <v>16386</v>
      </c>
      <c r="L100" t="s">
        <v>16387</v>
      </c>
      <c r="M100">
        <v>3</v>
      </c>
    </row>
    <row r="101" spans="1:13" x14ac:dyDescent="0.25">
      <c r="A101" s="96" t="s">
        <v>20159</v>
      </c>
      <c r="B101" s="96" t="s">
        <v>546</v>
      </c>
      <c r="C101" s="96" t="s">
        <v>346</v>
      </c>
      <c r="D101" s="96" t="s">
        <v>23269</v>
      </c>
      <c r="E101">
        <v>3.1300000000000003</v>
      </c>
      <c r="F101">
        <v>-119.38448423881933</v>
      </c>
      <c r="G101">
        <v>-7.0226167199305483</v>
      </c>
      <c r="H101">
        <v>10.152616719930549</v>
      </c>
      <c r="I101">
        <v>-112.36186751888877</v>
      </c>
      <c r="J101">
        <v>-6.6095216187581629</v>
      </c>
      <c r="K101" t="s">
        <v>20159</v>
      </c>
      <c r="L101" t="s">
        <v>20160</v>
      </c>
      <c r="M101">
        <v>1</v>
      </c>
    </row>
    <row r="102" spans="1:13" x14ac:dyDescent="0.25">
      <c r="A102" s="96" t="s">
        <v>5418</v>
      </c>
      <c r="B102" s="96" t="s">
        <v>701</v>
      </c>
      <c r="C102" s="96" t="s">
        <v>346</v>
      </c>
      <c r="D102" s="96" t="s">
        <v>20420</v>
      </c>
      <c r="E102">
        <v>106.87161928808601</v>
      </c>
      <c r="F102">
        <v>-15.642864950733312</v>
      </c>
      <c r="G102">
        <v>-0.92016852651372427</v>
      </c>
      <c r="H102">
        <v>107.79178781459973</v>
      </c>
      <c r="I102">
        <v>-14.722696424219592</v>
      </c>
      <c r="J102">
        <v>-0.86604096613056425</v>
      </c>
      <c r="K102" t="s">
        <v>5418</v>
      </c>
      <c r="L102" t="s">
        <v>43</v>
      </c>
      <c r="M102">
        <v>7</v>
      </c>
    </row>
    <row r="103" spans="1:13" x14ac:dyDescent="0.25">
      <c r="A103" s="96" t="s">
        <v>1064</v>
      </c>
      <c r="B103" s="96" t="s">
        <v>440</v>
      </c>
      <c r="C103" s="96" t="s">
        <v>319</v>
      </c>
      <c r="D103" s="96" t="s">
        <v>20501</v>
      </c>
      <c r="E103">
        <v>67.775615572274234</v>
      </c>
      <c r="F103">
        <v>-56.846148272791652</v>
      </c>
      <c r="G103">
        <v>-3.343891074870097</v>
      </c>
      <c r="H103">
        <v>71.119506647144334</v>
      </c>
      <c r="I103">
        <v>-53.502257197921551</v>
      </c>
      <c r="J103">
        <v>-3.1471915998777384</v>
      </c>
      <c r="K103" t="s">
        <v>1064</v>
      </c>
      <c r="L103" t="s">
        <v>113</v>
      </c>
      <c r="M103">
        <v>11</v>
      </c>
    </row>
    <row r="104" spans="1:13" x14ac:dyDescent="0.25">
      <c r="A104" s="96" t="s">
        <v>20152</v>
      </c>
      <c r="B104" s="96" t="s">
        <v>413</v>
      </c>
      <c r="C104" s="96" t="s">
        <v>319</v>
      </c>
      <c r="D104" s="96" t="s">
        <v>23261</v>
      </c>
      <c r="E104">
        <v>4.1000000000000005</v>
      </c>
      <c r="F104">
        <v>-120.52176384506589</v>
      </c>
      <c r="G104">
        <v>-7.0895155202979936</v>
      </c>
      <c r="H104">
        <v>11.189515520297995</v>
      </c>
      <c r="I104">
        <v>-113.4322483247679</v>
      </c>
      <c r="J104">
        <v>-6.6724851955745823</v>
      </c>
      <c r="K104" t="s">
        <v>20152</v>
      </c>
      <c r="L104" t="s">
        <v>20153</v>
      </c>
      <c r="M104">
        <v>1</v>
      </c>
    </row>
    <row r="105" spans="1:13" x14ac:dyDescent="0.25">
      <c r="A105" s="96" t="s">
        <v>21507</v>
      </c>
      <c r="B105" s="96" t="s">
        <v>338</v>
      </c>
      <c r="C105" s="96" t="s">
        <v>447</v>
      </c>
      <c r="D105" s="96" t="s">
        <v>20405</v>
      </c>
      <c r="E105">
        <v>103.29311853114737</v>
      </c>
      <c r="F105">
        <v>-25.109802551219303</v>
      </c>
      <c r="G105">
        <v>-1.4770472088952531</v>
      </c>
      <c r="H105">
        <v>106.24721294893789</v>
      </c>
      <c r="I105">
        <v>-22.155708133428789</v>
      </c>
      <c r="J105">
        <v>-1.303276949025223</v>
      </c>
      <c r="K105" t="s">
        <v>21507</v>
      </c>
      <c r="L105" t="s">
        <v>21508</v>
      </c>
      <c r="M105">
        <v>0</v>
      </c>
    </row>
    <row r="106" spans="1:13" x14ac:dyDescent="0.25">
      <c r="A106" s="96" t="s">
        <v>10258</v>
      </c>
      <c r="B106" s="96" t="s">
        <v>638</v>
      </c>
      <c r="C106" s="96" t="s">
        <v>319</v>
      </c>
      <c r="D106" s="96" t="s">
        <v>20750</v>
      </c>
      <c r="E106">
        <v>4.43</v>
      </c>
      <c r="F106">
        <v>-120.19176384506588</v>
      </c>
      <c r="G106">
        <v>-7.0701037555921102</v>
      </c>
      <c r="H106">
        <v>11.500103755592111</v>
      </c>
      <c r="I106">
        <v>-113.12166008947378</v>
      </c>
      <c r="J106">
        <v>-6.6542152993808106</v>
      </c>
      <c r="K106" t="s">
        <v>10258</v>
      </c>
      <c r="L106" t="s">
        <v>10256</v>
      </c>
      <c r="M106">
        <v>5</v>
      </c>
    </row>
    <row r="107" spans="1:13" x14ac:dyDescent="0.25">
      <c r="A107" s="96" t="s">
        <v>19388</v>
      </c>
      <c r="B107" s="96" t="s">
        <v>413</v>
      </c>
      <c r="C107" s="96" t="s">
        <v>346</v>
      </c>
      <c r="D107" s="96" t="s">
        <v>20583</v>
      </c>
      <c r="E107">
        <v>27.5420827446479</v>
      </c>
      <c r="F107">
        <v>-94.972401494171422</v>
      </c>
      <c r="G107">
        <v>-5.5866118525983186</v>
      </c>
      <c r="H107">
        <v>33.128694597246216</v>
      </c>
      <c r="I107">
        <v>-89.385789641573098</v>
      </c>
      <c r="J107">
        <v>-5.2579876259748879</v>
      </c>
      <c r="K107" t="s">
        <v>19388</v>
      </c>
      <c r="L107" t="s">
        <v>19389</v>
      </c>
      <c r="M107">
        <v>1</v>
      </c>
    </row>
    <row r="108" spans="1:13" x14ac:dyDescent="0.25">
      <c r="A108" s="96" t="s">
        <v>18429</v>
      </c>
      <c r="B108" s="96" t="s">
        <v>333</v>
      </c>
      <c r="C108" s="96" t="s">
        <v>319</v>
      </c>
      <c r="D108" s="96" t="s">
        <v>20492</v>
      </c>
      <c r="E108">
        <v>74.905425634423693</v>
      </c>
      <c r="F108">
        <v>-49.716338210642192</v>
      </c>
      <c r="G108">
        <v>-2.9244904829789524</v>
      </c>
      <c r="H108">
        <v>77.829916117402647</v>
      </c>
      <c r="I108">
        <v>-46.791847727663239</v>
      </c>
      <c r="J108">
        <v>-2.7524616310390142</v>
      </c>
      <c r="K108" t="s">
        <v>18429</v>
      </c>
      <c r="L108" t="s">
        <v>18430</v>
      </c>
      <c r="M108">
        <v>2</v>
      </c>
    </row>
    <row r="109" spans="1:13" x14ac:dyDescent="0.25">
      <c r="A109" s="96" t="s">
        <v>1993</v>
      </c>
      <c r="B109" s="96" t="s">
        <v>304</v>
      </c>
      <c r="C109" s="96" t="s">
        <v>309</v>
      </c>
      <c r="D109" s="96" t="s">
        <v>20277</v>
      </c>
      <c r="E109">
        <v>396.4535838967094</v>
      </c>
      <c r="F109">
        <v>66.864481657601914</v>
      </c>
      <c r="G109">
        <v>3.9332048033883478</v>
      </c>
      <c r="H109">
        <v>392.52037909332108</v>
      </c>
      <c r="I109">
        <v>62.931276854213593</v>
      </c>
      <c r="J109">
        <v>3.7018398149537406</v>
      </c>
      <c r="K109" t="s">
        <v>1993</v>
      </c>
      <c r="L109" t="s">
        <v>199</v>
      </c>
      <c r="M109">
        <v>7</v>
      </c>
    </row>
    <row r="110" spans="1:13" x14ac:dyDescent="0.25">
      <c r="A110" s="96" t="s">
        <v>1298</v>
      </c>
      <c r="B110" s="96" t="s">
        <v>564</v>
      </c>
      <c r="C110" s="96" t="s">
        <v>346</v>
      </c>
      <c r="D110" s="96" t="s">
        <v>20433</v>
      </c>
      <c r="E110">
        <v>93.906162952708883</v>
      </c>
      <c r="F110">
        <v>-28.608321286110439</v>
      </c>
      <c r="G110">
        <v>-1.6828424285947317</v>
      </c>
      <c r="H110">
        <v>95.589005381303608</v>
      </c>
      <c r="I110">
        <v>-26.925478857515714</v>
      </c>
      <c r="J110">
        <v>-1.5838516975009242</v>
      </c>
      <c r="K110" t="s">
        <v>1298</v>
      </c>
      <c r="L110" t="s">
        <v>1295</v>
      </c>
      <c r="M110">
        <v>8</v>
      </c>
    </row>
    <row r="111" spans="1:13" x14ac:dyDescent="0.25">
      <c r="A111" s="96" t="s">
        <v>16161</v>
      </c>
      <c r="B111" s="96" t="s">
        <v>407</v>
      </c>
      <c r="C111" s="96" t="s">
        <v>346</v>
      </c>
      <c r="D111" s="96" t="s">
        <v>20318</v>
      </c>
      <c r="E111">
        <v>192.76670241863695</v>
      </c>
      <c r="F111">
        <v>70.252218179817632</v>
      </c>
      <c r="G111">
        <v>4.1324834223422133</v>
      </c>
      <c r="H111">
        <v>188.63421899629472</v>
      </c>
      <c r="I111">
        <v>66.119734757475399</v>
      </c>
      <c r="J111">
        <v>3.8893961622044353</v>
      </c>
      <c r="K111" t="s">
        <v>16161</v>
      </c>
      <c r="L111" t="s">
        <v>16162</v>
      </c>
      <c r="M111">
        <v>3</v>
      </c>
    </row>
    <row r="112" spans="1:13" x14ac:dyDescent="0.25">
      <c r="A112" s="96" t="s">
        <v>18070</v>
      </c>
      <c r="B112" s="96" t="s">
        <v>484</v>
      </c>
      <c r="C112" s="96" t="s">
        <v>447</v>
      </c>
      <c r="D112" s="96" t="s">
        <v>20574</v>
      </c>
      <c r="E112">
        <v>19.079807491246701</v>
      </c>
      <c r="F112">
        <v>-109.32311359111998</v>
      </c>
      <c r="G112">
        <v>-6.43077138771294</v>
      </c>
      <c r="H112">
        <v>31.941350266672579</v>
      </c>
      <c r="I112">
        <v>-96.461570815694103</v>
      </c>
      <c r="J112">
        <v>-5.6742100479820063</v>
      </c>
      <c r="K112" t="s">
        <v>18070</v>
      </c>
      <c r="L112" t="s">
        <v>18071</v>
      </c>
      <c r="M112">
        <v>2</v>
      </c>
    </row>
    <row r="113" spans="1:13" x14ac:dyDescent="0.25">
      <c r="A113" s="96" t="s">
        <v>18612</v>
      </c>
      <c r="B113" s="96" t="s">
        <v>385</v>
      </c>
      <c r="C113" s="96" t="s">
        <v>319</v>
      </c>
      <c r="D113" s="96" t="s">
        <v>20744</v>
      </c>
      <c r="E113">
        <v>7.2799999999999994</v>
      </c>
      <c r="F113">
        <v>-117.34176384506588</v>
      </c>
      <c r="G113">
        <v>-6.9024566967685814</v>
      </c>
      <c r="H113">
        <v>14.182456696768583</v>
      </c>
      <c r="I113">
        <v>-110.4393071482973</v>
      </c>
      <c r="J113">
        <v>-6.4964298322527823</v>
      </c>
      <c r="K113" t="s">
        <v>18612</v>
      </c>
      <c r="L113" t="s">
        <v>18613</v>
      </c>
      <c r="M113">
        <v>2</v>
      </c>
    </row>
    <row r="114" spans="1:13" x14ac:dyDescent="0.25">
      <c r="A114" s="96" t="s">
        <v>18034</v>
      </c>
      <c r="B114" s="96" t="s">
        <v>906</v>
      </c>
      <c r="C114" s="96" t="s">
        <v>346</v>
      </c>
      <c r="D114" s="96" t="s">
        <v>18658</v>
      </c>
      <c r="E114">
        <v>43.139967193304287</v>
      </c>
      <c r="F114">
        <v>-79.374517045515034</v>
      </c>
      <c r="G114">
        <v>-4.6690892379714724</v>
      </c>
      <c r="H114">
        <v>47.809056431275764</v>
      </c>
      <c r="I114">
        <v>-74.705427807543558</v>
      </c>
      <c r="J114">
        <v>-4.3944369298555035</v>
      </c>
      <c r="K114" t="s">
        <v>18034</v>
      </c>
      <c r="L114" t="s">
        <v>18035</v>
      </c>
      <c r="M114">
        <v>2</v>
      </c>
    </row>
    <row r="115" spans="1:13" x14ac:dyDescent="0.25">
      <c r="A115" s="96" t="s">
        <v>16273</v>
      </c>
      <c r="B115" s="96" t="s">
        <v>440</v>
      </c>
      <c r="C115" s="96" t="s">
        <v>346</v>
      </c>
      <c r="D115" s="96" t="s">
        <v>20651</v>
      </c>
      <c r="E115">
        <v>19.756100214896918</v>
      </c>
      <c r="F115">
        <v>-102.7583840239224</v>
      </c>
      <c r="G115">
        <v>-6.0446108249366119</v>
      </c>
      <c r="H115">
        <v>25.80071103983353</v>
      </c>
      <c r="I115">
        <v>-96.713773198985791</v>
      </c>
      <c r="J115">
        <v>-5.6890454822932819</v>
      </c>
      <c r="K115" t="s">
        <v>16273</v>
      </c>
      <c r="L115" t="s">
        <v>16274</v>
      </c>
      <c r="M115">
        <v>3</v>
      </c>
    </row>
    <row r="116" spans="1:13" x14ac:dyDescent="0.25">
      <c r="A116" s="96" t="s">
        <v>17623</v>
      </c>
      <c r="B116" s="96" t="s">
        <v>739</v>
      </c>
      <c r="C116" s="96" t="s">
        <v>346</v>
      </c>
      <c r="D116" s="96" t="s">
        <v>20478</v>
      </c>
      <c r="E116">
        <v>64.143033010820758</v>
      </c>
      <c r="F116">
        <v>-58.371451227998563</v>
      </c>
      <c r="G116">
        <v>-3.4336147781175623</v>
      </c>
      <c r="H116">
        <v>67.576647788938317</v>
      </c>
      <c r="I116">
        <v>-54.937836449881004</v>
      </c>
      <c r="J116">
        <v>-3.2316374382282942</v>
      </c>
      <c r="K116" t="s">
        <v>17623</v>
      </c>
      <c r="L116" t="s">
        <v>17624</v>
      </c>
      <c r="M116">
        <v>2</v>
      </c>
    </row>
    <row r="117" spans="1:13" x14ac:dyDescent="0.25">
      <c r="A117" s="96" t="s">
        <v>15314</v>
      </c>
      <c r="B117" s="96" t="s">
        <v>296</v>
      </c>
      <c r="C117" s="96" t="s">
        <v>309</v>
      </c>
      <c r="D117" s="96" t="s">
        <v>20292</v>
      </c>
      <c r="E117">
        <v>319.86834671567237</v>
      </c>
      <c r="F117">
        <v>-9.7207555234351162</v>
      </c>
      <c r="G117">
        <v>-0.57180914843735975</v>
      </c>
      <c r="H117">
        <v>320.44015586410973</v>
      </c>
      <c r="I117">
        <v>-9.1489463749977631</v>
      </c>
      <c r="J117">
        <v>-0.53817331617633901</v>
      </c>
      <c r="K117" t="s">
        <v>15314</v>
      </c>
      <c r="L117" t="s">
        <v>15315</v>
      </c>
      <c r="M117">
        <v>4</v>
      </c>
    </row>
    <row r="118" spans="1:13" x14ac:dyDescent="0.25">
      <c r="A118" s="96" t="s">
        <v>14885</v>
      </c>
      <c r="B118" s="96" t="s">
        <v>407</v>
      </c>
      <c r="C118" s="96" t="s">
        <v>346</v>
      </c>
      <c r="D118" s="96" t="s">
        <v>20357</v>
      </c>
      <c r="E118">
        <v>151.9809613358392</v>
      </c>
      <c r="F118">
        <v>29.466477097019876</v>
      </c>
      <c r="G118">
        <v>1.7333221821776397</v>
      </c>
      <c r="H118">
        <v>150.24763915366154</v>
      </c>
      <c r="I118">
        <v>27.733154914842217</v>
      </c>
      <c r="J118">
        <v>1.6313620538142481</v>
      </c>
      <c r="K118" t="s">
        <v>14885</v>
      </c>
      <c r="L118" t="s">
        <v>14886</v>
      </c>
      <c r="M118">
        <v>4</v>
      </c>
    </row>
    <row r="119" spans="1:13" x14ac:dyDescent="0.25">
      <c r="A119" s="96" t="s">
        <v>19380</v>
      </c>
      <c r="B119" s="96" t="s">
        <v>715</v>
      </c>
      <c r="C119" s="96" t="s">
        <v>319</v>
      </c>
      <c r="D119" s="96" t="s">
        <v>20368</v>
      </c>
      <c r="E119">
        <v>181.51001449461887</v>
      </c>
      <c r="F119">
        <v>56.888250649552987</v>
      </c>
      <c r="G119">
        <v>3.3463676852678228</v>
      </c>
      <c r="H119">
        <v>178.16364680935106</v>
      </c>
      <c r="I119">
        <v>53.541882964285179</v>
      </c>
      <c r="J119">
        <v>3.1495225273108929</v>
      </c>
      <c r="K119" t="s">
        <v>19380</v>
      </c>
      <c r="L119" t="s">
        <v>19381</v>
      </c>
      <c r="M119">
        <v>1</v>
      </c>
    </row>
    <row r="120" spans="1:13" x14ac:dyDescent="0.25">
      <c r="A120" s="96" t="s">
        <v>21505</v>
      </c>
      <c r="B120" s="96" t="s">
        <v>350</v>
      </c>
      <c r="C120" s="96" t="s">
        <v>309</v>
      </c>
      <c r="D120" s="96" t="s">
        <v>20888</v>
      </c>
      <c r="E120">
        <v>11.52</v>
      </c>
      <c r="F120">
        <v>-318.06910223910751</v>
      </c>
      <c r="G120">
        <v>-18.709947190535736</v>
      </c>
      <c r="H120">
        <v>30.229947190535732</v>
      </c>
      <c r="I120">
        <v>-299.35915504857178</v>
      </c>
      <c r="J120">
        <v>-17.609362061680692</v>
      </c>
      <c r="K120" t="s">
        <v>21505</v>
      </c>
      <c r="L120" t="s">
        <v>21506</v>
      </c>
      <c r="M120">
        <v>0</v>
      </c>
    </row>
    <row r="121" spans="1:13" x14ac:dyDescent="0.25">
      <c r="A121" s="96" t="s">
        <v>22250</v>
      </c>
      <c r="B121" s="96" t="s">
        <v>663</v>
      </c>
      <c r="C121" s="96" t="s">
        <v>346</v>
      </c>
      <c r="D121" s="96" t="s">
        <v>20761</v>
      </c>
      <c r="E121">
        <v>19.108329782914289</v>
      </c>
      <c r="F121">
        <v>-103.40615445590504</v>
      </c>
      <c r="G121">
        <v>-6.0827149679944137</v>
      </c>
      <c r="H121">
        <v>25.191044750908706</v>
      </c>
      <c r="I121">
        <v>-97.323439487910619</v>
      </c>
      <c r="J121">
        <v>-5.7249082051712126</v>
      </c>
      <c r="K121" t="s">
        <v>22250</v>
      </c>
      <c r="L121" t="s">
        <v>22251</v>
      </c>
      <c r="M121">
        <v>0</v>
      </c>
    </row>
    <row r="122" spans="1:13" x14ac:dyDescent="0.25">
      <c r="A122" s="96" t="s">
        <v>7864</v>
      </c>
      <c r="B122" s="96" t="s">
        <v>663</v>
      </c>
      <c r="C122" s="96" t="s">
        <v>447</v>
      </c>
      <c r="D122" s="96" t="s">
        <v>20490</v>
      </c>
      <c r="E122">
        <v>54.771210730074074</v>
      </c>
      <c r="F122">
        <v>-73.6317103522926</v>
      </c>
      <c r="G122">
        <v>-4.3312770795466236</v>
      </c>
      <c r="H122">
        <v>63.433764889167321</v>
      </c>
      <c r="I122">
        <v>-64.969156193199353</v>
      </c>
      <c r="J122">
        <v>-3.8217150701881972</v>
      </c>
      <c r="K122" t="s">
        <v>7864</v>
      </c>
      <c r="L122" t="s">
        <v>44</v>
      </c>
      <c r="M122">
        <v>7</v>
      </c>
    </row>
    <row r="123" spans="1:13" x14ac:dyDescent="0.25">
      <c r="A123" s="96" t="s">
        <v>10142</v>
      </c>
      <c r="B123" s="96" t="s">
        <v>413</v>
      </c>
      <c r="C123" s="96" t="s">
        <v>319</v>
      </c>
      <c r="D123" s="96" t="s">
        <v>20698</v>
      </c>
      <c r="E123">
        <v>23.694592380731564</v>
      </c>
      <c r="F123">
        <v>-100.92717146433432</v>
      </c>
      <c r="G123">
        <v>-5.9368924390784894</v>
      </c>
      <c r="H123">
        <v>29.631484819810055</v>
      </c>
      <c r="I123">
        <v>-94.99027902525583</v>
      </c>
      <c r="J123">
        <v>-5.5876634720738725</v>
      </c>
      <c r="K123" t="s">
        <v>10142</v>
      </c>
      <c r="L123" t="s">
        <v>10139</v>
      </c>
      <c r="M123">
        <v>7</v>
      </c>
    </row>
    <row r="124" spans="1:13" x14ac:dyDescent="0.25">
      <c r="A124" s="96" t="s">
        <v>17633</v>
      </c>
      <c r="B124" s="96" t="s">
        <v>385</v>
      </c>
      <c r="C124" s="96" t="s">
        <v>346</v>
      </c>
      <c r="D124" s="96" t="s">
        <v>20838</v>
      </c>
      <c r="E124">
        <v>5.669588948989511</v>
      </c>
      <c r="F124">
        <v>-116.84489528982981</v>
      </c>
      <c r="G124">
        <v>-6.8732291346958707</v>
      </c>
      <c r="H124">
        <v>12.542818083685383</v>
      </c>
      <c r="I124">
        <v>-109.97166615513393</v>
      </c>
      <c r="J124">
        <v>-6.4689215385372902</v>
      </c>
      <c r="K124" t="s">
        <v>17633</v>
      </c>
      <c r="L124" t="s">
        <v>17634</v>
      </c>
      <c r="M124">
        <v>2</v>
      </c>
    </row>
    <row r="125" spans="1:13" x14ac:dyDescent="0.25">
      <c r="A125" s="96" t="s">
        <v>21404</v>
      </c>
      <c r="B125" s="96" t="s">
        <v>484</v>
      </c>
      <c r="C125" s="96" t="s">
        <v>346</v>
      </c>
      <c r="D125" s="96" t="s">
        <v>20428</v>
      </c>
      <c r="E125">
        <v>97.862946002690308</v>
      </c>
      <c r="F125">
        <v>-24.651538236129014</v>
      </c>
      <c r="G125">
        <v>-1.4500904844781772</v>
      </c>
      <c r="H125">
        <v>99.313036487168475</v>
      </c>
      <c r="I125">
        <v>-23.201447751650846</v>
      </c>
      <c r="J125">
        <v>-1.3647910442147557</v>
      </c>
      <c r="K125" t="s">
        <v>21404</v>
      </c>
      <c r="L125" t="s">
        <v>19373</v>
      </c>
      <c r="M125">
        <v>1</v>
      </c>
    </row>
    <row r="126" spans="1:13" x14ac:dyDescent="0.25">
      <c r="A126" s="96" t="s">
        <v>17834</v>
      </c>
      <c r="B126" s="96" t="s">
        <v>638</v>
      </c>
      <c r="C126" s="96" t="s">
        <v>346</v>
      </c>
      <c r="D126" s="96" t="s">
        <v>20545</v>
      </c>
      <c r="E126">
        <v>40.212705965600001</v>
      </c>
      <c r="F126">
        <v>-82.301778273219327</v>
      </c>
      <c r="G126">
        <v>-4.8412810748952548</v>
      </c>
      <c r="H126">
        <v>45.053987040495258</v>
      </c>
      <c r="I126">
        <v>-77.460497198324063</v>
      </c>
      <c r="J126">
        <v>-4.5564998351955328</v>
      </c>
      <c r="K126" t="s">
        <v>17834</v>
      </c>
      <c r="L126" t="s">
        <v>17835</v>
      </c>
      <c r="M126">
        <v>2</v>
      </c>
    </row>
    <row r="127" spans="1:13" x14ac:dyDescent="0.25">
      <c r="A127" s="96" t="s">
        <v>4487</v>
      </c>
      <c r="B127" s="96" t="s">
        <v>688</v>
      </c>
      <c r="C127" s="96" t="s">
        <v>309</v>
      </c>
      <c r="D127" s="96" t="s">
        <v>20613</v>
      </c>
      <c r="E127">
        <v>17.384153121501175</v>
      </c>
      <c r="F127">
        <v>-312.2049491176063</v>
      </c>
      <c r="G127">
        <v>-18.364997006918017</v>
      </c>
      <c r="H127">
        <v>35.749150128419188</v>
      </c>
      <c r="I127">
        <v>-293.83995211068827</v>
      </c>
      <c r="J127">
        <v>-17.284703065334604</v>
      </c>
      <c r="K127" t="s">
        <v>4487</v>
      </c>
      <c r="L127" t="s">
        <v>4483</v>
      </c>
      <c r="M127">
        <v>12</v>
      </c>
    </row>
    <row r="128" spans="1:13" x14ac:dyDescent="0.25">
      <c r="A128" s="96" t="s">
        <v>16816</v>
      </c>
      <c r="B128" s="96" t="s">
        <v>564</v>
      </c>
      <c r="C128" s="96" t="s">
        <v>319</v>
      </c>
      <c r="D128" s="96" t="s">
        <v>20731</v>
      </c>
      <c r="E128">
        <v>15.2</v>
      </c>
      <c r="F128">
        <v>-109.42176384506588</v>
      </c>
      <c r="G128">
        <v>-6.436574343827405</v>
      </c>
      <c r="H128">
        <v>21.636574343827405</v>
      </c>
      <c r="I128">
        <v>-102.98518950123848</v>
      </c>
      <c r="J128">
        <v>-6.0579523236022634</v>
      </c>
      <c r="K128" t="s">
        <v>16816</v>
      </c>
      <c r="L128" t="s">
        <v>16817</v>
      </c>
      <c r="M128">
        <v>3</v>
      </c>
    </row>
    <row r="129" spans="1:13" x14ac:dyDescent="0.25">
      <c r="A129" s="96" t="s">
        <v>19368</v>
      </c>
      <c r="B129" s="96" t="s">
        <v>363</v>
      </c>
      <c r="C129" s="96" t="s">
        <v>346</v>
      </c>
      <c r="D129" s="96" t="s">
        <v>20439</v>
      </c>
      <c r="E129">
        <v>90.360312372523268</v>
      </c>
      <c r="F129">
        <v>-32.154171866296053</v>
      </c>
      <c r="G129">
        <v>-1.8914218744880031</v>
      </c>
      <c r="H129">
        <v>92.251734247011271</v>
      </c>
      <c r="I129">
        <v>-30.26274999180805</v>
      </c>
      <c r="J129">
        <v>-1.7801617642240029</v>
      </c>
      <c r="K129" t="s">
        <v>19368</v>
      </c>
      <c r="L129" t="s">
        <v>19369</v>
      </c>
      <c r="M129">
        <v>1</v>
      </c>
    </row>
    <row r="130" spans="1:13" x14ac:dyDescent="0.25">
      <c r="A130" s="96" t="s">
        <v>4983</v>
      </c>
      <c r="B130" s="96" t="s">
        <v>333</v>
      </c>
      <c r="C130" s="96" t="s">
        <v>309</v>
      </c>
      <c r="D130" s="96" t="s">
        <v>20278</v>
      </c>
      <c r="E130">
        <v>386.01168423392852</v>
      </c>
      <c r="F130">
        <v>56.42258199482103</v>
      </c>
      <c r="G130">
        <v>3.3189754114600607</v>
      </c>
      <c r="H130">
        <v>382.69270882246849</v>
      </c>
      <c r="I130">
        <v>53.103606583361</v>
      </c>
      <c r="J130">
        <v>3.1237415637271178</v>
      </c>
      <c r="K130" t="s">
        <v>4983</v>
      </c>
      <c r="L130" t="s">
        <v>202</v>
      </c>
      <c r="M130">
        <v>6</v>
      </c>
    </row>
    <row r="131" spans="1:13" x14ac:dyDescent="0.25">
      <c r="A131" s="96" t="s">
        <v>21503</v>
      </c>
      <c r="B131" s="96" t="s">
        <v>1185</v>
      </c>
      <c r="C131" s="96" t="s">
        <v>346</v>
      </c>
      <c r="D131" s="96" t="s">
        <v>20463</v>
      </c>
      <c r="E131">
        <v>69.785488314526532</v>
      </c>
      <c r="F131">
        <v>-52.728995924292789</v>
      </c>
      <c r="G131">
        <v>-3.1017056426054581</v>
      </c>
      <c r="H131">
        <v>72.887193957131984</v>
      </c>
      <c r="I131">
        <v>-49.627290281687337</v>
      </c>
      <c r="J131">
        <v>-2.9192523695110197</v>
      </c>
      <c r="K131" t="s">
        <v>21503</v>
      </c>
      <c r="L131" t="s">
        <v>21504</v>
      </c>
      <c r="M131">
        <v>0</v>
      </c>
    </row>
    <row r="132" spans="1:13" x14ac:dyDescent="0.25">
      <c r="A132" s="96" t="s">
        <v>6185</v>
      </c>
      <c r="B132" s="96" t="s">
        <v>440</v>
      </c>
      <c r="C132" s="96" t="s">
        <v>447</v>
      </c>
      <c r="D132" s="96" t="s">
        <v>20604</v>
      </c>
      <c r="E132">
        <v>15.18</v>
      </c>
      <c r="F132">
        <v>-113.22292108236667</v>
      </c>
      <c r="G132">
        <v>-6.6601718283745095</v>
      </c>
      <c r="H132">
        <v>28.500343656749017</v>
      </c>
      <c r="I132">
        <v>-99.902577425617665</v>
      </c>
      <c r="J132">
        <v>-5.8766222015069216</v>
      </c>
      <c r="K132" t="s">
        <v>6185</v>
      </c>
      <c r="L132" t="s">
        <v>6182</v>
      </c>
      <c r="M132">
        <v>7</v>
      </c>
    </row>
    <row r="133" spans="1:13" x14ac:dyDescent="0.25">
      <c r="A133" s="96" t="s">
        <v>20110</v>
      </c>
      <c r="B133" s="96" t="s">
        <v>363</v>
      </c>
      <c r="C133" s="96" t="s">
        <v>309</v>
      </c>
      <c r="D133" s="96" t="s">
        <v>20591</v>
      </c>
      <c r="E133">
        <v>18.384877009808829</v>
      </c>
      <c r="F133">
        <v>-311.20422522929869</v>
      </c>
      <c r="G133">
        <v>-18.3061308958411</v>
      </c>
      <c r="H133">
        <v>36.691007905649926</v>
      </c>
      <c r="I133">
        <v>-292.89809433345755</v>
      </c>
      <c r="J133">
        <v>-17.229299666673974</v>
      </c>
      <c r="K133" t="s">
        <v>20110</v>
      </c>
      <c r="L133" t="s">
        <v>20111</v>
      </c>
      <c r="M133">
        <v>1</v>
      </c>
    </row>
    <row r="134" spans="1:13" x14ac:dyDescent="0.25">
      <c r="A134" s="96" t="s">
        <v>2969</v>
      </c>
      <c r="B134" s="96" t="s">
        <v>14060</v>
      </c>
      <c r="C134" s="96" t="s">
        <v>346</v>
      </c>
      <c r="D134" s="96" t="s">
        <v>20356</v>
      </c>
      <c r="E134">
        <v>154.29215066753341</v>
      </c>
      <c r="F134">
        <v>31.777666428714085</v>
      </c>
      <c r="G134">
        <v>1.8692744958067109</v>
      </c>
      <c r="H134">
        <v>152.4228761717267</v>
      </c>
      <c r="I134">
        <v>29.908391932907378</v>
      </c>
      <c r="J134">
        <v>1.7593171725239634</v>
      </c>
      <c r="K134" t="s">
        <v>2969</v>
      </c>
      <c r="L134" t="s">
        <v>88</v>
      </c>
      <c r="M134">
        <v>10</v>
      </c>
    </row>
    <row r="135" spans="1:13" x14ac:dyDescent="0.25">
      <c r="A135" s="96" t="s">
        <v>1741</v>
      </c>
      <c r="B135" s="96" t="s">
        <v>350</v>
      </c>
      <c r="C135" s="96" t="s">
        <v>309</v>
      </c>
      <c r="D135" s="96" t="s">
        <v>20294</v>
      </c>
      <c r="E135">
        <v>312.97010370056216</v>
      </c>
      <c r="F135">
        <v>-16.618998538545327</v>
      </c>
      <c r="G135">
        <v>-0.97758814932619575</v>
      </c>
      <c r="H135">
        <v>313.94769184988837</v>
      </c>
      <c r="I135">
        <v>-15.641410389219118</v>
      </c>
      <c r="J135">
        <v>-0.92008296407171286</v>
      </c>
      <c r="K135" t="s">
        <v>1741</v>
      </c>
      <c r="L135" t="s">
        <v>233</v>
      </c>
      <c r="M135">
        <v>19</v>
      </c>
    </row>
    <row r="136" spans="1:13" x14ac:dyDescent="0.25">
      <c r="A136" s="96" t="s">
        <v>4228</v>
      </c>
      <c r="B136" s="96" t="s">
        <v>530</v>
      </c>
      <c r="C136" s="96" t="s">
        <v>346</v>
      </c>
      <c r="D136" s="96" t="s">
        <v>20333</v>
      </c>
      <c r="E136">
        <v>171.28121214768686</v>
      </c>
      <c r="F136">
        <v>48.766727908867537</v>
      </c>
      <c r="G136">
        <v>2.8686310534627961</v>
      </c>
      <c r="H136">
        <v>168.41258109422407</v>
      </c>
      <c r="I136">
        <v>45.898096855404745</v>
      </c>
      <c r="J136">
        <v>2.6998880503179263</v>
      </c>
      <c r="K136" t="s">
        <v>4228</v>
      </c>
      <c r="L136" t="s">
        <v>4225</v>
      </c>
      <c r="M136">
        <v>5</v>
      </c>
    </row>
    <row r="137" spans="1:13" x14ac:dyDescent="0.25">
      <c r="A137" s="96" t="s">
        <v>19355</v>
      </c>
      <c r="B137" s="96" t="s">
        <v>901</v>
      </c>
      <c r="C137" s="96" t="s">
        <v>319</v>
      </c>
      <c r="D137" s="96" t="s">
        <v>20708</v>
      </c>
      <c r="E137">
        <v>20.902952930118911</v>
      </c>
      <c r="F137">
        <v>-103.71881091494697</v>
      </c>
      <c r="G137">
        <v>-6.1011065244086451</v>
      </c>
      <c r="H137">
        <v>27.004059454527557</v>
      </c>
      <c r="I137">
        <v>-97.617704390538336</v>
      </c>
      <c r="J137">
        <v>-5.7422179053257842</v>
      </c>
      <c r="K137" t="s">
        <v>19355</v>
      </c>
      <c r="L137" t="s">
        <v>19356</v>
      </c>
      <c r="M137">
        <v>1</v>
      </c>
    </row>
    <row r="138" spans="1:13" x14ac:dyDescent="0.25">
      <c r="A138" s="96" t="s">
        <v>6380</v>
      </c>
      <c r="B138" s="96" t="s">
        <v>350</v>
      </c>
      <c r="C138" s="96" t="s">
        <v>309</v>
      </c>
      <c r="D138" s="96" t="s">
        <v>20615</v>
      </c>
      <c r="E138">
        <v>17.013765584619446</v>
      </c>
      <c r="F138">
        <v>-312.57533665448807</v>
      </c>
      <c r="G138">
        <v>-18.386784509087533</v>
      </c>
      <c r="H138">
        <v>35.400550093706983</v>
      </c>
      <c r="I138">
        <v>-294.18855214540054</v>
      </c>
      <c r="J138">
        <v>-17.305208949729444</v>
      </c>
      <c r="K138" t="s">
        <v>6380</v>
      </c>
      <c r="L138" t="s">
        <v>6377</v>
      </c>
      <c r="M138">
        <v>13</v>
      </c>
    </row>
    <row r="139" spans="1:13" x14ac:dyDescent="0.25">
      <c r="A139" s="96" t="s">
        <v>4572</v>
      </c>
      <c r="B139" s="96" t="s">
        <v>1185</v>
      </c>
      <c r="C139" s="96" t="s">
        <v>309</v>
      </c>
      <c r="D139" s="96" t="s">
        <v>20296</v>
      </c>
      <c r="E139">
        <v>307.34924200761191</v>
      </c>
      <c r="F139">
        <v>-22.239860231495584</v>
      </c>
      <c r="G139">
        <v>-1.3082270724409166</v>
      </c>
      <c r="H139">
        <v>308.65746908005281</v>
      </c>
      <c r="I139">
        <v>-20.931633159054684</v>
      </c>
      <c r="J139">
        <v>-1.2312725387679226</v>
      </c>
      <c r="K139" t="s">
        <v>4572</v>
      </c>
      <c r="L139" t="s">
        <v>253</v>
      </c>
      <c r="M139">
        <v>6</v>
      </c>
    </row>
    <row r="140" spans="1:13" x14ac:dyDescent="0.25">
      <c r="A140" s="96" t="s">
        <v>9354</v>
      </c>
      <c r="B140" s="96" t="s">
        <v>338</v>
      </c>
      <c r="C140" s="96" t="s">
        <v>447</v>
      </c>
      <c r="D140" s="96" t="s">
        <v>20334</v>
      </c>
      <c r="E140">
        <v>165.627458592892</v>
      </c>
      <c r="F140">
        <v>37.224537510525323</v>
      </c>
      <c r="G140">
        <v>2.189678677089725</v>
      </c>
      <c r="H140">
        <v>161.24810123871256</v>
      </c>
      <c r="I140">
        <v>32.84518015634589</v>
      </c>
      <c r="J140">
        <v>1.932069420961523</v>
      </c>
      <c r="K140" t="s">
        <v>9354</v>
      </c>
      <c r="L140" t="s">
        <v>100</v>
      </c>
      <c r="M140">
        <v>7</v>
      </c>
    </row>
    <row r="141" spans="1:13" x14ac:dyDescent="0.25">
      <c r="A141" s="96" t="s">
        <v>19351</v>
      </c>
      <c r="B141" s="96" t="s">
        <v>663</v>
      </c>
      <c r="C141" s="96" t="s">
        <v>309</v>
      </c>
      <c r="D141" s="96" t="s">
        <v>21284</v>
      </c>
      <c r="E141">
        <v>4.78</v>
      </c>
      <c r="F141">
        <v>-324.80910223910752</v>
      </c>
      <c r="G141">
        <v>-19.106417778771032</v>
      </c>
      <c r="H141">
        <v>23.88641777877103</v>
      </c>
      <c r="I141">
        <v>-305.70268446033646</v>
      </c>
      <c r="J141">
        <v>-17.982510850608026</v>
      </c>
      <c r="K141" t="s">
        <v>19351</v>
      </c>
      <c r="L141" t="s">
        <v>19352</v>
      </c>
      <c r="M141">
        <v>1</v>
      </c>
    </row>
    <row r="142" spans="1:13" x14ac:dyDescent="0.25">
      <c r="A142" s="96" t="s">
        <v>17930</v>
      </c>
      <c r="B142" s="96" t="s">
        <v>350</v>
      </c>
      <c r="C142" s="96" t="s">
        <v>319</v>
      </c>
      <c r="D142" s="96" t="s">
        <v>20622</v>
      </c>
      <c r="E142">
        <v>33.899210282971218</v>
      </c>
      <c r="F142">
        <v>-90.722553562094674</v>
      </c>
      <c r="G142">
        <v>-5.3366207977702746</v>
      </c>
      <c r="H142">
        <v>39.235831080741491</v>
      </c>
      <c r="I142">
        <v>-85.385932764324394</v>
      </c>
      <c r="J142">
        <v>-5.0227019273132001</v>
      </c>
      <c r="K142" t="s">
        <v>17930</v>
      </c>
      <c r="L142" t="s">
        <v>17931</v>
      </c>
      <c r="M142">
        <v>2</v>
      </c>
    </row>
    <row r="143" spans="1:13" x14ac:dyDescent="0.25">
      <c r="A143" s="96" t="s">
        <v>14667</v>
      </c>
      <c r="B143" s="96" t="s">
        <v>312</v>
      </c>
      <c r="C143" s="96" t="s">
        <v>319</v>
      </c>
      <c r="D143" s="96" t="s">
        <v>20738</v>
      </c>
      <c r="E143">
        <v>12.84</v>
      </c>
      <c r="F143">
        <v>-111.78176384506588</v>
      </c>
      <c r="G143">
        <v>-6.5753978732391696</v>
      </c>
      <c r="H143">
        <v>19.415397873239169</v>
      </c>
      <c r="I143">
        <v>-105.20636597182671</v>
      </c>
      <c r="J143">
        <v>-6.1886097630486301</v>
      </c>
      <c r="K143" t="s">
        <v>14667</v>
      </c>
      <c r="L143" t="s">
        <v>14668</v>
      </c>
      <c r="M143">
        <v>4</v>
      </c>
    </row>
    <row r="144" spans="1:13" x14ac:dyDescent="0.25">
      <c r="A144" s="96" t="s">
        <v>2238</v>
      </c>
      <c r="B144" s="96" t="s">
        <v>663</v>
      </c>
      <c r="C144" s="96" t="s">
        <v>447</v>
      </c>
      <c r="D144" s="96" t="s">
        <v>20571</v>
      </c>
      <c r="E144">
        <v>19.419999999999998</v>
      </c>
      <c r="F144">
        <v>-108.98292108236667</v>
      </c>
      <c r="G144">
        <v>-6.4107600636686275</v>
      </c>
      <c r="H144">
        <v>32.241520127337253</v>
      </c>
      <c r="I144">
        <v>-96.161400955029421</v>
      </c>
      <c r="J144">
        <v>-5.6565529973546722</v>
      </c>
      <c r="K144" t="s">
        <v>2238</v>
      </c>
      <c r="L144" t="s">
        <v>134</v>
      </c>
      <c r="M144">
        <v>6</v>
      </c>
    </row>
    <row r="145" spans="1:13" x14ac:dyDescent="0.25">
      <c r="A145" s="96" t="s">
        <v>19348</v>
      </c>
      <c r="B145" s="96" t="s">
        <v>1185</v>
      </c>
      <c r="C145" s="96" t="s">
        <v>447</v>
      </c>
      <c r="D145" s="96" t="s">
        <v>20854</v>
      </c>
      <c r="E145">
        <v>8.8010352460755321</v>
      </c>
      <c r="F145">
        <v>-119.60188583629115</v>
      </c>
      <c r="G145">
        <v>-7.0354050491935967</v>
      </c>
      <c r="H145">
        <v>22.871845344462724</v>
      </c>
      <c r="I145">
        <v>-105.53107573790395</v>
      </c>
      <c r="J145">
        <v>-6.2077103375237614</v>
      </c>
      <c r="K145" t="s">
        <v>19348</v>
      </c>
      <c r="L145" t="s">
        <v>19349</v>
      </c>
      <c r="M145">
        <v>1</v>
      </c>
    </row>
    <row r="146" spans="1:13" x14ac:dyDescent="0.25">
      <c r="A146" s="96" t="s">
        <v>16114</v>
      </c>
      <c r="B146" s="96" t="s">
        <v>338</v>
      </c>
      <c r="C146" s="96" t="s">
        <v>447</v>
      </c>
      <c r="D146" s="96" t="s">
        <v>20557</v>
      </c>
      <c r="E146">
        <v>21.400897178403191</v>
      </c>
      <c r="F146">
        <v>-107.00202390396348</v>
      </c>
      <c r="G146">
        <v>-6.2942367002331459</v>
      </c>
      <c r="H146">
        <v>33.989370578869483</v>
      </c>
      <c r="I146">
        <v>-94.413550503497191</v>
      </c>
      <c r="J146">
        <v>-5.5537382649115994</v>
      </c>
      <c r="K146" t="s">
        <v>16114</v>
      </c>
      <c r="L146" t="s">
        <v>16115</v>
      </c>
      <c r="M146">
        <v>3</v>
      </c>
    </row>
    <row r="147" spans="1:13" x14ac:dyDescent="0.25">
      <c r="A147" s="96" t="s">
        <v>18194</v>
      </c>
      <c r="B147" s="96" t="s">
        <v>363</v>
      </c>
      <c r="C147" s="96" t="s">
        <v>346</v>
      </c>
      <c r="D147" s="96" t="s">
        <v>20382</v>
      </c>
      <c r="E147">
        <v>124.22998219696214</v>
      </c>
      <c r="F147">
        <v>1.7154979581428194</v>
      </c>
      <c r="G147">
        <v>0.10091164459663643</v>
      </c>
      <c r="H147">
        <v>124.1290705523655</v>
      </c>
      <c r="I147">
        <v>1.6145863135461838</v>
      </c>
      <c r="J147">
        <v>9.4975665502716689E-2</v>
      </c>
      <c r="K147" t="s">
        <v>18194</v>
      </c>
      <c r="L147" t="s">
        <v>18195</v>
      </c>
      <c r="M147">
        <v>2</v>
      </c>
    </row>
    <row r="148" spans="1:13" x14ac:dyDescent="0.25">
      <c r="A148" s="96" t="s">
        <v>17924</v>
      </c>
      <c r="B148" s="96" t="s">
        <v>385</v>
      </c>
      <c r="C148" s="96" t="s">
        <v>447</v>
      </c>
      <c r="D148" s="96" t="s">
        <v>20902</v>
      </c>
      <c r="E148">
        <v>2</v>
      </c>
      <c r="F148">
        <v>-126.40292108236667</v>
      </c>
      <c r="G148">
        <v>-7.4354659460215693</v>
      </c>
      <c r="H148">
        <v>16.870931892043139</v>
      </c>
      <c r="I148">
        <v>-111.53198919032354</v>
      </c>
      <c r="J148">
        <v>-6.5607052464896203</v>
      </c>
      <c r="K148" t="s">
        <v>17924</v>
      </c>
      <c r="L148" t="s">
        <v>17925</v>
      </c>
      <c r="M148">
        <v>2</v>
      </c>
    </row>
    <row r="149" spans="1:13" x14ac:dyDescent="0.25">
      <c r="A149" s="96" t="s">
        <v>16313</v>
      </c>
      <c r="B149" s="96" t="s">
        <v>715</v>
      </c>
      <c r="C149" s="96" t="s">
        <v>447</v>
      </c>
      <c r="D149" s="96" t="s">
        <v>20875</v>
      </c>
      <c r="E149">
        <v>3.74</v>
      </c>
      <c r="F149">
        <v>-124.66292108236668</v>
      </c>
      <c r="G149">
        <v>-7.3331130048450985</v>
      </c>
      <c r="H149">
        <v>18.406226009690197</v>
      </c>
      <c r="I149">
        <v>-109.99669507267647</v>
      </c>
      <c r="J149">
        <v>-6.4703938278044983</v>
      </c>
      <c r="K149" t="s">
        <v>16313</v>
      </c>
      <c r="L149" t="s">
        <v>16314</v>
      </c>
      <c r="M149">
        <v>3</v>
      </c>
    </row>
    <row r="150" spans="1:13" x14ac:dyDescent="0.25">
      <c r="A150" s="96" t="s">
        <v>19344</v>
      </c>
      <c r="B150" s="96" t="s">
        <v>546</v>
      </c>
      <c r="C150" s="96" t="s">
        <v>309</v>
      </c>
      <c r="D150" s="96" t="s">
        <v>20299</v>
      </c>
      <c r="E150">
        <v>283.11809500010054</v>
      </c>
      <c r="F150">
        <v>-46.471007239006951</v>
      </c>
      <c r="G150">
        <v>-2.733588661118056</v>
      </c>
      <c r="H150">
        <v>285.8516836612186</v>
      </c>
      <c r="I150">
        <v>-43.737418577888889</v>
      </c>
      <c r="J150">
        <v>-2.5727893281111109</v>
      </c>
      <c r="K150" t="s">
        <v>19344</v>
      </c>
      <c r="L150" t="s">
        <v>19345</v>
      </c>
      <c r="M150">
        <v>1</v>
      </c>
    </row>
    <row r="151" spans="1:13" x14ac:dyDescent="0.25">
      <c r="A151" s="96" t="s">
        <v>4179</v>
      </c>
      <c r="B151" s="96" t="s">
        <v>14060</v>
      </c>
      <c r="C151" s="96" t="s">
        <v>346</v>
      </c>
      <c r="D151" s="96" t="s">
        <v>20415</v>
      </c>
      <c r="E151">
        <v>108.99637789064289</v>
      </c>
      <c r="F151">
        <v>-13.518106348176431</v>
      </c>
      <c r="G151">
        <v>-0.79518272636331944</v>
      </c>
      <c r="H151">
        <v>109.7915606170062</v>
      </c>
      <c r="I151">
        <v>-12.722923621813123</v>
      </c>
      <c r="J151">
        <v>-0.74840727187136025</v>
      </c>
      <c r="K151" t="s">
        <v>4179</v>
      </c>
      <c r="L151" t="s">
        <v>4176</v>
      </c>
      <c r="M151">
        <v>5</v>
      </c>
    </row>
    <row r="152" spans="1:13" x14ac:dyDescent="0.25">
      <c r="A152" s="96" t="s">
        <v>21501</v>
      </c>
      <c r="B152" s="96" t="s">
        <v>530</v>
      </c>
      <c r="C152" s="96" t="s">
        <v>447</v>
      </c>
      <c r="D152" s="96" t="s">
        <v>20543</v>
      </c>
      <c r="E152">
        <v>24.861970508553529</v>
      </c>
      <c r="F152">
        <v>-103.54095057381315</v>
      </c>
      <c r="G152">
        <v>-6.0906441514007739</v>
      </c>
      <c r="H152">
        <v>37.043258811355074</v>
      </c>
      <c r="I152">
        <v>-91.359662271011601</v>
      </c>
      <c r="J152">
        <v>-5.374097780647741</v>
      </c>
      <c r="K152" t="s">
        <v>21501</v>
      </c>
      <c r="L152" t="s">
        <v>21502</v>
      </c>
      <c r="M152">
        <v>0</v>
      </c>
    </row>
    <row r="153" spans="1:13" x14ac:dyDescent="0.25">
      <c r="A153" s="96" t="s">
        <v>7481</v>
      </c>
      <c r="B153" s="96" t="s">
        <v>564</v>
      </c>
      <c r="C153" s="96" t="s">
        <v>319</v>
      </c>
      <c r="D153" s="96" t="s">
        <v>20529</v>
      </c>
      <c r="E153">
        <v>62.806822682386837</v>
      </c>
      <c r="F153">
        <v>-61.814941162679048</v>
      </c>
      <c r="G153">
        <v>-3.6361730095693559</v>
      </c>
      <c r="H153">
        <v>66.442995691956185</v>
      </c>
      <c r="I153">
        <v>-58.178768153109701</v>
      </c>
      <c r="J153">
        <v>-3.4222804795946882</v>
      </c>
      <c r="K153" t="s">
        <v>7481</v>
      </c>
      <c r="L153" t="s">
        <v>7478</v>
      </c>
      <c r="M153">
        <v>8</v>
      </c>
    </row>
    <row r="154" spans="1:13" x14ac:dyDescent="0.25">
      <c r="A154" s="96" t="s">
        <v>6161</v>
      </c>
      <c r="B154" s="96" t="s">
        <v>663</v>
      </c>
      <c r="C154" s="96" t="s">
        <v>447</v>
      </c>
      <c r="D154" s="96" t="s">
        <v>20374</v>
      </c>
      <c r="E154">
        <v>132.70667571602672</v>
      </c>
      <c r="F154">
        <v>4.3037546336600485</v>
      </c>
      <c r="G154">
        <v>0.25316203727412051</v>
      </c>
      <c r="H154">
        <v>132.20035164147848</v>
      </c>
      <c r="I154">
        <v>3.7974305591118025</v>
      </c>
      <c r="J154">
        <v>0.22337826818304721</v>
      </c>
      <c r="K154" t="s">
        <v>6161</v>
      </c>
      <c r="L154" t="s">
        <v>130</v>
      </c>
      <c r="M154">
        <v>6</v>
      </c>
    </row>
    <row r="155" spans="1:13" x14ac:dyDescent="0.25">
      <c r="A155" s="96" t="s">
        <v>10107</v>
      </c>
      <c r="B155" s="96" t="s">
        <v>906</v>
      </c>
      <c r="C155" s="96" t="s">
        <v>447</v>
      </c>
      <c r="D155" s="96" t="s">
        <v>20523</v>
      </c>
      <c r="E155">
        <v>36.55784194031898</v>
      </c>
      <c r="F155">
        <v>-91.845079142047695</v>
      </c>
      <c r="G155">
        <v>-5.4026517142380994</v>
      </c>
      <c r="H155">
        <v>47.36314536879518</v>
      </c>
      <c r="I155">
        <v>-81.039775713571487</v>
      </c>
      <c r="J155">
        <v>-4.7670456302100872</v>
      </c>
      <c r="K155" t="s">
        <v>10107</v>
      </c>
      <c r="L155" t="s">
        <v>236</v>
      </c>
      <c r="M155">
        <v>11</v>
      </c>
    </row>
    <row r="156" spans="1:13" x14ac:dyDescent="0.25">
      <c r="A156" s="96" t="s">
        <v>21499</v>
      </c>
      <c r="B156" s="96" t="s">
        <v>530</v>
      </c>
      <c r="C156" s="96" t="s">
        <v>346</v>
      </c>
      <c r="D156" s="96" t="s">
        <v>20470</v>
      </c>
      <c r="E156">
        <v>66.795545061476162</v>
      </c>
      <c r="F156">
        <v>-55.718939177343159</v>
      </c>
      <c r="G156">
        <v>-3.2775846574907739</v>
      </c>
      <c r="H156">
        <v>70.073129718966939</v>
      </c>
      <c r="I156">
        <v>-52.441354519852382</v>
      </c>
      <c r="J156">
        <v>-3.0847855599913165</v>
      </c>
      <c r="K156" t="s">
        <v>21499</v>
      </c>
      <c r="L156" t="s">
        <v>21500</v>
      </c>
      <c r="M156">
        <v>0</v>
      </c>
    </row>
    <row r="157" spans="1:13" x14ac:dyDescent="0.25">
      <c r="A157" s="96" t="s">
        <v>16299</v>
      </c>
      <c r="B157" s="96" t="s">
        <v>1185</v>
      </c>
      <c r="C157" s="96" t="s">
        <v>309</v>
      </c>
      <c r="D157" s="96" t="s">
        <v>20587</v>
      </c>
      <c r="E157">
        <v>18.509378280733767</v>
      </c>
      <c r="F157">
        <v>-311.07972395837373</v>
      </c>
      <c r="G157">
        <v>-18.298807291669043</v>
      </c>
      <c r="H157">
        <v>36.808185572402806</v>
      </c>
      <c r="I157">
        <v>-292.78091666670468</v>
      </c>
      <c r="J157">
        <v>-17.222406862747334</v>
      </c>
      <c r="K157" t="s">
        <v>16299</v>
      </c>
      <c r="L157" t="s">
        <v>16300</v>
      </c>
      <c r="M157">
        <v>3</v>
      </c>
    </row>
    <row r="158" spans="1:13" x14ac:dyDescent="0.25">
      <c r="A158" s="96" t="s">
        <v>16129</v>
      </c>
      <c r="B158" s="96" t="s">
        <v>688</v>
      </c>
      <c r="C158" s="96" t="s">
        <v>346</v>
      </c>
      <c r="D158" s="96" t="s">
        <v>20345</v>
      </c>
      <c r="E158">
        <v>162.75589039247168</v>
      </c>
      <c r="F158">
        <v>40.241406153652363</v>
      </c>
      <c r="G158">
        <v>2.3671415384501389</v>
      </c>
      <c r="H158">
        <v>160.38874885402154</v>
      </c>
      <c r="I158">
        <v>37.874264615202222</v>
      </c>
      <c r="J158">
        <v>2.227897918541307</v>
      </c>
      <c r="K158" t="s">
        <v>16129</v>
      </c>
      <c r="L158" t="s">
        <v>16130</v>
      </c>
      <c r="M158">
        <v>3</v>
      </c>
    </row>
    <row r="159" spans="1:13" x14ac:dyDescent="0.25">
      <c r="A159" s="96" t="s">
        <v>6876</v>
      </c>
      <c r="B159" s="96" t="s">
        <v>715</v>
      </c>
      <c r="C159" s="96" t="s">
        <v>447</v>
      </c>
      <c r="D159" s="96" t="s">
        <v>20581</v>
      </c>
      <c r="E159">
        <v>18.613221427129776</v>
      </c>
      <c r="F159">
        <v>-109.7896996552369</v>
      </c>
      <c r="G159">
        <v>-6.4582176267786409</v>
      </c>
      <c r="H159">
        <v>31.529656680687058</v>
      </c>
      <c r="I159">
        <v>-96.87326440167962</v>
      </c>
      <c r="J159">
        <v>-5.6984273177458604</v>
      </c>
      <c r="K159" t="s">
        <v>6876</v>
      </c>
      <c r="L159" t="s">
        <v>6875</v>
      </c>
      <c r="M159">
        <v>5</v>
      </c>
    </row>
    <row r="160" spans="1:13" x14ac:dyDescent="0.25">
      <c r="A160" s="96" t="s">
        <v>19335</v>
      </c>
      <c r="B160" s="96" t="s">
        <v>868</v>
      </c>
      <c r="C160" s="96" t="s">
        <v>309</v>
      </c>
      <c r="D160" s="96" t="s">
        <v>20307</v>
      </c>
      <c r="E160">
        <v>263.35106690255276</v>
      </c>
      <c r="F160">
        <v>-66.238035336554731</v>
      </c>
      <c r="G160">
        <v>-3.8963550197973369</v>
      </c>
      <c r="H160">
        <v>267.2474219223501</v>
      </c>
      <c r="I160">
        <v>-62.34168031675739</v>
      </c>
      <c r="J160">
        <v>-3.6671576656916112</v>
      </c>
      <c r="K160" t="s">
        <v>19335</v>
      </c>
      <c r="L160" t="s">
        <v>19336</v>
      </c>
      <c r="M160">
        <v>1</v>
      </c>
    </row>
    <row r="161" spans="1:13" x14ac:dyDescent="0.25">
      <c r="A161" s="96" t="s">
        <v>19332</v>
      </c>
      <c r="B161" s="96" t="s">
        <v>530</v>
      </c>
      <c r="C161" s="96" t="s">
        <v>346</v>
      </c>
      <c r="D161" s="96" t="s">
        <v>20809</v>
      </c>
      <c r="E161">
        <v>10.570979963487227</v>
      </c>
      <c r="F161">
        <v>-111.94350427533209</v>
      </c>
      <c r="G161">
        <v>-6.5849120161960055</v>
      </c>
      <c r="H161">
        <v>17.155891979683233</v>
      </c>
      <c r="I161">
        <v>-105.35859225913609</v>
      </c>
      <c r="J161">
        <v>-6.1975642505374173</v>
      </c>
      <c r="K161" t="s">
        <v>19332</v>
      </c>
      <c r="L161" t="s">
        <v>19333</v>
      </c>
      <c r="M161">
        <v>1</v>
      </c>
    </row>
    <row r="162" spans="1:13" x14ac:dyDescent="0.25">
      <c r="A162" s="96" t="s">
        <v>8818</v>
      </c>
      <c r="B162" s="96" t="s">
        <v>638</v>
      </c>
      <c r="C162" s="96" t="s">
        <v>319</v>
      </c>
      <c r="D162" s="96" t="s">
        <v>20621</v>
      </c>
      <c r="E162">
        <v>34.62956203629831</v>
      </c>
      <c r="F162">
        <v>-89.992201808767575</v>
      </c>
      <c r="G162">
        <v>-5.2936589299275045</v>
      </c>
      <c r="H162">
        <v>39.923220966225813</v>
      </c>
      <c r="I162">
        <v>-84.698542878840072</v>
      </c>
      <c r="J162">
        <v>-4.9822672281670632</v>
      </c>
      <c r="K162" t="s">
        <v>8818</v>
      </c>
      <c r="L162" t="s">
        <v>8817</v>
      </c>
      <c r="M162">
        <v>5</v>
      </c>
    </row>
    <row r="163" spans="1:13" x14ac:dyDescent="0.25">
      <c r="A163" s="96" t="s">
        <v>18115</v>
      </c>
      <c r="B163" s="96" t="s">
        <v>530</v>
      </c>
      <c r="C163" s="96" t="s">
        <v>447</v>
      </c>
      <c r="D163" s="96" t="s">
        <v>20512</v>
      </c>
      <c r="E163">
        <v>45.129012549942296</v>
      </c>
      <c r="F163">
        <v>-83.273908532424372</v>
      </c>
      <c r="G163">
        <v>-4.8984652077896689</v>
      </c>
      <c r="H163">
        <v>54.925942965521635</v>
      </c>
      <c r="I163">
        <v>-73.476978116845032</v>
      </c>
      <c r="J163">
        <v>-4.3221751833438251</v>
      </c>
      <c r="K163" t="s">
        <v>18115</v>
      </c>
      <c r="L163" t="s">
        <v>18116</v>
      </c>
      <c r="M163">
        <v>2</v>
      </c>
    </row>
    <row r="164" spans="1:13" x14ac:dyDescent="0.25">
      <c r="A164" s="96" t="s">
        <v>21497</v>
      </c>
      <c r="B164" s="96" t="s">
        <v>440</v>
      </c>
      <c r="C164" s="96" t="s">
        <v>346</v>
      </c>
      <c r="D164" s="96" t="s">
        <v>20498</v>
      </c>
      <c r="E164">
        <v>55.434920236882498</v>
      </c>
      <c r="F164">
        <v>-67.079564001936831</v>
      </c>
      <c r="G164">
        <v>-3.9458567059962841</v>
      </c>
      <c r="H164">
        <v>59.380776942878782</v>
      </c>
      <c r="I164">
        <v>-63.133707295940539</v>
      </c>
      <c r="J164">
        <v>-3.7137474879965024</v>
      </c>
      <c r="K164" t="s">
        <v>21497</v>
      </c>
      <c r="L164" t="s">
        <v>21498</v>
      </c>
      <c r="M164">
        <v>0</v>
      </c>
    </row>
    <row r="165" spans="1:13" x14ac:dyDescent="0.25">
      <c r="A165" s="96" t="s">
        <v>14185</v>
      </c>
      <c r="B165" s="96" t="s">
        <v>739</v>
      </c>
      <c r="C165" s="96" t="s">
        <v>447</v>
      </c>
      <c r="D165" s="96" t="s">
        <v>20394</v>
      </c>
      <c r="E165">
        <v>106.89314677963856</v>
      </c>
      <c r="F165">
        <v>-21.509774302728118</v>
      </c>
      <c r="G165">
        <v>-1.2652808413369481</v>
      </c>
      <c r="H165">
        <v>109.42370846231245</v>
      </c>
      <c r="I165">
        <v>-18.979212620054227</v>
      </c>
      <c r="J165">
        <v>-1.1164242717678956</v>
      </c>
      <c r="K165" t="s">
        <v>14185</v>
      </c>
      <c r="L165" t="s">
        <v>14186</v>
      </c>
      <c r="M165">
        <v>4</v>
      </c>
    </row>
    <row r="166" spans="1:13" x14ac:dyDescent="0.25">
      <c r="A166" s="96" t="s">
        <v>22193</v>
      </c>
      <c r="B166" s="96" t="s">
        <v>369</v>
      </c>
      <c r="C166" s="96" t="s">
        <v>346</v>
      </c>
      <c r="D166" s="96" t="s">
        <v>20762</v>
      </c>
      <c r="E166">
        <v>19.100000000000001</v>
      </c>
      <c r="F166">
        <v>-103.41448423881931</v>
      </c>
      <c r="G166">
        <v>-6.0832049552246659</v>
      </c>
      <c r="H166">
        <v>25.183204955224667</v>
      </c>
      <c r="I166">
        <v>-97.331279283594654</v>
      </c>
      <c r="J166">
        <v>-5.7253693696232153</v>
      </c>
      <c r="K166" t="s">
        <v>22193</v>
      </c>
      <c r="L166" t="s">
        <v>22194</v>
      </c>
      <c r="M166">
        <v>0</v>
      </c>
    </row>
    <row r="167" spans="1:13" x14ac:dyDescent="0.25">
      <c r="A167" s="96" t="s">
        <v>21495</v>
      </c>
      <c r="B167" s="96" t="s">
        <v>906</v>
      </c>
      <c r="C167" s="96" t="s">
        <v>346</v>
      </c>
      <c r="D167" s="96" t="s">
        <v>20451</v>
      </c>
      <c r="E167">
        <v>75.811053732368222</v>
      </c>
      <c r="F167">
        <v>-46.703430506451099</v>
      </c>
      <c r="G167">
        <v>-2.7472606180265351</v>
      </c>
      <c r="H167">
        <v>78.558314350394753</v>
      </c>
      <c r="I167">
        <v>-43.956169888424569</v>
      </c>
      <c r="J167">
        <v>-2.5856570522602689</v>
      </c>
      <c r="K167" t="s">
        <v>21495</v>
      </c>
      <c r="L167" t="s">
        <v>21496</v>
      </c>
      <c r="M167">
        <v>0</v>
      </c>
    </row>
    <row r="168" spans="1:13" x14ac:dyDescent="0.25">
      <c r="A168" s="96" t="s">
        <v>17505</v>
      </c>
      <c r="B168" s="96" t="s">
        <v>906</v>
      </c>
      <c r="C168" s="96" t="s">
        <v>346</v>
      </c>
      <c r="D168" s="96" t="s">
        <v>20363</v>
      </c>
      <c r="E168">
        <v>150.5530368134668</v>
      </c>
      <c r="F168">
        <v>28.038552574647483</v>
      </c>
      <c r="G168">
        <v>1.6493266220380871</v>
      </c>
      <c r="H168">
        <v>148.9037101914287</v>
      </c>
      <c r="I168">
        <v>26.38922595260938</v>
      </c>
      <c r="J168">
        <v>1.5523074089770224</v>
      </c>
      <c r="K168" t="s">
        <v>17505</v>
      </c>
      <c r="L168" t="s">
        <v>17506</v>
      </c>
      <c r="M168">
        <v>2</v>
      </c>
    </row>
    <row r="169" spans="1:13" x14ac:dyDescent="0.25">
      <c r="A169" s="96" t="s">
        <v>9482</v>
      </c>
      <c r="B169" s="96" t="s">
        <v>14060</v>
      </c>
      <c r="C169" s="96" t="s">
        <v>447</v>
      </c>
      <c r="D169" s="96" t="s">
        <v>20457</v>
      </c>
      <c r="E169">
        <v>72.238245865200327</v>
      </c>
      <c r="F169">
        <v>-56.164675217166348</v>
      </c>
      <c r="G169">
        <v>-3.3038044245391971</v>
      </c>
      <c r="H169">
        <v>78.845854714278715</v>
      </c>
      <c r="I169">
        <v>-49.557066368087959</v>
      </c>
      <c r="J169">
        <v>-2.9151215510639976</v>
      </c>
      <c r="K169" t="s">
        <v>9482</v>
      </c>
      <c r="L169" t="s">
        <v>9480</v>
      </c>
      <c r="M169">
        <v>5</v>
      </c>
    </row>
    <row r="170" spans="1:13" x14ac:dyDescent="0.25">
      <c r="A170" s="96" t="s">
        <v>17656</v>
      </c>
      <c r="B170" s="96" t="s">
        <v>546</v>
      </c>
      <c r="C170" s="96" t="s">
        <v>346</v>
      </c>
      <c r="D170" s="96" t="s">
        <v>18657</v>
      </c>
      <c r="E170">
        <v>43.168557868802502</v>
      </c>
      <c r="F170">
        <v>-79.345926370016826</v>
      </c>
      <c r="G170">
        <v>-4.6674074335304017</v>
      </c>
      <c r="H170">
        <v>47.835965302332902</v>
      </c>
      <c r="I170">
        <v>-74.678518936486427</v>
      </c>
      <c r="J170">
        <v>-4.3928540550874366</v>
      </c>
      <c r="K170" t="s">
        <v>17656</v>
      </c>
      <c r="L170" t="s">
        <v>17657</v>
      </c>
      <c r="M170">
        <v>2</v>
      </c>
    </row>
    <row r="171" spans="1:13" x14ac:dyDescent="0.25">
      <c r="A171" s="96" t="s">
        <v>16392</v>
      </c>
      <c r="B171" s="96" t="s">
        <v>868</v>
      </c>
      <c r="C171" s="96" t="s">
        <v>319</v>
      </c>
      <c r="D171" s="96" t="s">
        <v>20567</v>
      </c>
      <c r="E171">
        <v>52.09039837707018</v>
      </c>
      <c r="F171">
        <v>-72.531365467995698</v>
      </c>
      <c r="G171">
        <v>-4.2665509098821</v>
      </c>
      <c r="H171">
        <v>56.356949286952279</v>
      </c>
      <c r="I171">
        <v>-68.264814558113613</v>
      </c>
      <c r="J171">
        <v>-4.0155773269478594</v>
      </c>
      <c r="K171" t="s">
        <v>16392</v>
      </c>
      <c r="L171" t="s">
        <v>16393</v>
      </c>
      <c r="M171">
        <v>3</v>
      </c>
    </row>
    <row r="172" spans="1:13" x14ac:dyDescent="0.25">
      <c r="A172" s="96" t="s">
        <v>19324</v>
      </c>
      <c r="B172" s="96" t="s">
        <v>363</v>
      </c>
      <c r="C172" s="96" t="s">
        <v>319</v>
      </c>
      <c r="D172" s="96" t="s">
        <v>20525</v>
      </c>
      <c r="E172">
        <v>65.208582441042395</v>
      </c>
      <c r="F172">
        <v>-59.41318140402349</v>
      </c>
      <c r="G172">
        <v>-3.4948930237660876</v>
      </c>
      <c r="H172">
        <v>68.703475464808477</v>
      </c>
      <c r="I172">
        <v>-55.918288380257408</v>
      </c>
      <c r="J172">
        <v>-3.2893110811916122</v>
      </c>
      <c r="K172" t="s">
        <v>19324</v>
      </c>
      <c r="L172" t="s">
        <v>19325</v>
      </c>
      <c r="M172">
        <v>1</v>
      </c>
    </row>
    <row r="173" spans="1:13" x14ac:dyDescent="0.25">
      <c r="A173" s="96" t="s">
        <v>21493</v>
      </c>
      <c r="B173" s="96" t="s">
        <v>312</v>
      </c>
      <c r="C173" s="96" t="s">
        <v>319</v>
      </c>
      <c r="D173" s="96" t="s">
        <v>20585</v>
      </c>
      <c r="E173">
        <v>48.624423311539026</v>
      </c>
      <c r="F173">
        <v>-75.997340533526852</v>
      </c>
      <c r="G173">
        <v>-4.470431796089815</v>
      </c>
      <c r="H173">
        <v>53.094855107628845</v>
      </c>
      <c r="I173">
        <v>-71.52690873743704</v>
      </c>
      <c r="J173">
        <v>-4.2074652198492375</v>
      </c>
      <c r="K173" t="s">
        <v>21493</v>
      </c>
      <c r="L173" t="s">
        <v>21494</v>
      </c>
      <c r="M173">
        <v>0</v>
      </c>
    </row>
    <row r="174" spans="1:13" x14ac:dyDescent="0.25">
      <c r="A174" s="96" t="s">
        <v>589</v>
      </c>
      <c r="B174" s="96" t="s">
        <v>333</v>
      </c>
      <c r="C174" s="96" t="s">
        <v>447</v>
      </c>
      <c r="D174" s="96" t="s">
        <v>20881</v>
      </c>
      <c r="E174">
        <v>2.97</v>
      </c>
      <c r="F174">
        <v>-125.43292108236668</v>
      </c>
      <c r="G174">
        <v>-7.378407122492157</v>
      </c>
      <c r="H174">
        <v>17.726814244984315</v>
      </c>
      <c r="I174">
        <v>-110.67610683738236</v>
      </c>
      <c r="J174">
        <v>-6.510359225728374</v>
      </c>
      <c r="K174" t="s">
        <v>589</v>
      </c>
      <c r="L174" t="s">
        <v>57</v>
      </c>
      <c r="M174">
        <v>6</v>
      </c>
    </row>
    <row r="175" spans="1:13" x14ac:dyDescent="0.25">
      <c r="A175" s="96" t="s">
        <v>21491</v>
      </c>
      <c r="B175" s="96" t="s">
        <v>350</v>
      </c>
      <c r="C175" s="96" t="s">
        <v>447</v>
      </c>
      <c r="D175" s="96" t="s">
        <v>20461</v>
      </c>
      <c r="E175">
        <v>65.587270085712234</v>
      </c>
      <c r="F175">
        <v>-62.815650996654441</v>
      </c>
      <c r="G175">
        <v>-3.6950382939208493</v>
      </c>
      <c r="H175">
        <v>72.977346673553939</v>
      </c>
      <c r="I175">
        <v>-55.425574408812736</v>
      </c>
      <c r="J175">
        <v>-3.2603279064007493</v>
      </c>
      <c r="K175" t="s">
        <v>21491</v>
      </c>
      <c r="L175" t="s">
        <v>21492</v>
      </c>
      <c r="M175">
        <v>0</v>
      </c>
    </row>
    <row r="176" spans="1:13" x14ac:dyDescent="0.25">
      <c r="A176" s="96" t="s">
        <v>16086</v>
      </c>
      <c r="B176" s="96" t="s">
        <v>663</v>
      </c>
      <c r="C176" s="96" t="s">
        <v>346</v>
      </c>
      <c r="D176" s="96" t="s">
        <v>20480</v>
      </c>
      <c r="E176">
        <v>61.198295209042541</v>
      </c>
      <c r="F176">
        <v>-61.31618902977678</v>
      </c>
      <c r="G176">
        <v>-3.6068346488103988</v>
      </c>
      <c r="H176">
        <v>64.805129857852933</v>
      </c>
      <c r="I176">
        <v>-57.709354380966388</v>
      </c>
      <c r="J176">
        <v>-3.3946679047627288</v>
      </c>
      <c r="K176" t="s">
        <v>16086</v>
      </c>
      <c r="L176" t="s">
        <v>16087</v>
      </c>
      <c r="M176">
        <v>3</v>
      </c>
    </row>
    <row r="177" spans="1:13" x14ac:dyDescent="0.25">
      <c r="A177" s="96" t="s">
        <v>18319</v>
      </c>
      <c r="B177" s="96" t="s">
        <v>350</v>
      </c>
      <c r="C177" s="96" t="s">
        <v>346</v>
      </c>
      <c r="D177" s="96" t="s">
        <v>20341</v>
      </c>
      <c r="E177">
        <v>165.77699266418418</v>
      </c>
      <c r="F177">
        <v>43.262508425364857</v>
      </c>
      <c r="G177">
        <v>2.5448534367861679</v>
      </c>
      <c r="H177">
        <v>163.23213922739799</v>
      </c>
      <c r="I177">
        <v>40.717654988578673</v>
      </c>
      <c r="J177">
        <v>2.3951561757987454</v>
      </c>
      <c r="K177" t="s">
        <v>18319</v>
      </c>
      <c r="L177" t="s">
        <v>18320</v>
      </c>
      <c r="M177">
        <v>2</v>
      </c>
    </row>
    <row r="178" spans="1:13" x14ac:dyDescent="0.25">
      <c r="A178" s="96" t="s">
        <v>9163</v>
      </c>
      <c r="B178" s="96" t="s">
        <v>868</v>
      </c>
      <c r="C178" s="96" t="s">
        <v>447</v>
      </c>
      <c r="D178" s="96" t="s">
        <v>23319</v>
      </c>
      <c r="E178">
        <v>1.4000000000000001</v>
      </c>
      <c r="F178">
        <v>-127.00292108236667</v>
      </c>
      <c r="G178">
        <v>-7.470760063668628</v>
      </c>
      <c r="H178">
        <v>16.341520127337255</v>
      </c>
      <c r="I178">
        <v>-112.06140095502943</v>
      </c>
      <c r="J178">
        <v>-6.5918471150017313</v>
      </c>
      <c r="K178" t="s">
        <v>9163</v>
      </c>
      <c r="L178" t="s">
        <v>9161</v>
      </c>
      <c r="M178">
        <v>6</v>
      </c>
    </row>
    <row r="179" spans="1:13" x14ac:dyDescent="0.25">
      <c r="A179" s="96" t="s">
        <v>2701</v>
      </c>
      <c r="B179" s="96" t="s">
        <v>440</v>
      </c>
      <c r="C179" s="96" t="s">
        <v>447</v>
      </c>
      <c r="D179" s="96" t="s">
        <v>20376</v>
      </c>
      <c r="E179">
        <v>128.40292108236667</v>
      </c>
      <c r="F179">
        <v>0</v>
      </c>
      <c r="G179">
        <v>0</v>
      </c>
      <c r="H179">
        <v>128.40292108236667</v>
      </c>
      <c r="I179">
        <v>0</v>
      </c>
      <c r="J179">
        <v>0</v>
      </c>
      <c r="K179" t="s">
        <v>2701</v>
      </c>
      <c r="L179" t="s">
        <v>252</v>
      </c>
      <c r="M179">
        <v>7</v>
      </c>
    </row>
    <row r="180" spans="1:13" x14ac:dyDescent="0.25">
      <c r="A180" s="96" t="s">
        <v>19317</v>
      </c>
      <c r="B180" s="96" t="s">
        <v>333</v>
      </c>
      <c r="C180" s="96" t="s">
        <v>447</v>
      </c>
      <c r="D180" s="96" t="s">
        <v>20507</v>
      </c>
      <c r="E180">
        <v>46.32796310238836</v>
      </c>
      <c r="F180">
        <v>-82.074957979978308</v>
      </c>
      <c r="G180">
        <v>-4.8279387047046063</v>
      </c>
      <c r="H180">
        <v>55.983840511797574</v>
      </c>
      <c r="I180">
        <v>-72.419080570569093</v>
      </c>
      <c r="J180">
        <v>-4.2599459159158286</v>
      </c>
      <c r="K180" t="s">
        <v>19317</v>
      </c>
      <c r="L180" t="s">
        <v>19318</v>
      </c>
      <c r="M180">
        <v>1</v>
      </c>
    </row>
    <row r="181" spans="1:13" x14ac:dyDescent="0.25">
      <c r="A181" s="96" t="s">
        <v>15070</v>
      </c>
      <c r="B181" s="96" t="s">
        <v>14060</v>
      </c>
      <c r="C181" s="96" t="s">
        <v>346</v>
      </c>
      <c r="D181" s="96" t="s">
        <v>20845</v>
      </c>
      <c r="E181">
        <v>4.68</v>
      </c>
      <c r="F181">
        <v>-117.83448423881933</v>
      </c>
      <c r="G181">
        <v>-6.9314402493423133</v>
      </c>
      <c r="H181">
        <v>11.611440249342312</v>
      </c>
      <c r="I181">
        <v>-110.90304398947701</v>
      </c>
      <c r="J181">
        <v>-6.523708469969236</v>
      </c>
      <c r="K181" t="s">
        <v>15070</v>
      </c>
      <c r="L181" t="s">
        <v>15071</v>
      </c>
      <c r="M181">
        <v>4</v>
      </c>
    </row>
    <row r="182" spans="1:13" x14ac:dyDescent="0.25">
      <c r="A182" s="96" t="s">
        <v>21489</v>
      </c>
      <c r="B182" s="96" t="s">
        <v>564</v>
      </c>
      <c r="C182" s="96" t="s">
        <v>447</v>
      </c>
      <c r="D182" s="96" t="s">
        <v>20409</v>
      </c>
      <c r="E182">
        <v>100.78070304075483</v>
      </c>
      <c r="F182">
        <v>-27.622218041611845</v>
      </c>
      <c r="G182">
        <v>-1.624836355388932</v>
      </c>
      <c r="H182">
        <v>104.03037575153269</v>
      </c>
      <c r="I182">
        <v>-24.372545330833987</v>
      </c>
      <c r="J182">
        <v>-1.4336791371078816</v>
      </c>
      <c r="K182" t="s">
        <v>21489</v>
      </c>
      <c r="L182" t="s">
        <v>21490</v>
      </c>
      <c r="M182">
        <v>0</v>
      </c>
    </row>
    <row r="183" spans="1:13" x14ac:dyDescent="0.25">
      <c r="A183" s="96" t="s">
        <v>20045</v>
      </c>
      <c r="B183" s="96" t="s">
        <v>901</v>
      </c>
      <c r="C183" s="96" t="s">
        <v>346</v>
      </c>
      <c r="D183" s="96" t="s">
        <v>23271</v>
      </c>
      <c r="E183">
        <v>3.17</v>
      </c>
      <c r="F183">
        <v>-119.34448423881932</v>
      </c>
      <c r="G183">
        <v>-7.020263778754078</v>
      </c>
      <c r="H183">
        <v>10.190263778754078</v>
      </c>
      <c r="I183">
        <v>-112.32422046006525</v>
      </c>
      <c r="J183">
        <v>-6.6073070858861911</v>
      </c>
      <c r="K183" t="s">
        <v>20045</v>
      </c>
      <c r="L183" t="s">
        <v>20046</v>
      </c>
      <c r="M183">
        <v>1</v>
      </c>
    </row>
    <row r="184" spans="1:13" x14ac:dyDescent="0.25">
      <c r="A184" s="96" t="s">
        <v>17708</v>
      </c>
      <c r="B184" s="96" t="s">
        <v>312</v>
      </c>
      <c r="C184" s="96" t="s">
        <v>319</v>
      </c>
      <c r="D184" s="96" t="s">
        <v>20500</v>
      </c>
      <c r="E184">
        <v>71.026358493931127</v>
      </c>
      <c r="F184">
        <v>-53.595405351134758</v>
      </c>
      <c r="G184">
        <v>-3.1526709030079267</v>
      </c>
      <c r="H184">
        <v>74.179029396939043</v>
      </c>
      <c r="I184">
        <v>-50.442734448126842</v>
      </c>
      <c r="J184">
        <v>-2.9672196734192262</v>
      </c>
      <c r="K184" t="s">
        <v>17708</v>
      </c>
      <c r="L184" t="s">
        <v>17709</v>
      </c>
      <c r="M184">
        <v>2</v>
      </c>
    </row>
    <row r="185" spans="1:13" x14ac:dyDescent="0.25">
      <c r="A185" s="96" t="s">
        <v>14562</v>
      </c>
      <c r="B185" s="96" t="s">
        <v>1359</v>
      </c>
      <c r="C185" s="96" t="s">
        <v>346</v>
      </c>
      <c r="D185" s="96" t="s">
        <v>20559</v>
      </c>
      <c r="E185">
        <v>31.130000000000003</v>
      </c>
      <c r="F185">
        <v>-91.384484238819311</v>
      </c>
      <c r="G185">
        <v>-5.3755578964011361</v>
      </c>
      <c r="H185">
        <v>36.505557896401136</v>
      </c>
      <c r="I185">
        <v>-86.008926342418192</v>
      </c>
      <c r="J185">
        <v>-5.0593486083775403</v>
      </c>
      <c r="K185" t="s">
        <v>14562</v>
      </c>
      <c r="L185" t="s">
        <v>5641</v>
      </c>
      <c r="M185">
        <v>5</v>
      </c>
    </row>
    <row r="186" spans="1:13" x14ac:dyDescent="0.25">
      <c r="A186" s="96" t="s">
        <v>18565</v>
      </c>
      <c r="B186" s="96" t="s">
        <v>516</v>
      </c>
      <c r="C186" s="96" t="s">
        <v>309</v>
      </c>
      <c r="D186" s="96" t="s">
        <v>20890</v>
      </c>
      <c r="E186">
        <v>11.440000000000001</v>
      </c>
      <c r="F186">
        <v>-318.14910223910749</v>
      </c>
      <c r="G186">
        <v>-18.714653072888677</v>
      </c>
      <c r="H186">
        <v>30.154653072888678</v>
      </c>
      <c r="I186">
        <v>-299.43444916621883</v>
      </c>
      <c r="J186">
        <v>-17.613791127424637</v>
      </c>
      <c r="K186" t="s">
        <v>18565</v>
      </c>
      <c r="L186" t="s">
        <v>18566</v>
      </c>
      <c r="M186">
        <v>2</v>
      </c>
    </row>
    <row r="187" spans="1:13" x14ac:dyDescent="0.25">
      <c r="A187" s="96" t="s">
        <v>9781</v>
      </c>
      <c r="B187" s="96" t="s">
        <v>516</v>
      </c>
      <c r="C187" s="96" t="s">
        <v>346</v>
      </c>
      <c r="D187" s="96" t="s">
        <v>20315</v>
      </c>
      <c r="E187">
        <v>220.86098669170929</v>
      </c>
      <c r="F187">
        <v>98.346502452889965</v>
      </c>
      <c r="G187">
        <v>5.7850883795817625</v>
      </c>
      <c r="H187">
        <v>215.07589831212752</v>
      </c>
      <c r="I187">
        <v>92.5614140733082</v>
      </c>
      <c r="J187">
        <v>5.4447890631357767</v>
      </c>
      <c r="K187" t="s">
        <v>9781</v>
      </c>
      <c r="L187" t="s">
        <v>151</v>
      </c>
      <c r="M187">
        <v>8</v>
      </c>
    </row>
    <row r="188" spans="1:13" x14ac:dyDescent="0.25">
      <c r="A188" s="96" t="s">
        <v>16803</v>
      </c>
      <c r="B188" s="96" t="s">
        <v>901</v>
      </c>
      <c r="C188" s="96" t="s">
        <v>346</v>
      </c>
      <c r="D188" s="96" t="s">
        <v>20821</v>
      </c>
      <c r="E188">
        <v>9.6482920981861859</v>
      </c>
      <c r="F188">
        <v>-112.86619214063313</v>
      </c>
      <c r="G188">
        <v>-6.6391877729784197</v>
      </c>
      <c r="H188">
        <v>16.287479871164606</v>
      </c>
      <c r="I188">
        <v>-106.22700436765471</v>
      </c>
      <c r="J188">
        <v>-6.2486473157443951</v>
      </c>
      <c r="K188" t="s">
        <v>16803</v>
      </c>
      <c r="L188" t="s">
        <v>16804</v>
      </c>
      <c r="M188">
        <v>3</v>
      </c>
    </row>
    <row r="189" spans="1:13" x14ac:dyDescent="0.25">
      <c r="A189" s="96" t="s">
        <v>9012</v>
      </c>
      <c r="B189" s="96" t="s">
        <v>296</v>
      </c>
      <c r="C189" s="96" t="s">
        <v>309</v>
      </c>
      <c r="D189" s="96" t="s">
        <v>20544</v>
      </c>
      <c r="E189">
        <v>23.271677285979319</v>
      </c>
      <c r="F189">
        <v>-306.31742495312818</v>
      </c>
      <c r="G189">
        <v>-18.018672056066364</v>
      </c>
      <c r="H189">
        <v>41.290349342045687</v>
      </c>
      <c r="I189">
        <v>-288.29875289706183</v>
      </c>
      <c r="J189">
        <v>-16.958750170415403</v>
      </c>
      <c r="K189" t="s">
        <v>9012</v>
      </c>
      <c r="L189" t="s">
        <v>9009</v>
      </c>
      <c r="M189">
        <v>5</v>
      </c>
    </row>
    <row r="190" spans="1:13" x14ac:dyDescent="0.25">
      <c r="A190" s="96" t="s">
        <v>9399</v>
      </c>
      <c r="B190" s="96" t="s">
        <v>1185</v>
      </c>
      <c r="C190" s="96" t="s">
        <v>346</v>
      </c>
      <c r="D190" s="96" t="s">
        <v>20340</v>
      </c>
      <c r="E190">
        <v>166.31110268974584</v>
      </c>
      <c r="F190">
        <v>43.796618450926516</v>
      </c>
      <c r="G190">
        <v>2.5762716735839128</v>
      </c>
      <c r="H190">
        <v>163.73483101616191</v>
      </c>
      <c r="I190">
        <v>41.220346777342584</v>
      </c>
      <c r="J190">
        <v>2.4247262810201522</v>
      </c>
      <c r="K190" t="s">
        <v>9399</v>
      </c>
      <c r="L190" t="s">
        <v>239</v>
      </c>
      <c r="M190">
        <v>10</v>
      </c>
    </row>
    <row r="191" spans="1:13" x14ac:dyDescent="0.25">
      <c r="A191" s="96" t="s">
        <v>16342</v>
      </c>
      <c r="B191" s="96" t="s">
        <v>564</v>
      </c>
      <c r="C191" s="96" t="s">
        <v>346</v>
      </c>
      <c r="D191" s="96" t="s">
        <v>20555</v>
      </c>
      <c r="E191">
        <v>32.151036980553592</v>
      </c>
      <c r="F191">
        <v>-90.363447258265722</v>
      </c>
      <c r="G191">
        <v>-5.3154968975450423</v>
      </c>
      <c r="H191">
        <v>37.466533878098637</v>
      </c>
      <c r="I191">
        <v>-85.047950360720677</v>
      </c>
      <c r="J191">
        <v>-5.0028206094541572</v>
      </c>
      <c r="K191" t="s">
        <v>16342</v>
      </c>
      <c r="L191" t="s">
        <v>16343</v>
      </c>
      <c r="M191">
        <v>3</v>
      </c>
    </row>
    <row r="192" spans="1:13" x14ac:dyDescent="0.25">
      <c r="A192" s="96" t="s">
        <v>18265</v>
      </c>
      <c r="B192" s="96" t="s">
        <v>474</v>
      </c>
      <c r="C192" s="96" t="s">
        <v>447</v>
      </c>
      <c r="D192" s="96" t="s">
        <v>20408</v>
      </c>
      <c r="E192">
        <v>102.14087805596664</v>
      </c>
      <c r="F192">
        <v>-26.262043026400036</v>
      </c>
      <c r="G192">
        <v>-1.5448260603764727</v>
      </c>
      <c r="H192">
        <v>105.23053017671958</v>
      </c>
      <c r="I192">
        <v>-23.172390905647092</v>
      </c>
      <c r="J192">
        <v>-1.3630818179792408</v>
      </c>
      <c r="K192" t="s">
        <v>18265</v>
      </c>
      <c r="L192" t="s">
        <v>18266</v>
      </c>
      <c r="M192">
        <v>2</v>
      </c>
    </row>
    <row r="193" spans="1:13" x14ac:dyDescent="0.25">
      <c r="A193" s="96" t="s">
        <v>18460</v>
      </c>
      <c r="B193" s="96" t="s">
        <v>546</v>
      </c>
      <c r="C193" s="96" t="s">
        <v>447</v>
      </c>
      <c r="D193" s="96" t="s">
        <v>20628</v>
      </c>
      <c r="E193">
        <v>13.57</v>
      </c>
      <c r="F193">
        <v>-114.83292108236668</v>
      </c>
      <c r="G193">
        <v>-6.7548777107274516</v>
      </c>
      <c r="H193">
        <v>27.079755421454905</v>
      </c>
      <c r="I193">
        <v>-101.32316566091177</v>
      </c>
      <c r="J193">
        <v>-5.9601862153477514</v>
      </c>
      <c r="K193" t="s">
        <v>18460</v>
      </c>
      <c r="L193" t="s">
        <v>18461</v>
      </c>
      <c r="M193">
        <v>2</v>
      </c>
    </row>
    <row r="194" spans="1:13" x14ac:dyDescent="0.25">
      <c r="A194" s="96" t="s">
        <v>17724</v>
      </c>
      <c r="B194" s="96" t="s">
        <v>888</v>
      </c>
      <c r="C194" s="96" t="s">
        <v>346</v>
      </c>
      <c r="D194" s="96" t="s">
        <v>20839</v>
      </c>
      <c r="E194">
        <v>5.6255480427611566</v>
      </c>
      <c r="F194">
        <v>-116.88893619605817</v>
      </c>
      <c r="G194">
        <v>-6.8758197762387159</v>
      </c>
      <c r="H194">
        <v>12.501367818999872</v>
      </c>
      <c r="I194">
        <v>-110.01311641981945</v>
      </c>
      <c r="J194">
        <v>-6.4713597894011441</v>
      </c>
      <c r="K194" t="s">
        <v>17724</v>
      </c>
      <c r="L194" t="s">
        <v>17725</v>
      </c>
      <c r="M194">
        <v>2</v>
      </c>
    </row>
    <row r="195" spans="1:13" x14ac:dyDescent="0.25">
      <c r="A195" s="96" t="s">
        <v>16270</v>
      </c>
      <c r="B195" s="96" t="s">
        <v>564</v>
      </c>
      <c r="C195" s="96" t="s">
        <v>319</v>
      </c>
      <c r="D195" s="96" t="s">
        <v>20757</v>
      </c>
      <c r="E195">
        <v>4.1100000000000003</v>
      </c>
      <c r="F195">
        <v>-120.51176384506589</v>
      </c>
      <c r="G195">
        <v>-7.0889272850038756</v>
      </c>
      <c r="H195">
        <v>11.198927285003876</v>
      </c>
      <c r="I195">
        <v>-113.42283656006201</v>
      </c>
      <c r="J195">
        <v>-6.6719315623565887</v>
      </c>
      <c r="K195" t="s">
        <v>16270</v>
      </c>
      <c r="L195" t="s">
        <v>16271</v>
      </c>
      <c r="M195">
        <v>3</v>
      </c>
    </row>
    <row r="196" spans="1:13" x14ac:dyDescent="0.25">
      <c r="A196" s="96" t="s">
        <v>7920</v>
      </c>
      <c r="B196" s="96" t="s">
        <v>14060</v>
      </c>
      <c r="C196" s="96" t="s">
        <v>346</v>
      </c>
      <c r="D196" s="96" t="s">
        <v>20783</v>
      </c>
      <c r="E196">
        <v>14.349891805330422</v>
      </c>
      <c r="F196">
        <v>-108.16459243348891</v>
      </c>
      <c r="G196">
        <v>-6.3626230843228768</v>
      </c>
      <c r="H196">
        <v>20.712514889653299</v>
      </c>
      <c r="I196">
        <v>-101.80196934916603</v>
      </c>
      <c r="J196">
        <v>-5.9883511381862373</v>
      </c>
      <c r="K196" t="s">
        <v>7920</v>
      </c>
      <c r="L196" t="s">
        <v>7918</v>
      </c>
      <c r="M196">
        <v>5</v>
      </c>
    </row>
    <row r="197" spans="1:13" x14ac:dyDescent="0.25">
      <c r="A197" s="96" t="s">
        <v>17320</v>
      </c>
      <c r="B197" s="96" t="s">
        <v>350</v>
      </c>
      <c r="C197" s="96" t="s">
        <v>346</v>
      </c>
      <c r="D197" s="96" t="s">
        <v>23270</v>
      </c>
      <c r="E197">
        <v>3.1100000000000003</v>
      </c>
      <c r="F197">
        <v>-119.40448423881932</v>
      </c>
      <c r="G197">
        <v>-7.0237931905187834</v>
      </c>
      <c r="H197">
        <v>10.133793190518784</v>
      </c>
      <c r="I197">
        <v>-112.38069104830053</v>
      </c>
      <c r="J197">
        <v>-6.6106288851941493</v>
      </c>
      <c r="K197" t="s">
        <v>17320</v>
      </c>
      <c r="L197" t="s">
        <v>17321</v>
      </c>
      <c r="M197">
        <v>2</v>
      </c>
    </row>
    <row r="198" spans="1:13" x14ac:dyDescent="0.25">
      <c r="A198" s="96" t="s">
        <v>1579</v>
      </c>
      <c r="B198" s="96" t="s">
        <v>440</v>
      </c>
      <c r="C198" s="96" t="s">
        <v>346</v>
      </c>
      <c r="D198" s="96" t="s">
        <v>20772</v>
      </c>
      <c r="E198">
        <v>17.207220429407037</v>
      </c>
      <c r="F198">
        <v>-105.30726380941229</v>
      </c>
      <c r="G198">
        <v>-6.1945449299654287</v>
      </c>
      <c r="H198">
        <v>23.401765359372469</v>
      </c>
      <c r="I198">
        <v>-99.112718879446845</v>
      </c>
      <c r="J198">
        <v>-5.8301599340851089</v>
      </c>
      <c r="K198" t="s">
        <v>1579</v>
      </c>
      <c r="L198" t="s">
        <v>69</v>
      </c>
      <c r="M198">
        <v>9</v>
      </c>
    </row>
    <row r="199" spans="1:13" x14ac:dyDescent="0.25">
      <c r="A199" s="96" t="s">
        <v>19308</v>
      </c>
      <c r="B199" s="96" t="s">
        <v>301</v>
      </c>
      <c r="C199" s="96" t="s">
        <v>447</v>
      </c>
      <c r="D199" s="96" t="s">
        <v>20539</v>
      </c>
      <c r="E199">
        <v>28.473500861312509</v>
      </c>
      <c r="F199">
        <v>-99.929420221054158</v>
      </c>
      <c r="G199">
        <v>-5.8782011894737742</v>
      </c>
      <c r="H199">
        <v>40.229903240260057</v>
      </c>
      <c r="I199">
        <v>-88.173017842106617</v>
      </c>
      <c r="J199">
        <v>-5.1866481083592131</v>
      </c>
      <c r="K199" t="s">
        <v>19308</v>
      </c>
      <c r="L199" t="s">
        <v>19309</v>
      </c>
      <c r="M199">
        <v>1</v>
      </c>
    </row>
    <row r="200" spans="1:13" x14ac:dyDescent="0.25">
      <c r="A200" s="96" t="s">
        <v>21487</v>
      </c>
      <c r="B200" s="96" t="s">
        <v>440</v>
      </c>
      <c r="C200" s="96" t="s">
        <v>319</v>
      </c>
      <c r="D200" s="96" t="s">
        <v>20513</v>
      </c>
      <c r="E200">
        <v>65.465562788729528</v>
      </c>
      <c r="F200">
        <v>-59.156201056336357</v>
      </c>
      <c r="G200">
        <v>-3.4797765327256682</v>
      </c>
      <c r="H200">
        <v>68.945339321455194</v>
      </c>
      <c r="I200">
        <v>-55.676424523610692</v>
      </c>
      <c r="J200">
        <v>-3.2750837955065113</v>
      </c>
      <c r="K200" t="s">
        <v>21487</v>
      </c>
      <c r="L200" t="s">
        <v>21488</v>
      </c>
      <c r="M200">
        <v>0</v>
      </c>
    </row>
    <row r="201" spans="1:13" x14ac:dyDescent="0.25">
      <c r="A201" s="96" t="s">
        <v>7419</v>
      </c>
      <c r="B201" s="96" t="s">
        <v>333</v>
      </c>
      <c r="C201" s="96" t="s">
        <v>447</v>
      </c>
      <c r="D201" s="96" t="s">
        <v>20310</v>
      </c>
      <c r="E201">
        <v>210.33315384581579</v>
      </c>
      <c r="F201">
        <v>81.930232763449112</v>
      </c>
      <c r="G201">
        <v>4.8194254566734775</v>
      </c>
      <c r="H201">
        <v>200.69430293246882</v>
      </c>
      <c r="I201">
        <v>72.291381850102141</v>
      </c>
      <c r="J201">
        <v>4.2524342264765966</v>
      </c>
      <c r="K201" t="s">
        <v>7419</v>
      </c>
      <c r="L201" t="s">
        <v>196</v>
      </c>
      <c r="M201">
        <v>8</v>
      </c>
    </row>
    <row r="202" spans="1:13" x14ac:dyDescent="0.25">
      <c r="A202" s="96" t="s">
        <v>18576</v>
      </c>
      <c r="B202" s="96" t="s">
        <v>663</v>
      </c>
      <c r="C202" s="96" t="s">
        <v>447</v>
      </c>
      <c r="D202" s="96" t="s">
        <v>20389</v>
      </c>
      <c r="E202">
        <v>115.06637591645054</v>
      </c>
      <c r="F202">
        <v>-13.336545165916135</v>
      </c>
      <c r="G202">
        <v>-0.78450265681859621</v>
      </c>
      <c r="H202">
        <v>116.63538123008772</v>
      </c>
      <c r="I202">
        <v>-11.767539852278958</v>
      </c>
      <c r="J202">
        <v>-0.69220822660464454</v>
      </c>
      <c r="K202" t="s">
        <v>18576</v>
      </c>
      <c r="L202" t="s">
        <v>18577</v>
      </c>
      <c r="M202">
        <v>2</v>
      </c>
    </row>
    <row r="203" spans="1:13" x14ac:dyDescent="0.25">
      <c r="A203" s="96" t="s">
        <v>6723</v>
      </c>
      <c r="B203" s="96" t="s">
        <v>901</v>
      </c>
      <c r="C203" s="96" t="s">
        <v>447</v>
      </c>
      <c r="D203" s="96" t="s">
        <v>20558</v>
      </c>
      <c r="E203">
        <v>21.364703133533983</v>
      </c>
      <c r="F203">
        <v>-107.0382179488327</v>
      </c>
      <c r="G203">
        <v>-6.2963657616960411</v>
      </c>
      <c r="H203">
        <v>33.957434656926068</v>
      </c>
      <c r="I203">
        <v>-94.445486425440606</v>
      </c>
      <c r="J203">
        <v>-5.5556168485553297</v>
      </c>
      <c r="K203" t="s">
        <v>6723</v>
      </c>
      <c r="L203" t="s">
        <v>6721</v>
      </c>
      <c r="M203">
        <v>5</v>
      </c>
    </row>
    <row r="204" spans="1:13" x14ac:dyDescent="0.25">
      <c r="A204" s="96" t="s">
        <v>15185</v>
      </c>
      <c r="B204" s="96" t="s">
        <v>901</v>
      </c>
      <c r="C204" s="96" t="s">
        <v>346</v>
      </c>
      <c r="D204" s="96" t="s">
        <v>20807</v>
      </c>
      <c r="E204">
        <v>10.743207386704844</v>
      </c>
      <c r="F204">
        <v>-111.77127685211448</v>
      </c>
      <c r="G204">
        <v>-6.5747809913008517</v>
      </c>
      <c r="H204">
        <v>17.317988378005698</v>
      </c>
      <c r="I204">
        <v>-105.19649586081363</v>
      </c>
      <c r="J204">
        <v>-6.1880291682831547</v>
      </c>
      <c r="K204" t="s">
        <v>15185</v>
      </c>
      <c r="L204" t="s">
        <v>15186</v>
      </c>
      <c r="M204">
        <v>4</v>
      </c>
    </row>
    <row r="205" spans="1:13" x14ac:dyDescent="0.25">
      <c r="A205" s="96" t="s">
        <v>14129</v>
      </c>
      <c r="B205" s="96" t="s">
        <v>888</v>
      </c>
      <c r="C205" s="96" t="s">
        <v>346</v>
      </c>
      <c r="D205" s="96" t="s">
        <v>23276</v>
      </c>
      <c r="E205">
        <v>2.7</v>
      </c>
      <c r="F205">
        <v>-119.81448423881932</v>
      </c>
      <c r="G205">
        <v>-7.0479108375776072</v>
      </c>
      <c r="H205">
        <v>9.7479108375776082</v>
      </c>
      <c r="I205">
        <v>-112.76657340124171</v>
      </c>
      <c r="J205">
        <v>-6.6333278471318655</v>
      </c>
      <c r="K205" t="s">
        <v>14129</v>
      </c>
      <c r="L205" t="s">
        <v>1844</v>
      </c>
      <c r="M205">
        <v>9</v>
      </c>
    </row>
    <row r="206" spans="1:13" x14ac:dyDescent="0.25">
      <c r="A206" s="96" t="s">
        <v>19304</v>
      </c>
      <c r="B206" s="96" t="s">
        <v>564</v>
      </c>
      <c r="C206" s="96" t="s">
        <v>346</v>
      </c>
      <c r="D206" s="96" t="s">
        <v>20329</v>
      </c>
      <c r="E206">
        <v>178.91160115538293</v>
      </c>
      <c r="F206">
        <v>56.397116916563604</v>
      </c>
      <c r="G206">
        <v>3.317477465680212</v>
      </c>
      <c r="H206">
        <v>175.59412368970271</v>
      </c>
      <c r="I206">
        <v>53.079639450883391</v>
      </c>
      <c r="J206">
        <v>3.1223317324049056</v>
      </c>
      <c r="K206" t="s">
        <v>19304</v>
      </c>
      <c r="L206" t="s">
        <v>19305</v>
      </c>
      <c r="M206">
        <v>1</v>
      </c>
    </row>
    <row r="207" spans="1:13" x14ac:dyDescent="0.25">
      <c r="A207" s="96" t="s">
        <v>19299</v>
      </c>
      <c r="B207" s="96" t="s">
        <v>407</v>
      </c>
      <c r="C207" s="96" t="s">
        <v>346</v>
      </c>
      <c r="D207" s="96" t="s">
        <v>20503</v>
      </c>
      <c r="E207">
        <v>54.69617674659299</v>
      </c>
      <c r="F207">
        <v>-67.818307492226324</v>
      </c>
      <c r="G207">
        <v>-3.9893122054250778</v>
      </c>
      <c r="H207">
        <v>58.685488952018069</v>
      </c>
      <c r="I207">
        <v>-63.828995286801252</v>
      </c>
      <c r="J207">
        <v>-3.7546467815765441</v>
      </c>
      <c r="K207" t="s">
        <v>19299</v>
      </c>
      <c r="L207" t="s">
        <v>19300</v>
      </c>
      <c r="M207">
        <v>1</v>
      </c>
    </row>
    <row r="208" spans="1:13" x14ac:dyDescent="0.25">
      <c r="A208" s="96" t="s">
        <v>16400</v>
      </c>
      <c r="B208" s="96" t="s">
        <v>484</v>
      </c>
      <c r="C208" s="96" t="s">
        <v>447</v>
      </c>
      <c r="D208" s="96" t="s">
        <v>20630</v>
      </c>
      <c r="E208">
        <v>13.34</v>
      </c>
      <c r="F208">
        <v>-115.06292108236667</v>
      </c>
      <c r="G208">
        <v>-6.7684071224921567</v>
      </c>
      <c r="H208">
        <v>26.876814244984313</v>
      </c>
      <c r="I208">
        <v>-101.52610683738236</v>
      </c>
      <c r="J208">
        <v>-5.9721239316107271</v>
      </c>
      <c r="K208" t="s">
        <v>16400</v>
      </c>
      <c r="L208" t="s">
        <v>15240</v>
      </c>
      <c r="M208">
        <v>4</v>
      </c>
    </row>
    <row r="209" spans="1:13" x14ac:dyDescent="0.25">
      <c r="A209" s="96" t="s">
        <v>21485</v>
      </c>
      <c r="B209" s="96" t="s">
        <v>350</v>
      </c>
      <c r="C209" s="96" t="s">
        <v>346</v>
      </c>
      <c r="D209" s="96" t="s">
        <v>20460</v>
      </c>
      <c r="E209">
        <v>69.799256881433095</v>
      </c>
      <c r="F209">
        <v>-52.715227357386226</v>
      </c>
      <c r="G209">
        <v>-3.1008957269050721</v>
      </c>
      <c r="H209">
        <v>72.900152608338161</v>
      </c>
      <c r="I209">
        <v>-49.614331630481161</v>
      </c>
      <c r="J209">
        <v>-2.9184900959106566</v>
      </c>
      <c r="K209" t="s">
        <v>21485</v>
      </c>
      <c r="L209" t="s">
        <v>21486</v>
      </c>
      <c r="M209">
        <v>0</v>
      </c>
    </row>
    <row r="210" spans="1:13" x14ac:dyDescent="0.25">
      <c r="A210" s="96" t="s">
        <v>475</v>
      </c>
      <c r="B210" s="96" t="s">
        <v>546</v>
      </c>
      <c r="C210" s="96" t="s">
        <v>346</v>
      </c>
      <c r="D210" s="96" t="s">
        <v>20367</v>
      </c>
      <c r="E210">
        <v>143.10129228810496</v>
      </c>
      <c r="F210">
        <v>20.586808049285636</v>
      </c>
      <c r="G210">
        <v>1.2109887087815081</v>
      </c>
      <c r="H210">
        <v>141.89030357932344</v>
      </c>
      <c r="I210">
        <v>19.375819340504123</v>
      </c>
      <c r="J210">
        <v>1.1397540788531837</v>
      </c>
      <c r="K210" t="s">
        <v>475</v>
      </c>
      <c r="L210" t="s">
        <v>174</v>
      </c>
      <c r="M210">
        <v>6</v>
      </c>
    </row>
    <row r="211" spans="1:13" x14ac:dyDescent="0.25">
      <c r="A211" s="96" t="s">
        <v>7615</v>
      </c>
      <c r="B211" s="96" t="s">
        <v>1359</v>
      </c>
      <c r="C211" s="96" t="s">
        <v>346</v>
      </c>
      <c r="D211" s="96" t="s">
        <v>20465</v>
      </c>
      <c r="E211">
        <v>67.787527969303412</v>
      </c>
      <c r="F211">
        <v>-54.72695626951591</v>
      </c>
      <c r="G211">
        <v>-3.2192327217362298</v>
      </c>
      <c r="H211">
        <v>71.006760691039645</v>
      </c>
      <c r="I211">
        <v>-51.507723547779676</v>
      </c>
      <c r="J211">
        <v>-3.0298660910458635</v>
      </c>
      <c r="K211" t="s">
        <v>7615</v>
      </c>
      <c r="L211" t="s">
        <v>251</v>
      </c>
      <c r="M211">
        <v>7</v>
      </c>
    </row>
    <row r="212" spans="1:13" x14ac:dyDescent="0.25">
      <c r="A212" s="96" t="s">
        <v>14735</v>
      </c>
      <c r="B212" s="96" t="s">
        <v>369</v>
      </c>
      <c r="C212" s="96" t="s">
        <v>319</v>
      </c>
      <c r="D212" s="96" t="s">
        <v>20756</v>
      </c>
      <c r="E212">
        <v>4.1500000000000004</v>
      </c>
      <c r="F212">
        <v>-120.47176384506588</v>
      </c>
      <c r="G212">
        <v>-7.0865743438274045</v>
      </c>
      <c r="H212">
        <v>11.236574343827407</v>
      </c>
      <c r="I212">
        <v>-113.38518950123847</v>
      </c>
      <c r="J212">
        <v>-6.669717029484616</v>
      </c>
      <c r="K212" t="s">
        <v>14735</v>
      </c>
      <c r="L212" t="s">
        <v>14736</v>
      </c>
      <c r="M212">
        <v>4</v>
      </c>
    </row>
    <row r="213" spans="1:13" x14ac:dyDescent="0.25">
      <c r="A213" s="96" t="s">
        <v>19296</v>
      </c>
      <c r="B213" s="96" t="s">
        <v>530</v>
      </c>
      <c r="C213" s="96" t="s">
        <v>319</v>
      </c>
      <c r="D213" s="96" t="s">
        <v>20702</v>
      </c>
      <c r="E213">
        <v>23.1</v>
      </c>
      <c r="F213">
        <v>-101.52176384506589</v>
      </c>
      <c r="G213">
        <v>-5.9718684614744646</v>
      </c>
      <c r="H213">
        <v>29.071868461474466</v>
      </c>
      <c r="I213">
        <v>-95.549895383591419</v>
      </c>
      <c r="J213">
        <v>-5.620582081387731</v>
      </c>
      <c r="K213" t="s">
        <v>19296</v>
      </c>
      <c r="L213" t="s">
        <v>19297</v>
      </c>
      <c r="M213">
        <v>1</v>
      </c>
    </row>
    <row r="214" spans="1:13" x14ac:dyDescent="0.25">
      <c r="A214" s="96" t="s">
        <v>18147</v>
      </c>
      <c r="B214" s="96" t="s">
        <v>385</v>
      </c>
      <c r="C214" s="96" t="s">
        <v>309</v>
      </c>
      <c r="D214" s="96" t="s">
        <v>20618</v>
      </c>
      <c r="E214">
        <v>16.74301779234511</v>
      </c>
      <c r="F214">
        <v>-312.8460844467624</v>
      </c>
      <c r="G214">
        <v>-18.402710849809552</v>
      </c>
      <c r="H214">
        <v>35.145728642154666</v>
      </c>
      <c r="I214">
        <v>-294.44337359695282</v>
      </c>
      <c r="J214">
        <v>-17.320198446879576</v>
      </c>
      <c r="K214" t="s">
        <v>18147</v>
      </c>
      <c r="L214" t="s">
        <v>18148</v>
      </c>
      <c r="M214">
        <v>2</v>
      </c>
    </row>
    <row r="215" spans="1:13" x14ac:dyDescent="0.25">
      <c r="A215" s="96" t="s">
        <v>19293</v>
      </c>
      <c r="B215" s="96" t="s">
        <v>906</v>
      </c>
      <c r="C215" s="96" t="s">
        <v>319</v>
      </c>
      <c r="D215" s="96" t="s">
        <v>20704</v>
      </c>
      <c r="E215">
        <v>21.733485013105376</v>
      </c>
      <c r="F215">
        <v>-102.88827883196051</v>
      </c>
      <c r="G215">
        <v>-6.0522516959976764</v>
      </c>
      <c r="H215">
        <v>27.785736709103055</v>
      </c>
      <c r="I215">
        <v>-96.836027135962837</v>
      </c>
      <c r="J215">
        <v>-5.6962368903507548</v>
      </c>
      <c r="K215" t="s">
        <v>19293</v>
      </c>
      <c r="L215" t="s">
        <v>19294</v>
      </c>
      <c r="M215">
        <v>1</v>
      </c>
    </row>
    <row r="216" spans="1:13" x14ac:dyDescent="0.25">
      <c r="A216" s="96" t="s">
        <v>21483</v>
      </c>
      <c r="B216" s="96" t="s">
        <v>385</v>
      </c>
      <c r="C216" s="96" t="s">
        <v>447</v>
      </c>
      <c r="D216" s="96" t="s">
        <v>20526</v>
      </c>
      <c r="E216">
        <v>36.150317846899028</v>
      </c>
      <c r="F216">
        <v>-92.252603235467646</v>
      </c>
      <c r="G216">
        <v>-5.4266237197333913</v>
      </c>
      <c r="H216">
        <v>47.003565286365813</v>
      </c>
      <c r="I216">
        <v>-81.399355796000862</v>
      </c>
      <c r="J216">
        <v>-4.7881973997647567</v>
      </c>
      <c r="K216" t="s">
        <v>21483</v>
      </c>
      <c r="L216" t="s">
        <v>21484</v>
      </c>
      <c r="M216">
        <v>0</v>
      </c>
    </row>
    <row r="217" spans="1:13" x14ac:dyDescent="0.25">
      <c r="A217" s="96" t="s">
        <v>6097</v>
      </c>
      <c r="B217" s="96" t="s">
        <v>385</v>
      </c>
      <c r="C217" s="96" t="s">
        <v>346</v>
      </c>
      <c r="D217" s="96" t="s">
        <v>20328</v>
      </c>
      <c r="E217">
        <v>186.10154201781134</v>
      </c>
      <c r="F217">
        <v>63.587057778992019</v>
      </c>
      <c r="G217">
        <v>3.7404151634701188</v>
      </c>
      <c r="H217">
        <v>182.36112685434122</v>
      </c>
      <c r="I217">
        <v>59.846642615521901</v>
      </c>
      <c r="J217">
        <v>3.5203907420895235</v>
      </c>
      <c r="K217" t="s">
        <v>6097</v>
      </c>
      <c r="L217" t="s">
        <v>6096</v>
      </c>
      <c r="M217">
        <v>5</v>
      </c>
    </row>
    <row r="218" spans="1:13" x14ac:dyDescent="0.25">
      <c r="A218" s="96" t="s">
        <v>7506</v>
      </c>
      <c r="B218" s="96" t="s">
        <v>530</v>
      </c>
      <c r="C218" s="96" t="s">
        <v>447</v>
      </c>
      <c r="D218" s="96" t="s">
        <v>20300</v>
      </c>
      <c r="E218">
        <v>279.68025977355734</v>
      </c>
      <c r="F218">
        <v>151.27733869119066</v>
      </c>
      <c r="G218">
        <v>8.8986669818347455</v>
      </c>
      <c r="H218">
        <v>261.88292580988781</v>
      </c>
      <c r="I218">
        <v>133.48000472752113</v>
      </c>
      <c r="J218">
        <v>7.8517649839718313</v>
      </c>
      <c r="K218" t="s">
        <v>7506</v>
      </c>
      <c r="L218" t="s">
        <v>155</v>
      </c>
      <c r="M218">
        <v>7</v>
      </c>
    </row>
    <row r="219" spans="1:13" x14ac:dyDescent="0.25">
      <c r="A219" s="96" t="s">
        <v>8122</v>
      </c>
      <c r="B219" s="96" t="s">
        <v>312</v>
      </c>
      <c r="C219" s="96" t="s">
        <v>346</v>
      </c>
      <c r="D219" s="96" t="s">
        <v>20849</v>
      </c>
      <c r="E219">
        <v>3.9502575891178413</v>
      </c>
      <c r="F219">
        <v>-118.56422664970148</v>
      </c>
      <c r="G219">
        <v>-6.9743662735118521</v>
      </c>
      <c r="H219">
        <v>10.924623862629694</v>
      </c>
      <c r="I219">
        <v>-111.58986037618962</v>
      </c>
      <c r="J219">
        <v>-6.5641094338935071</v>
      </c>
      <c r="K219" t="s">
        <v>8122</v>
      </c>
      <c r="L219" t="s">
        <v>8119</v>
      </c>
      <c r="M219">
        <v>5</v>
      </c>
    </row>
    <row r="220" spans="1:13" x14ac:dyDescent="0.25">
      <c r="A220" s="96" t="s">
        <v>6318</v>
      </c>
      <c r="B220" s="96" t="s">
        <v>868</v>
      </c>
      <c r="C220" s="96" t="s">
        <v>346</v>
      </c>
      <c r="D220" s="96" t="s">
        <v>20381</v>
      </c>
      <c r="E220">
        <v>128.3107641296661</v>
      </c>
      <c r="F220">
        <v>5.7962798908467761</v>
      </c>
      <c r="G220">
        <v>0.34095764063804568</v>
      </c>
      <c r="H220">
        <v>127.96980648902804</v>
      </c>
      <c r="I220">
        <v>5.4553222502087237</v>
      </c>
      <c r="J220">
        <v>0.32090130883580725</v>
      </c>
      <c r="K220" t="s">
        <v>6318</v>
      </c>
      <c r="L220" t="s">
        <v>6316</v>
      </c>
      <c r="M220">
        <v>5</v>
      </c>
    </row>
    <row r="221" spans="1:13" x14ac:dyDescent="0.25">
      <c r="A221" s="96" t="s">
        <v>16255</v>
      </c>
      <c r="B221" s="96" t="s">
        <v>906</v>
      </c>
      <c r="C221" s="96" t="s">
        <v>309</v>
      </c>
      <c r="D221" s="96" t="s">
        <v>20471</v>
      </c>
      <c r="E221">
        <v>76.68091559747333</v>
      </c>
      <c r="F221">
        <v>-252.90818664163416</v>
      </c>
      <c r="G221">
        <v>-14.876952155390244</v>
      </c>
      <c r="H221">
        <v>91.557867752863572</v>
      </c>
      <c r="I221">
        <v>-238.03123448624393</v>
      </c>
      <c r="J221">
        <v>-14.001837322720231</v>
      </c>
      <c r="K221" t="s">
        <v>16255</v>
      </c>
      <c r="L221" t="s">
        <v>16256</v>
      </c>
      <c r="M221">
        <v>3</v>
      </c>
    </row>
    <row r="222" spans="1:13" x14ac:dyDescent="0.25">
      <c r="A222" s="96" t="s">
        <v>4002</v>
      </c>
      <c r="B222" s="96" t="s">
        <v>663</v>
      </c>
      <c r="C222" s="96" t="s">
        <v>346</v>
      </c>
      <c r="D222" s="96" t="s">
        <v>20361</v>
      </c>
      <c r="E222">
        <v>150.68292307259262</v>
      </c>
      <c r="F222">
        <v>28.168438833773294</v>
      </c>
      <c r="G222">
        <v>1.6569669902219584</v>
      </c>
      <c r="H222">
        <v>149.02595608237064</v>
      </c>
      <c r="I222">
        <v>26.51147184355132</v>
      </c>
      <c r="J222">
        <v>1.559498343738313</v>
      </c>
      <c r="K222" t="s">
        <v>4002</v>
      </c>
      <c r="L222" t="s">
        <v>194</v>
      </c>
      <c r="M222">
        <v>9</v>
      </c>
    </row>
    <row r="223" spans="1:13" x14ac:dyDescent="0.25">
      <c r="A223" s="96" t="s">
        <v>9168</v>
      </c>
      <c r="B223" s="96" t="s">
        <v>385</v>
      </c>
      <c r="C223" s="96" t="s">
        <v>447</v>
      </c>
      <c r="D223" s="96" t="s">
        <v>20306</v>
      </c>
      <c r="E223">
        <v>216.1145319602735</v>
      </c>
      <c r="F223">
        <v>87.711610877906821</v>
      </c>
      <c r="G223">
        <v>5.1595065222298127</v>
      </c>
      <c r="H223">
        <v>205.79551891581389</v>
      </c>
      <c r="I223">
        <v>77.392597833447212</v>
      </c>
      <c r="J223">
        <v>4.5525057549086592</v>
      </c>
      <c r="K223" t="s">
        <v>9168</v>
      </c>
      <c r="L223" t="s">
        <v>34</v>
      </c>
      <c r="M223">
        <v>6</v>
      </c>
    </row>
    <row r="224" spans="1:13" x14ac:dyDescent="0.25">
      <c r="A224" s="96" t="s">
        <v>6740</v>
      </c>
      <c r="B224" s="96" t="s">
        <v>350</v>
      </c>
      <c r="C224" s="96" t="s">
        <v>346</v>
      </c>
      <c r="D224" s="96" t="s">
        <v>20413</v>
      </c>
      <c r="E224">
        <v>110.84597416749071</v>
      </c>
      <c r="F224">
        <v>-11.668510071328612</v>
      </c>
      <c r="G224">
        <v>-0.68638294537227129</v>
      </c>
      <c r="H224">
        <v>111.53235711286297</v>
      </c>
      <c r="I224">
        <v>-10.982127125956353</v>
      </c>
      <c r="J224">
        <v>-0.64600747799743252</v>
      </c>
      <c r="K224" t="s">
        <v>6740</v>
      </c>
      <c r="L224" t="s">
        <v>28</v>
      </c>
      <c r="M224">
        <v>7</v>
      </c>
    </row>
    <row r="225" spans="1:13" x14ac:dyDescent="0.25">
      <c r="A225" s="96" t="s">
        <v>18278</v>
      </c>
      <c r="B225" s="96" t="s">
        <v>715</v>
      </c>
      <c r="C225" s="96" t="s">
        <v>319</v>
      </c>
      <c r="D225" s="96" t="s">
        <v>20721</v>
      </c>
      <c r="E225">
        <v>17.079926720720763</v>
      </c>
      <c r="F225">
        <v>-107.54183712434512</v>
      </c>
      <c r="G225">
        <v>-6.3259904190791252</v>
      </c>
      <c r="H225">
        <v>23.40591713979989</v>
      </c>
      <c r="I225">
        <v>-101.21584670526599</v>
      </c>
      <c r="J225">
        <v>-5.9538733356038813</v>
      </c>
      <c r="K225" t="s">
        <v>18278</v>
      </c>
      <c r="L225" t="s">
        <v>18279</v>
      </c>
      <c r="M225">
        <v>2</v>
      </c>
    </row>
    <row r="226" spans="1:13" x14ac:dyDescent="0.25">
      <c r="A226" s="96" t="s">
        <v>1237</v>
      </c>
      <c r="B226" s="96" t="s">
        <v>546</v>
      </c>
      <c r="C226" s="96" t="s">
        <v>447</v>
      </c>
      <c r="D226" s="96" t="s">
        <v>20344</v>
      </c>
      <c r="E226">
        <v>147.6283225699803</v>
      </c>
      <c r="F226">
        <v>19.225401487613624</v>
      </c>
      <c r="G226">
        <v>1.1309059698596249</v>
      </c>
      <c r="H226">
        <v>145.36651063026105</v>
      </c>
      <c r="I226">
        <v>16.963589547894372</v>
      </c>
      <c r="J226">
        <v>0.99785820869966901</v>
      </c>
      <c r="K226" t="s">
        <v>1237</v>
      </c>
      <c r="L226" t="s">
        <v>1234</v>
      </c>
      <c r="M226">
        <v>5</v>
      </c>
    </row>
    <row r="227" spans="1:13" x14ac:dyDescent="0.25">
      <c r="A227" s="96" t="s">
        <v>19287</v>
      </c>
      <c r="B227" s="96" t="s">
        <v>338</v>
      </c>
      <c r="C227" s="96" t="s">
        <v>309</v>
      </c>
      <c r="D227" s="96" t="s">
        <v>20893</v>
      </c>
      <c r="E227">
        <v>10.899999999999999</v>
      </c>
      <c r="F227">
        <v>-318.68910223910751</v>
      </c>
      <c r="G227">
        <v>-18.746417778771029</v>
      </c>
      <c r="H227">
        <v>29.646417778771028</v>
      </c>
      <c r="I227">
        <v>-299.94268446033647</v>
      </c>
      <c r="J227">
        <v>-17.643687321196264</v>
      </c>
      <c r="K227" t="s">
        <v>19287</v>
      </c>
      <c r="L227" t="s">
        <v>19288</v>
      </c>
      <c r="M227">
        <v>1</v>
      </c>
    </row>
    <row r="228" spans="1:13" x14ac:dyDescent="0.25">
      <c r="A228" s="96" t="s">
        <v>19284</v>
      </c>
      <c r="B228" s="96" t="s">
        <v>14060</v>
      </c>
      <c r="C228" s="96" t="s">
        <v>346</v>
      </c>
      <c r="D228" s="96" t="s">
        <v>18652</v>
      </c>
      <c r="E228">
        <v>47.598262359723364</v>
      </c>
      <c r="F228">
        <v>-74.916221879095957</v>
      </c>
      <c r="G228">
        <v>-4.4068365811232919</v>
      </c>
      <c r="H228">
        <v>52.005098940846658</v>
      </c>
      <c r="I228">
        <v>-70.509385297972671</v>
      </c>
      <c r="J228">
        <v>-4.1476108998807453</v>
      </c>
      <c r="K228" t="s">
        <v>19284</v>
      </c>
      <c r="L228" t="s">
        <v>19285</v>
      </c>
      <c r="M228">
        <v>1</v>
      </c>
    </row>
    <row r="229" spans="1:13" x14ac:dyDescent="0.25">
      <c r="A229" s="96" t="s">
        <v>18404</v>
      </c>
      <c r="B229" s="96" t="s">
        <v>338</v>
      </c>
      <c r="C229" s="96" t="s">
        <v>319</v>
      </c>
      <c r="D229" s="96" t="s">
        <v>20385</v>
      </c>
      <c r="E229">
        <v>169.40169809414181</v>
      </c>
      <c r="F229">
        <v>44.779934249075922</v>
      </c>
      <c r="G229">
        <v>2.6341137793574072</v>
      </c>
      <c r="H229">
        <v>166.76758431478441</v>
      </c>
      <c r="I229">
        <v>42.145820469718529</v>
      </c>
      <c r="J229">
        <v>2.4791659099834429</v>
      </c>
      <c r="K229" t="s">
        <v>18404</v>
      </c>
      <c r="L229" t="s">
        <v>18405</v>
      </c>
      <c r="M229">
        <v>2</v>
      </c>
    </row>
    <row r="230" spans="1:13" x14ac:dyDescent="0.25">
      <c r="A230" s="96" t="s">
        <v>16082</v>
      </c>
      <c r="B230" s="96" t="s">
        <v>701</v>
      </c>
      <c r="C230" s="96" t="s">
        <v>319</v>
      </c>
      <c r="D230" s="96" t="s">
        <v>20732</v>
      </c>
      <c r="E230">
        <v>14.821104901773332</v>
      </c>
      <c r="F230">
        <v>-109.80065894329255</v>
      </c>
      <c r="G230">
        <v>-6.4588622907819149</v>
      </c>
      <c r="H230">
        <v>21.279967192555247</v>
      </c>
      <c r="I230">
        <v>-103.34179665251064</v>
      </c>
      <c r="J230">
        <v>-6.0789292148535665</v>
      </c>
      <c r="K230" t="s">
        <v>16082</v>
      </c>
      <c r="L230" t="s">
        <v>16083</v>
      </c>
      <c r="M230">
        <v>3</v>
      </c>
    </row>
    <row r="231" spans="1:13" x14ac:dyDescent="0.25">
      <c r="A231" s="96" t="s">
        <v>18100</v>
      </c>
      <c r="B231" s="96" t="s">
        <v>301</v>
      </c>
      <c r="C231" s="96" t="s">
        <v>346</v>
      </c>
      <c r="D231" s="96" t="s">
        <v>20548</v>
      </c>
      <c r="E231">
        <v>38.445697995516788</v>
      </c>
      <c r="F231">
        <v>-84.068786243302526</v>
      </c>
      <c r="G231">
        <v>-4.9452227201942662</v>
      </c>
      <c r="H231">
        <v>43.390920715711054</v>
      </c>
      <c r="I231">
        <v>-79.12356352310826</v>
      </c>
      <c r="J231">
        <v>-4.6543272660651915</v>
      </c>
      <c r="K231" t="s">
        <v>18100</v>
      </c>
      <c r="L231" t="s">
        <v>18101</v>
      </c>
      <c r="M231">
        <v>2</v>
      </c>
    </row>
    <row r="232" spans="1:13" x14ac:dyDescent="0.25">
      <c r="A232" s="96" t="s">
        <v>1684</v>
      </c>
      <c r="B232" s="96" t="s">
        <v>484</v>
      </c>
      <c r="C232" s="96" t="s">
        <v>319</v>
      </c>
      <c r="D232" s="96" t="s">
        <v>20468</v>
      </c>
      <c r="E232">
        <v>98.628270637763208</v>
      </c>
      <c r="F232">
        <v>-25.993493207302677</v>
      </c>
      <c r="G232">
        <v>-1.5290290121942751</v>
      </c>
      <c r="H232">
        <v>100.15729964995748</v>
      </c>
      <c r="I232">
        <v>-24.464464195108405</v>
      </c>
      <c r="J232">
        <v>-1.4390861291240238</v>
      </c>
      <c r="K232" t="s">
        <v>1684</v>
      </c>
      <c r="L232" t="s">
        <v>21</v>
      </c>
      <c r="M232">
        <v>8</v>
      </c>
    </row>
    <row r="233" spans="1:13" x14ac:dyDescent="0.25">
      <c r="A233" s="96" t="s">
        <v>10595</v>
      </c>
      <c r="B233" s="96" t="s">
        <v>701</v>
      </c>
      <c r="C233" s="96" t="s">
        <v>309</v>
      </c>
      <c r="D233" s="96" t="s">
        <v>20610</v>
      </c>
      <c r="E233">
        <v>17.467645231221027</v>
      </c>
      <c r="F233">
        <v>-312.12145700788648</v>
      </c>
      <c r="G233">
        <v>-18.360085706346265</v>
      </c>
      <c r="H233">
        <v>35.827730937567289</v>
      </c>
      <c r="I233">
        <v>-293.76137130154018</v>
      </c>
      <c r="J233">
        <v>-17.280080664796483</v>
      </c>
      <c r="K233" t="s">
        <v>10595</v>
      </c>
      <c r="L233" t="s">
        <v>98</v>
      </c>
      <c r="M233">
        <v>7</v>
      </c>
    </row>
    <row r="234" spans="1:13" x14ac:dyDescent="0.25">
      <c r="A234" s="96" t="s">
        <v>15922</v>
      </c>
      <c r="B234" s="96" t="s">
        <v>901</v>
      </c>
      <c r="C234" s="96" t="s">
        <v>309</v>
      </c>
      <c r="D234" s="96" t="s">
        <v>20287</v>
      </c>
      <c r="E234">
        <v>328.4045188274178</v>
      </c>
      <c r="F234">
        <v>-1.1845834116896867</v>
      </c>
      <c r="G234">
        <v>-6.9681377158216873E-2</v>
      </c>
      <c r="H234">
        <v>328.47420020457605</v>
      </c>
      <c r="I234">
        <v>-1.1149020345314398</v>
      </c>
      <c r="J234">
        <v>-6.5582472619496457E-2</v>
      </c>
      <c r="K234" t="s">
        <v>15922</v>
      </c>
      <c r="L234" t="s">
        <v>15923</v>
      </c>
      <c r="M234">
        <v>3</v>
      </c>
    </row>
    <row r="235" spans="1:13" x14ac:dyDescent="0.25">
      <c r="A235" s="96" t="s">
        <v>21481</v>
      </c>
      <c r="B235" s="96" t="s">
        <v>484</v>
      </c>
      <c r="C235" s="96" t="s">
        <v>319</v>
      </c>
      <c r="D235" s="96" t="s">
        <v>20582</v>
      </c>
      <c r="E235">
        <v>48.8</v>
      </c>
      <c r="F235">
        <v>-75.821763845065888</v>
      </c>
      <c r="G235">
        <v>-4.4601037555921108</v>
      </c>
      <c r="H235">
        <v>53.260103755592112</v>
      </c>
      <c r="I235">
        <v>-71.361660089473773</v>
      </c>
      <c r="J235">
        <v>-4.197744711145516</v>
      </c>
      <c r="K235" t="s">
        <v>21481</v>
      </c>
      <c r="L235" t="s">
        <v>21482</v>
      </c>
      <c r="M235">
        <v>0</v>
      </c>
    </row>
    <row r="236" spans="1:13" x14ac:dyDescent="0.25">
      <c r="A236" s="96" t="s">
        <v>5650</v>
      </c>
      <c r="B236" s="96" t="s">
        <v>901</v>
      </c>
      <c r="C236" s="96" t="s">
        <v>319</v>
      </c>
      <c r="D236" s="96" t="s">
        <v>20421</v>
      </c>
      <c r="E236">
        <v>156.20273056268232</v>
      </c>
      <c r="F236">
        <v>31.580966717616434</v>
      </c>
      <c r="G236">
        <v>1.8577039245656726</v>
      </c>
      <c r="H236">
        <v>154.34502663811665</v>
      </c>
      <c r="I236">
        <v>29.723262793050765</v>
      </c>
      <c r="J236">
        <v>1.7484272231206333</v>
      </c>
      <c r="K236" t="s">
        <v>5650</v>
      </c>
      <c r="L236" t="s">
        <v>247</v>
      </c>
      <c r="M236">
        <v>7</v>
      </c>
    </row>
    <row r="237" spans="1:13" x14ac:dyDescent="0.25">
      <c r="A237" s="96" t="s">
        <v>7782</v>
      </c>
      <c r="B237" s="96" t="s">
        <v>312</v>
      </c>
      <c r="C237" s="96" t="s">
        <v>319</v>
      </c>
      <c r="D237" s="96" t="s">
        <v>20745</v>
      </c>
      <c r="E237">
        <v>6.5791600734390103</v>
      </c>
      <c r="F237">
        <v>-118.04260377162687</v>
      </c>
      <c r="G237">
        <v>-6.9436825748015805</v>
      </c>
      <c r="H237">
        <v>13.522842648240591</v>
      </c>
      <c r="I237">
        <v>-111.0989211968253</v>
      </c>
      <c r="J237">
        <v>-6.5352306586367828</v>
      </c>
      <c r="K237" t="s">
        <v>7782</v>
      </c>
      <c r="L237" t="s">
        <v>7779</v>
      </c>
      <c r="M237">
        <v>9</v>
      </c>
    </row>
    <row r="238" spans="1:13" x14ac:dyDescent="0.25">
      <c r="A238" s="96" t="s">
        <v>4706</v>
      </c>
      <c r="B238" s="96" t="s">
        <v>739</v>
      </c>
      <c r="C238" s="96" t="s">
        <v>447</v>
      </c>
      <c r="D238" s="96" t="s">
        <v>20366</v>
      </c>
      <c r="E238">
        <v>135.48915058023405</v>
      </c>
      <c r="F238">
        <v>7.0862294978673788</v>
      </c>
      <c r="G238">
        <v>0.41683702928631639</v>
      </c>
      <c r="H238">
        <v>134.65547652166143</v>
      </c>
      <c r="I238">
        <v>6.2525554392947527</v>
      </c>
      <c r="J238">
        <v>0.36779737878204427</v>
      </c>
      <c r="K238" t="s">
        <v>4706</v>
      </c>
      <c r="L238" t="s">
        <v>95</v>
      </c>
      <c r="M238">
        <v>8</v>
      </c>
    </row>
    <row r="239" spans="1:13" x14ac:dyDescent="0.25">
      <c r="A239" s="96" t="s">
        <v>15209</v>
      </c>
      <c r="B239" s="96" t="s">
        <v>484</v>
      </c>
      <c r="C239" s="96" t="s">
        <v>447</v>
      </c>
      <c r="D239" s="96" t="s">
        <v>20410</v>
      </c>
      <c r="E239">
        <v>99.840154396568394</v>
      </c>
      <c r="F239">
        <v>-28.56276668579828</v>
      </c>
      <c r="G239">
        <v>-1.6801627462234283</v>
      </c>
      <c r="H239">
        <v>103.20047988901524</v>
      </c>
      <c r="I239">
        <v>-25.202441193351433</v>
      </c>
      <c r="J239">
        <v>-1.4824965407853785</v>
      </c>
      <c r="K239" t="s">
        <v>15209</v>
      </c>
      <c r="L239" t="s">
        <v>15210</v>
      </c>
      <c r="M239">
        <v>4</v>
      </c>
    </row>
    <row r="240" spans="1:13" x14ac:dyDescent="0.25">
      <c r="A240" s="96" t="s">
        <v>17414</v>
      </c>
      <c r="B240" s="96" t="s">
        <v>688</v>
      </c>
      <c r="C240" s="96" t="s">
        <v>319</v>
      </c>
      <c r="D240" s="96" t="s">
        <v>20716</v>
      </c>
      <c r="E240">
        <v>19.91</v>
      </c>
      <c r="F240">
        <v>-104.71176384506589</v>
      </c>
      <c r="G240">
        <v>-6.1595155202979939</v>
      </c>
      <c r="H240">
        <v>26.069515520297994</v>
      </c>
      <c r="I240">
        <v>-98.552248324767888</v>
      </c>
      <c r="J240">
        <v>-5.7971910779275229</v>
      </c>
      <c r="K240" t="s">
        <v>17414</v>
      </c>
      <c r="L240" t="s">
        <v>17415</v>
      </c>
      <c r="M240">
        <v>2</v>
      </c>
    </row>
    <row r="241" spans="1:13" x14ac:dyDescent="0.25">
      <c r="A241" s="96" t="s">
        <v>21479</v>
      </c>
      <c r="B241" s="96" t="s">
        <v>638</v>
      </c>
      <c r="C241" s="96" t="s">
        <v>309</v>
      </c>
      <c r="D241" s="96" t="s">
        <v>23273</v>
      </c>
      <c r="E241">
        <v>0</v>
      </c>
      <c r="F241">
        <v>-329.58910223910749</v>
      </c>
      <c r="G241">
        <v>-19.387594249359264</v>
      </c>
      <c r="H241">
        <v>19.387594249359264</v>
      </c>
      <c r="I241">
        <v>-310.20150798974822</v>
      </c>
      <c r="J241">
        <v>-18.247147528808718</v>
      </c>
      <c r="K241" t="s">
        <v>21479</v>
      </c>
      <c r="L241" t="s">
        <v>21480</v>
      </c>
      <c r="M241">
        <v>0</v>
      </c>
    </row>
    <row r="242" spans="1:13" x14ac:dyDescent="0.25">
      <c r="A242" s="96" t="s">
        <v>17650</v>
      </c>
      <c r="B242" s="96" t="s">
        <v>369</v>
      </c>
      <c r="C242" s="96" t="s">
        <v>346</v>
      </c>
      <c r="D242" s="96" t="s">
        <v>20419</v>
      </c>
      <c r="E242">
        <v>107.40477456240477</v>
      </c>
      <c r="F242">
        <v>-15.109709676414553</v>
      </c>
      <c r="G242">
        <v>-0.88880645155379723</v>
      </c>
      <c r="H242">
        <v>108.29358101395856</v>
      </c>
      <c r="I242">
        <v>-14.220903224860763</v>
      </c>
      <c r="J242">
        <v>-0.83652371910945666</v>
      </c>
      <c r="K242" t="s">
        <v>17650</v>
      </c>
      <c r="L242" t="s">
        <v>17651</v>
      </c>
      <c r="M242">
        <v>2</v>
      </c>
    </row>
    <row r="243" spans="1:13" x14ac:dyDescent="0.25">
      <c r="A243" s="96" t="s">
        <v>844</v>
      </c>
      <c r="B243" s="96" t="s">
        <v>440</v>
      </c>
      <c r="C243" s="96" t="s">
        <v>346</v>
      </c>
      <c r="D243" s="96" t="s">
        <v>20788</v>
      </c>
      <c r="E243">
        <v>13.463069948206893</v>
      </c>
      <c r="F243">
        <v>-109.05141429061243</v>
      </c>
      <c r="G243">
        <v>-6.4147890759183781</v>
      </c>
      <c r="H243">
        <v>19.877859024125272</v>
      </c>
      <c r="I243">
        <v>-102.63662521469405</v>
      </c>
      <c r="J243">
        <v>-6.0374485420408268</v>
      </c>
      <c r="K243" t="s">
        <v>844</v>
      </c>
      <c r="L243" t="s">
        <v>841</v>
      </c>
      <c r="M243">
        <v>5</v>
      </c>
    </row>
    <row r="244" spans="1:13" x14ac:dyDescent="0.25">
      <c r="A244" s="96" t="s">
        <v>15306</v>
      </c>
      <c r="B244" s="96" t="s">
        <v>312</v>
      </c>
      <c r="C244" s="96" t="s">
        <v>346</v>
      </c>
      <c r="D244" s="96" t="s">
        <v>20781</v>
      </c>
      <c r="E244">
        <v>14.69</v>
      </c>
      <c r="F244">
        <v>-107.82448423881932</v>
      </c>
      <c r="G244">
        <v>-6.3426167199305485</v>
      </c>
      <c r="H244">
        <v>21.032616719930548</v>
      </c>
      <c r="I244">
        <v>-101.48186751888878</v>
      </c>
      <c r="J244">
        <v>-5.9695216187581632</v>
      </c>
      <c r="K244" t="s">
        <v>15306</v>
      </c>
      <c r="L244" t="s">
        <v>15307</v>
      </c>
      <c r="M244">
        <v>4</v>
      </c>
    </row>
    <row r="245" spans="1:13" x14ac:dyDescent="0.25">
      <c r="A245" s="96" t="s">
        <v>19270</v>
      </c>
      <c r="B245" s="96" t="s">
        <v>868</v>
      </c>
      <c r="C245" s="96" t="s">
        <v>346</v>
      </c>
      <c r="D245" s="96" t="s">
        <v>18654</v>
      </c>
      <c r="E245">
        <v>44.223780905605807</v>
      </c>
      <c r="F245">
        <v>-78.290703333213514</v>
      </c>
      <c r="G245">
        <v>-4.60533549018903</v>
      </c>
      <c r="H245">
        <v>48.829116395794841</v>
      </c>
      <c r="I245">
        <v>-73.68536784302448</v>
      </c>
      <c r="J245">
        <v>-4.334433402530852</v>
      </c>
      <c r="K245" t="s">
        <v>19270</v>
      </c>
      <c r="L245" t="s">
        <v>19271</v>
      </c>
      <c r="M245">
        <v>1</v>
      </c>
    </row>
    <row r="246" spans="1:13" x14ac:dyDescent="0.25">
      <c r="A246" s="96" t="s">
        <v>19267</v>
      </c>
      <c r="B246" s="96" t="s">
        <v>440</v>
      </c>
      <c r="C246" s="96" t="s">
        <v>447</v>
      </c>
      <c r="D246" s="96" t="s">
        <v>20563</v>
      </c>
      <c r="E246">
        <v>20.499799335221709</v>
      </c>
      <c r="F246">
        <v>-107.90312174714497</v>
      </c>
      <c r="G246">
        <v>-6.3472424557144098</v>
      </c>
      <c r="H246">
        <v>33.194284246650525</v>
      </c>
      <c r="I246">
        <v>-95.208636835716149</v>
      </c>
      <c r="J246">
        <v>-5.6005080491597736</v>
      </c>
      <c r="K246" t="s">
        <v>19267</v>
      </c>
      <c r="L246" t="s">
        <v>19268</v>
      </c>
      <c r="M246">
        <v>1</v>
      </c>
    </row>
    <row r="247" spans="1:13" x14ac:dyDescent="0.25">
      <c r="A247" s="96" t="s">
        <v>5600</v>
      </c>
      <c r="B247" s="96" t="s">
        <v>304</v>
      </c>
      <c r="C247" s="96" t="s">
        <v>346</v>
      </c>
      <c r="D247" s="96" t="s">
        <v>20778</v>
      </c>
      <c r="E247">
        <v>15.14</v>
      </c>
      <c r="F247">
        <v>-107.37448423881932</v>
      </c>
      <c r="G247">
        <v>-6.3161461316952545</v>
      </c>
      <c r="H247">
        <v>21.456146131695256</v>
      </c>
      <c r="I247">
        <v>-101.05833810712406</v>
      </c>
      <c r="J247">
        <v>-5.9446081239484743</v>
      </c>
      <c r="K247" t="s">
        <v>5600</v>
      </c>
      <c r="L247" t="s">
        <v>5597</v>
      </c>
      <c r="M247">
        <v>5</v>
      </c>
    </row>
    <row r="248" spans="1:13" x14ac:dyDescent="0.25">
      <c r="A248" s="96" t="s">
        <v>13648</v>
      </c>
      <c r="B248" s="96" t="s">
        <v>888</v>
      </c>
      <c r="C248" s="96" t="s">
        <v>346</v>
      </c>
      <c r="D248" s="96" t="s">
        <v>20360</v>
      </c>
      <c r="E248">
        <v>151.51882278307062</v>
      </c>
      <c r="F248">
        <v>29.004338544251297</v>
      </c>
      <c r="G248">
        <v>1.7061375614265468</v>
      </c>
      <c r="H248">
        <v>149.81268522164407</v>
      </c>
      <c r="I248">
        <v>27.298200982824753</v>
      </c>
      <c r="J248">
        <v>1.605776528401456</v>
      </c>
      <c r="K248" t="s">
        <v>13648</v>
      </c>
      <c r="L248" t="s">
        <v>175</v>
      </c>
      <c r="M248">
        <v>6</v>
      </c>
    </row>
    <row r="249" spans="1:13" x14ac:dyDescent="0.25">
      <c r="A249" s="96" t="s">
        <v>7957</v>
      </c>
      <c r="B249" s="96" t="s">
        <v>385</v>
      </c>
      <c r="C249" s="96" t="s">
        <v>319</v>
      </c>
      <c r="D249" s="96" t="s">
        <v>20431</v>
      </c>
      <c r="E249">
        <v>128.36671609124153</v>
      </c>
      <c r="F249">
        <v>3.744952246175643</v>
      </c>
      <c r="G249">
        <v>0.22029130859856724</v>
      </c>
      <c r="H249">
        <v>128.14642478264295</v>
      </c>
      <c r="I249">
        <v>3.5246609375770674</v>
      </c>
      <c r="J249">
        <v>0.20733299632806279</v>
      </c>
      <c r="K249" t="s">
        <v>7957</v>
      </c>
      <c r="L249" t="s">
        <v>132</v>
      </c>
      <c r="M249">
        <v>6</v>
      </c>
    </row>
    <row r="250" spans="1:13" x14ac:dyDescent="0.25">
      <c r="A250" s="96" t="s">
        <v>15230</v>
      </c>
      <c r="B250" s="96" t="s">
        <v>546</v>
      </c>
      <c r="C250" s="96" t="s">
        <v>346</v>
      </c>
      <c r="D250" s="96" t="s">
        <v>23265</v>
      </c>
      <c r="E250">
        <v>3.1300000000000003</v>
      </c>
      <c r="F250">
        <v>-119.38448423881933</v>
      </c>
      <c r="G250">
        <v>-7.0226167199305483</v>
      </c>
      <c r="H250">
        <v>10.152616719930549</v>
      </c>
      <c r="I250">
        <v>-112.36186751888877</v>
      </c>
      <c r="J250">
        <v>-6.6095216187581629</v>
      </c>
      <c r="K250" t="s">
        <v>15230</v>
      </c>
      <c r="L250" t="s">
        <v>15231</v>
      </c>
      <c r="M250">
        <v>4</v>
      </c>
    </row>
    <row r="251" spans="1:13" x14ac:dyDescent="0.25">
      <c r="A251" s="96" t="s">
        <v>6847</v>
      </c>
      <c r="B251" s="96" t="s">
        <v>868</v>
      </c>
      <c r="C251" s="96" t="s">
        <v>346</v>
      </c>
      <c r="D251" s="96" t="s">
        <v>20432</v>
      </c>
      <c r="E251">
        <v>94.592569070759495</v>
      </c>
      <c r="F251">
        <v>-27.921915168059826</v>
      </c>
      <c r="G251">
        <v>-1.6424655981211662</v>
      </c>
      <c r="H251">
        <v>96.235034668880658</v>
      </c>
      <c r="I251">
        <v>-26.279449569938663</v>
      </c>
      <c r="J251">
        <v>-1.5458499747022743</v>
      </c>
      <c r="K251" t="s">
        <v>6847</v>
      </c>
      <c r="L251" t="s">
        <v>117</v>
      </c>
      <c r="M251">
        <v>11</v>
      </c>
    </row>
    <row r="252" spans="1:13" x14ac:dyDescent="0.25">
      <c r="A252" s="96" t="s">
        <v>19962</v>
      </c>
      <c r="B252" s="96" t="s">
        <v>363</v>
      </c>
      <c r="C252" s="96" t="s">
        <v>319</v>
      </c>
      <c r="D252" s="96" t="s">
        <v>20728</v>
      </c>
      <c r="E252">
        <v>15.5</v>
      </c>
      <c r="F252">
        <v>-109.12176384506589</v>
      </c>
      <c r="G252">
        <v>-6.4189272850038757</v>
      </c>
      <c r="H252">
        <v>21.918927285003875</v>
      </c>
      <c r="I252">
        <v>-102.70283656006201</v>
      </c>
      <c r="J252">
        <v>-6.0413433270624708</v>
      </c>
      <c r="K252" t="s">
        <v>19962</v>
      </c>
      <c r="L252" t="s">
        <v>19963</v>
      </c>
      <c r="M252">
        <v>1</v>
      </c>
    </row>
    <row r="253" spans="1:13" x14ac:dyDescent="0.25">
      <c r="A253" s="96" t="s">
        <v>15142</v>
      </c>
      <c r="B253" s="96" t="s">
        <v>638</v>
      </c>
      <c r="C253" s="96" t="s">
        <v>319</v>
      </c>
      <c r="D253" s="96" t="s">
        <v>20624</v>
      </c>
      <c r="E253">
        <v>31.810614093371306</v>
      </c>
      <c r="F253">
        <v>-92.811149751694586</v>
      </c>
      <c r="G253">
        <v>-5.4594793971585052</v>
      </c>
      <c r="H253">
        <v>37.27009349052981</v>
      </c>
      <c r="I253">
        <v>-87.351670354536083</v>
      </c>
      <c r="J253">
        <v>-5.1383335502668288</v>
      </c>
      <c r="K253" t="s">
        <v>15142</v>
      </c>
      <c r="L253" t="s">
        <v>8965</v>
      </c>
      <c r="M253">
        <v>7</v>
      </c>
    </row>
    <row r="254" spans="1:13" x14ac:dyDescent="0.25">
      <c r="A254" s="96" t="s">
        <v>2728</v>
      </c>
      <c r="B254" s="96" t="s">
        <v>530</v>
      </c>
      <c r="C254" s="96" t="s">
        <v>319</v>
      </c>
      <c r="D254" s="96" t="s">
        <v>20709</v>
      </c>
      <c r="E254">
        <v>20.9</v>
      </c>
      <c r="F254">
        <v>-103.72176384506588</v>
      </c>
      <c r="G254">
        <v>-6.1012802261803456</v>
      </c>
      <c r="H254">
        <v>27.001280226180345</v>
      </c>
      <c r="I254">
        <v>-97.620483618885544</v>
      </c>
      <c r="J254">
        <v>-5.7423813893462086</v>
      </c>
      <c r="K254" t="s">
        <v>2728</v>
      </c>
      <c r="L254" t="s">
        <v>2725</v>
      </c>
      <c r="M254">
        <v>7</v>
      </c>
    </row>
    <row r="255" spans="1:13" x14ac:dyDescent="0.25">
      <c r="A255" s="96" t="s">
        <v>8268</v>
      </c>
      <c r="B255" s="96" t="s">
        <v>638</v>
      </c>
      <c r="C255" s="96" t="s">
        <v>346</v>
      </c>
      <c r="D255" s="96" t="s">
        <v>20641</v>
      </c>
      <c r="E255">
        <v>20.667828168674994</v>
      </c>
      <c r="F255">
        <v>-101.84665607014432</v>
      </c>
      <c r="G255">
        <v>-5.9909797688320188</v>
      </c>
      <c r="H255">
        <v>26.658807937507014</v>
      </c>
      <c r="I255">
        <v>-95.855676301312315</v>
      </c>
      <c r="J255">
        <v>-5.6385691941948419</v>
      </c>
      <c r="K255" t="s">
        <v>8268</v>
      </c>
      <c r="L255" t="s">
        <v>8266</v>
      </c>
      <c r="M255">
        <v>6</v>
      </c>
    </row>
    <row r="256" spans="1:13" x14ac:dyDescent="0.25">
      <c r="A256" s="96" t="s">
        <v>9981</v>
      </c>
      <c r="B256" s="96" t="s">
        <v>350</v>
      </c>
      <c r="C256" s="96" t="s">
        <v>319</v>
      </c>
      <c r="D256" s="96" t="s">
        <v>20464</v>
      </c>
      <c r="E256">
        <v>103.67285033204598</v>
      </c>
      <c r="F256">
        <v>-20.948913513019903</v>
      </c>
      <c r="G256">
        <v>-1.2322890301776415</v>
      </c>
      <c r="H256">
        <v>104.90513936222362</v>
      </c>
      <c r="I256">
        <v>-19.716624482842263</v>
      </c>
      <c r="J256">
        <v>-1.1598014401671919</v>
      </c>
      <c r="K256" t="s">
        <v>9981</v>
      </c>
      <c r="L256" t="s">
        <v>8144</v>
      </c>
      <c r="M256">
        <v>6</v>
      </c>
    </row>
    <row r="257" spans="1:13" x14ac:dyDescent="0.25">
      <c r="A257" s="96" t="s">
        <v>17701</v>
      </c>
      <c r="B257" s="96" t="s">
        <v>304</v>
      </c>
      <c r="C257" s="96" t="s">
        <v>447</v>
      </c>
      <c r="D257" s="96" t="s">
        <v>20637</v>
      </c>
      <c r="E257">
        <v>12.864740655763885</v>
      </c>
      <c r="F257">
        <v>-115.53818042660279</v>
      </c>
      <c r="G257">
        <v>-6.7963635545060468</v>
      </c>
      <c r="H257">
        <v>26.457467764775977</v>
      </c>
      <c r="I257">
        <v>-101.9454533175907</v>
      </c>
      <c r="J257">
        <v>-5.996791371622983</v>
      </c>
      <c r="K257" t="s">
        <v>17701</v>
      </c>
      <c r="L257" t="s">
        <v>17702</v>
      </c>
      <c r="M257">
        <v>2</v>
      </c>
    </row>
    <row r="258" spans="1:13" x14ac:dyDescent="0.25">
      <c r="A258" s="96" t="s">
        <v>18726</v>
      </c>
      <c r="B258" s="96" t="s">
        <v>739</v>
      </c>
      <c r="C258" s="96" t="s">
        <v>346</v>
      </c>
      <c r="D258" s="96" t="s">
        <v>18661</v>
      </c>
      <c r="E258">
        <v>40.2870307119777</v>
      </c>
      <c r="F258">
        <v>-82.227453526841629</v>
      </c>
      <c r="G258">
        <v>-4.8369090309906841</v>
      </c>
      <c r="H258">
        <v>45.123939742968382</v>
      </c>
      <c r="I258">
        <v>-77.390544495850946</v>
      </c>
      <c r="J258">
        <v>-4.552384970344173</v>
      </c>
      <c r="K258" t="s">
        <v>18726</v>
      </c>
      <c r="L258" t="s">
        <v>18727</v>
      </c>
      <c r="M258">
        <v>2</v>
      </c>
    </row>
    <row r="259" spans="1:13" x14ac:dyDescent="0.25">
      <c r="A259" s="96" t="s">
        <v>21477</v>
      </c>
      <c r="B259" s="96" t="s">
        <v>312</v>
      </c>
      <c r="C259" s="96" t="s">
        <v>447</v>
      </c>
      <c r="D259" s="96" t="s">
        <v>20469</v>
      </c>
      <c r="E259">
        <v>62.646642807909465</v>
      </c>
      <c r="F259">
        <v>-65.756278274457202</v>
      </c>
      <c r="G259">
        <v>-3.8680163690857179</v>
      </c>
      <c r="H259">
        <v>70.382675546080904</v>
      </c>
      <c r="I259">
        <v>-58.020245536285771</v>
      </c>
      <c r="J259">
        <v>-3.4129556197815161</v>
      </c>
      <c r="K259" t="s">
        <v>21477</v>
      </c>
      <c r="L259" t="s">
        <v>21478</v>
      </c>
      <c r="M259">
        <v>0</v>
      </c>
    </row>
    <row r="260" spans="1:13" x14ac:dyDescent="0.25">
      <c r="A260" s="96" t="s">
        <v>3658</v>
      </c>
      <c r="B260" s="96" t="s">
        <v>413</v>
      </c>
      <c r="C260" s="96" t="s">
        <v>346</v>
      </c>
      <c r="D260" s="96" t="s">
        <v>20407</v>
      </c>
      <c r="E260">
        <v>112.94547283408521</v>
      </c>
      <c r="F260">
        <v>-9.5690114047341126</v>
      </c>
      <c r="G260">
        <v>-0.56288302380788902</v>
      </c>
      <c r="H260">
        <v>113.50835585789309</v>
      </c>
      <c r="I260">
        <v>-9.0061283809262278</v>
      </c>
      <c r="J260">
        <v>-0.52977225770154279</v>
      </c>
      <c r="K260" t="s">
        <v>3658</v>
      </c>
      <c r="L260" t="s">
        <v>215</v>
      </c>
      <c r="M260">
        <v>9</v>
      </c>
    </row>
    <row r="261" spans="1:13" x14ac:dyDescent="0.25">
      <c r="A261" s="96" t="s">
        <v>14328</v>
      </c>
      <c r="B261" s="96" t="s">
        <v>663</v>
      </c>
      <c r="C261" s="96" t="s">
        <v>346</v>
      </c>
      <c r="D261" s="96" t="s">
        <v>20843</v>
      </c>
      <c r="E261">
        <v>4.9000000000000004</v>
      </c>
      <c r="F261">
        <v>-117.61448423881932</v>
      </c>
      <c r="G261">
        <v>-6.9184990728717244</v>
      </c>
      <c r="H261">
        <v>11.818499072871726</v>
      </c>
      <c r="I261">
        <v>-110.69598516594759</v>
      </c>
      <c r="J261">
        <v>-6.5115285391733879</v>
      </c>
      <c r="K261" t="s">
        <v>14328</v>
      </c>
      <c r="L261" t="s">
        <v>14329</v>
      </c>
      <c r="M261">
        <v>4</v>
      </c>
    </row>
    <row r="262" spans="1:13" x14ac:dyDescent="0.25">
      <c r="A262" s="96" t="s">
        <v>19262</v>
      </c>
      <c r="B262" s="96" t="s">
        <v>304</v>
      </c>
      <c r="C262" s="96" t="s">
        <v>346</v>
      </c>
      <c r="D262" s="96" t="s">
        <v>20373</v>
      </c>
      <c r="E262">
        <v>136.00413824861636</v>
      </c>
      <c r="F262">
        <v>13.489654009797036</v>
      </c>
      <c r="G262">
        <v>0.79350905939982563</v>
      </c>
      <c r="H262">
        <v>135.21062918921652</v>
      </c>
      <c r="I262">
        <v>12.696144950397198</v>
      </c>
      <c r="J262">
        <v>0.74683205590571755</v>
      </c>
      <c r="K262" t="s">
        <v>19262</v>
      </c>
      <c r="L262" t="s">
        <v>19263</v>
      </c>
      <c r="M262">
        <v>1</v>
      </c>
    </row>
    <row r="263" spans="1:13" x14ac:dyDescent="0.25">
      <c r="A263" s="96" t="s">
        <v>20274</v>
      </c>
      <c r="B263" s="96" t="s">
        <v>516</v>
      </c>
      <c r="C263" s="96" t="s">
        <v>447</v>
      </c>
      <c r="D263" s="96" t="s">
        <v>20323</v>
      </c>
      <c r="E263">
        <v>186.81012336962667</v>
      </c>
      <c r="F263">
        <v>58.407202287259992</v>
      </c>
      <c r="G263">
        <v>3.4357177816035289</v>
      </c>
      <c r="H263">
        <v>179.93868780641961</v>
      </c>
      <c r="I263">
        <v>51.535766724052934</v>
      </c>
      <c r="J263">
        <v>3.0315156896501727</v>
      </c>
      <c r="K263" t="s">
        <v>20274</v>
      </c>
      <c r="L263" t="s">
        <v>19259</v>
      </c>
      <c r="M263">
        <v>1</v>
      </c>
    </row>
    <row r="264" spans="1:13" x14ac:dyDescent="0.25">
      <c r="A264" s="96" t="s">
        <v>19256</v>
      </c>
      <c r="B264" s="96" t="s">
        <v>1359</v>
      </c>
      <c r="C264" s="96" t="s">
        <v>346</v>
      </c>
      <c r="D264" s="96" t="s">
        <v>20445</v>
      </c>
      <c r="E264">
        <v>78.686628642748175</v>
      </c>
      <c r="F264">
        <v>-43.827855596071146</v>
      </c>
      <c r="G264">
        <v>-2.5781091527100672</v>
      </c>
      <c r="H264">
        <v>81.264737795458231</v>
      </c>
      <c r="I264">
        <v>-41.24974644336109</v>
      </c>
      <c r="J264">
        <v>-2.4264556731388875</v>
      </c>
      <c r="K264" t="s">
        <v>19256</v>
      </c>
      <c r="L264" t="s">
        <v>19257</v>
      </c>
      <c r="M264">
        <v>1</v>
      </c>
    </row>
    <row r="265" spans="1:13" x14ac:dyDescent="0.25">
      <c r="A265" s="96" t="s">
        <v>6307</v>
      </c>
      <c r="B265" s="96" t="s">
        <v>296</v>
      </c>
      <c r="C265" s="96" t="s">
        <v>319</v>
      </c>
      <c r="D265" s="96" t="s">
        <v>20561</v>
      </c>
      <c r="E265">
        <v>58.746583220407103</v>
      </c>
      <c r="F265">
        <v>-65.875180624658782</v>
      </c>
      <c r="G265">
        <v>-3.8750106249799283</v>
      </c>
      <c r="H265">
        <v>62.621593845387032</v>
      </c>
      <c r="I265">
        <v>-62.000169999678853</v>
      </c>
      <c r="J265">
        <v>-3.6470688235105206</v>
      </c>
      <c r="K265" t="s">
        <v>6307</v>
      </c>
      <c r="L265" t="s">
        <v>79</v>
      </c>
      <c r="M265">
        <v>6</v>
      </c>
    </row>
    <row r="266" spans="1:13" x14ac:dyDescent="0.25">
      <c r="A266" s="96" t="s">
        <v>21475</v>
      </c>
      <c r="B266" s="96" t="s">
        <v>474</v>
      </c>
      <c r="C266" s="96" t="s">
        <v>309</v>
      </c>
      <c r="D266" s="96" t="s">
        <v>20531</v>
      </c>
      <c r="E266">
        <v>29.061999999999998</v>
      </c>
      <c r="F266">
        <v>-300.52710223910748</v>
      </c>
      <c r="G266">
        <v>-17.678064837594558</v>
      </c>
      <c r="H266">
        <v>46.740064837594559</v>
      </c>
      <c r="I266">
        <v>-282.84903740151293</v>
      </c>
      <c r="J266">
        <v>-16.638178670677231</v>
      </c>
      <c r="K266" t="s">
        <v>21475</v>
      </c>
      <c r="L266" t="s">
        <v>21476</v>
      </c>
      <c r="M266">
        <v>0</v>
      </c>
    </row>
    <row r="267" spans="1:13" x14ac:dyDescent="0.25">
      <c r="A267" s="96" t="s">
        <v>9211</v>
      </c>
      <c r="B267" s="96" t="s">
        <v>407</v>
      </c>
      <c r="C267" s="96" t="s">
        <v>319</v>
      </c>
      <c r="D267" s="96" t="s">
        <v>20491</v>
      </c>
      <c r="E267">
        <v>78.304773281711576</v>
      </c>
      <c r="F267">
        <v>-46.31699056335431</v>
      </c>
      <c r="G267">
        <v>-2.7245288566679005</v>
      </c>
      <c r="H267">
        <v>81.029302138379464</v>
      </c>
      <c r="I267">
        <v>-43.592461706686422</v>
      </c>
      <c r="J267">
        <v>-2.5642624533344955</v>
      </c>
      <c r="K267" t="s">
        <v>9211</v>
      </c>
      <c r="L267" t="s">
        <v>176</v>
      </c>
      <c r="M267">
        <v>6</v>
      </c>
    </row>
    <row r="268" spans="1:13" x14ac:dyDescent="0.25">
      <c r="A268" s="96" t="s">
        <v>6548</v>
      </c>
      <c r="B268" s="96" t="s">
        <v>296</v>
      </c>
      <c r="C268" s="96" t="s">
        <v>447</v>
      </c>
      <c r="D268" s="96" t="s">
        <v>20351</v>
      </c>
      <c r="E268">
        <v>145.91111167332505</v>
      </c>
      <c r="F268">
        <v>17.508190590958378</v>
      </c>
      <c r="G268">
        <v>1.0298935641740223</v>
      </c>
      <c r="H268">
        <v>143.85132454497702</v>
      </c>
      <c r="I268">
        <v>15.448403462610344</v>
      </c>
      <c r="J268">
        <v>0.90872961544766728</v>
      </c>
      <c r="K268" t="s">
        <v>6548</v>
      </c>
      <c r="L268" t="s">
        <v>230</v>
      </c>
      <c r="M268">
        <v>6</v>
      </c>
    </row>
    <row r="269" spans="1:13" x14ac:dyDescent="0.25">
      <c r="A269" s="96" t="s">
        <v>21473</v>
      </c>
      <c r="B269" s="96" t="s">
        <v>1359</v>
      </c>
      <c r="C269" s="96" t="s">
        <v>346</v>
      </c>
      <c r="D269" s="96" t="s">
        <v>20495</v>
      </c>
      <c r="E269">
        <v>59.153483577983536</v>
      </c>
      <c r="F269">
        <v>-63.361000660835785</v>
      </c>
      <c r="G269">
        <v>-3.7271176859315167</v>
      </c>
      <c r="H269">
        <v>62.880601263915054</v>
      </c>
      <c r="I269">
        <v>-59.633882974904267</v>
      </c>
      <c r="J269">
        <v>-3.5078754691120158</v>
      </c>
      <c r="K269" t="s">
        <v>21473</v>
      </c>
      <c r="L269" t="s">
        <v>21474</v>
      </c>
      <c r="M269">
        <v>0</v>
      </c>
    </row>
    <row r="270" spans="1:13" x14ac:dyDescent="0.25">
      <c r="A270" s="96" t="s">
        <v>4674</v>
      </c>
      <c r="B270" s="96" t="s">
        <v>369</v>
      </c>
      <c r="C270" s="96" t="s">
        <v>346</v>
      </c>
      <c r="D270" s="96" t="s">
        <v>20823</v>
      </c>
      <c r="E270">
        <v>9.4700000000000006</v>
      </c>
      <c r="F270">
        <v>-113.04448423881932</v>
      </c>
      <c r="G270">
        <v>-6.6496755434599599</v>
      </c>
      <c r="H270">
        <v>16.119675543459962</v>
      </c>
      <c r="I270">
        <v>-106.39480869535936</v>
      </c>
      <c r="J270">
        <v>-6.2585181585505509</v>
      </c>
      <c r="K270" t="s">
        <v>4674</v>
      </c>
      <c r="L270" t="s">
        <v>4670</v>
      </c>
      <c r="M270">
        <v>6</v>
      </c>
    </row>
    <row r="271" spans="1:13" x14ac:dyDescent="0.25">
      <c r="A271" s="96" t="s">
        <v>22000</v>
      </c>
      <c r="B271" s="96" t="s">
        <v>312</v>
      </c>
      <c r="C271" s="96" t="s">
        <v>447</v>
      </c>
      <c r="D271" s="96" t="s">
        <v>20608</v>
      </c>
      <c r="E271">
        <v>14.08</v>
      </c>
      <c r="F271">
        <v>-114.32292108236668</v>
      </c>
      <c r="G271">
        <v>-6.7248777107274513</v>
      </c>
      <c r="H271">
        <v>27.529755421454901</v>
      </c>
      <c r="I271">
        <v>-100.87316566091178</v>
      </c>
      <c r="J271">
        <v>-5.9337156271124574</v>
      </c>
      <c r="K271" t="s">
        <v>22000</v>
      </c>
      <c r="L271" t="s">
        <v>22001</v>
      </c>
      <c r="M271">
        <v>0</v>
      </c>
    </row>
    <row r="272" spans="1:13" x14ac:dyDescent="0.25">
      <c r="A272" s="96" t="s">
        <v>14164</v>
      </c>
      <c r="B272" s="96" t="s">
        <v>1359</v>
      </c>
      <c r="C272" s="96" t="s">
        <v>319</v>
      </c>
      <c r="D272" s="96" t="s">
        <v>20642</v>
      </c>
      <c r="E272">
        <v>31.757054834837042</v>
      </c>
      <c r="F272">
        <v>-92.864709010228836</v>
      </c>
      <c r="G272">
        <v>-5.4626299417781672</v>
      </c>
      <c r="H272">
        <v>37.21968477661521</v>
      </c>
      <c r="I272">
        <v>-87.402079068450675</v>
      </c>
      <c r="J272">
        <v>-5.1412987687323923</v>
      </c>
      <c r="K272" t="s">
        <v>14164</v>
      </c>
      <c r="L272" t="s">
        <v>14165</v>
      </c>
      <c r="M272">
        <v>4</v>
      </c>
    </row>
    <row r="273" spans="1:13" x14ac:dyDescent="0.25">
      <c r="A273" s="96" t="s">
        <v>18670</v>
      </c>
      <c r="B273" s="96" t="s">
        <v>333</v>
      </c>
      <c r="C273" s="96" t="s">
        <v>346</v>
      </c>
      <c r="D273" s="96" t="s">
        <v>20785</v>
      </c>
      <c r="E273">
        <v>14.093605998151794</v>
      </c>
      <c r="F273">
        <v>-108.42087824066752</v>
      </c>
      <c r="G273">
        <v>-6.3776987200392661</v>
      </c>
      <c r="H273">
        <v>20.47130471819106</v>
      </c>
      <c r="I273">
        <v>-102.04317952062826</v>
      </c>
      <c r="J273">
        <v>-6.0025399718016619</v>
      </c>
      <c r="K273" t="s">
        <v>18670</v>
      </c>
      <c r="L273" t="s">
        <v>3359</v>
      </c>
      <c r="M273">
        <v>5</v>
      </c>
    </row>
    <row r="274" spans="1:13" x14ac:dyDescent="0.25">
      <c r="A274" s="96" t="s">
        <v>19252</v>
      </c>
      <c r="B274" s="96" t="s">
        <v>474</v>
      </c>
      <c r="C274" s="96" t="s">
        <v>447</v>
      </c>
      <c r="D274" s="96" t="s">
        <v>20304</v>
      </c>
      <c r="E274">
        <v>231.94378309377728</v>
      </c>
      <c r="F274">
        <v>103.54086201141061</v>
      </c>
      <c r="G274">
        <v>6.0906389418476827</v>
      </c>
      <c r="H274">
        <v>219.76250521008194</v>
      </c>
      <c r="I274">
        <v>91.359584127715266</v>
      </c>
      <c r="J274">
        <v>5.3740931839832511</v>
      </c>
      <c r="K274" t="s">
        <v>19252</v>
      </c>
      <c r="L274" t="s">
        <v>19253</v>
      </c>
      <c r="M274">
        <v>1</v>
      </c>
    </row>
    <row r="275" spans="1:13" x14ac:dyDescent="0.25">
      <c r="A275" s="96" t="s">
        <v>16195</v>
      </c>
      <c r="B275" s="96" t="s">
        <v>385</v>
      </c>
      <c r="C275" s="96" t="s">
        <v>346</v>
      </c>
      <c r="D275" s="96" t="s">
        <v>20353</v>
      </c>
      <c r="E275">
        <v>156.07100994718112</v>
      </c>
      <c r="F275">
        <v>33.556525708361804</v>
      </c>
      <c r="G275">
        <v>1.973913276962459</v>
      </c>
      <c r="H275">
        <v>154.09709667021866</v>
      </c>
      <c r="I275">
        <v>31.58261243139934</v>
      </c>
      <c r="J275">
        <v>1.8578007312587848</v>
      </c>
      <c r="K275" t="s">
        <v>16195</v>
      </c>
      <c r="L275" t="s">
        <v>16196</v>
      </c>
      <c r="M275">
        <v>3</v>
      </c>
    </row>
    <row r="276" spans="1:13" x14ac:dyDescent="0.25">
      <c r="A276" s="96" t="s">
        <v>19944</v>
      </c>
      <c r="B276" s="96" t="s">
        <v>312</v>
      </c>
      <c r="C276" s="96" t="s">
        <v>309</v>
      </c>
      <c r="D276" s="96" t="s">
        <v>20883</v>
      </c>
      <c r="E276">
        <v>12.3</v>
      </c>
      <c r="F276">
        <v>-317.28910223910748</v>
      </c>
      <c r="G276">
        <v>-18.664064837594559</v>
      </c>
      <c r="H276">
        <v>30.96406483759456</v>
      </c>
      <c r="I276">
        <v>-298.62503740151294</v>
      </c>
      <c r="J276">
        <v>-17.566178670677232</v>
      </c>
      <c r="K276" t="s">
        <v>19944</v>
      </c>
      <c r="L276" t="s">
        <v>19945</v>
      </c>
      <c r="M276">
        <v>1</v>
      </c>
    </row>
    <row r="277" spans="1:13" x14ac:dyDescent="0.25">
      <c r="A277" s="96" t="s">
        <v>17697</v>
      </c>
      <c r="B277" s="96" t="s">
        <v>663</v>
      </c>
      <c r="C277" s="96" t="s">
        <v>346</v>
      </c>
      <c r="D277" s="96" t="s">
        <v>20810</v>
      </c>
      <c r="E277">
        <v>10.473255107004295</v>
      </c>
      <c r="F277">
        <v>-112.04122913181503</v>
      </c>
      <c r="G277">
        <v>-6.59066053716559</v>
      </c>
      <c r="H277">
        <v>17.063915644169885</v>
      </c>
      <c r="I277">
        <v>-105.45056859464944</v>
      </c>
      <c r="J277">
        <v>-6.202974623214673</v>
      </c>
      <c r="K277" t="s">
        <v>17697</v>
      </c>
      <c r="L277" t="s">
        <v>17698</v>
      </c>
      <c r="M277">
        <v>2</v>
      </c>
    </row>
    <row r="278" spans="1:13" x14ac:dyDescent="0.25">
      <c r="A278" s="96" t="s">
        <v>17605</v>
      </c>
      <c r="B278" s="96" t="s">
        <v>301</v>
      </c>
      <c r="C278" s="96" t="s">
        <v>447</v>
      </c>
      <c r="D278" s="96" t="s">
        <v>20639</v>
      </c>
      <c r="E278">
        <v>12.610000000000001</v>
      </c>
      <c r="F278">
        <v>-115.79292108236668</v>
      </c>
      <c r="G278">
        <v>-6.8113482989627459</v>
      </c>
      <c r="H278">
        <v>26.232696597925489</v>
      </c>
      <c r="I278">
        <v>-102.17022448444118</v>
      </c>
      <c r="J278">
        <v>-6.0100132049671284</v>
      </c>
      <c r="K278" t="s">
        <v>17605</v>
      </c>
      <c r="L278" t="s">
        <v>17606</v>
      </c>
      <c r="M278">
        <v>2</v>
      </c>
    </row>
    <row r="279" spans="1:13" x14ac:dyDescent="0.25">
      <c r="A279" s="96" t="s">
        <v>14988</v>
      </c>
      <c r="B279" s="96" t="s">
        <v>413</v>
      </c>
      <c r="C279" s="96" t="s">
        <v>346</v>
      </c>
      <c r="D279" s="96" t="s">
        <v>23252</v>
      </c>
      <c r="E279">
        <v>3.1500000000000004</v>
      </c>
      <c r="F279">
        <v>-119.36448423881932</v>
      </c>
      <c r="G279">
        <v>-7.0214402493423123</v>
      </c>
      <c r="H279">
        <v>10.171440249342314</v>
      </c>
      <c r="I279">
        <v>-112.34304398947701</v>
      </c>
      <c r="J279">
        <v>-6.6084143523221774</v>
      </c>
      <c r="K279" t="s">
        <v>14988</v>
      </c>
      <c r="L279" t="s">
        <v>14989</v>
      </c>
      <c r="M279">
        <v>4</v>
      </c>
    </row>
    <row r="280" spans="1:13" x14ac:dyDescent="0.25">
      <c r="A280" s="96" t="s">
        <v>3591</v>
      </c>
      <c r="B280" s="96" t="s">
        <v>369</v>
      </c>
      <c r="C280" s="96" t="s">
        <v>309</v>
      </c>
      <c r="D280" s="96" t="s">
        <v>20298</v>
      </c>
      <c r="E280">
        <v>283.32899957099141</v>
      </c>
      <c r="F280">
        <v>-46.260102668116076</v>
      </c>
      <c r="G280">
        <v>-2.7211825098891809</v>
      </c>
      <c r="H280">
        <v>286.05018208088057</v>
      </c>
      <c r="I280">
        <v>-43.538920158226915</v>
      </c>
      <c r="J280">
        <v>-2.5611129504839361</v>
      </c>
      <c r="K280" t="s">
        <v>3591</v>
      </c>
      <c r="L280" t="s">
        <v>163</v>
      </c>
      <c r="M280">
        <v>10</v>
      </c>
    </row>
    <row r="281" spans="1:13" x14ac:dyDescent="0.25">
      <c r="A281" s="96" t="s">
        <v>8245</v>
      </c>
      <c r="B281" s="96" t="s">
        <v>516</v>
      </c>
      <c r="C281" s="96" t="s">
        <v>447</v>
      </c>
      <c r="D281" s="96" t="s">
        <v>20337</v>
      </c>
      <c r="E281">
        <v>160.83428166888251</v>
      </c>
      <c r="F281">
        <v>32.431360586515837</v>
      </c>
      <c r="G281">
        <v>1.907727093324461</v>
      </c>
      <c r="H281">
        <v>157.0188274822336</v>
      </c>
      <c r="I281">
        <v>28.61590639986693</v>
      </c>
      <c r="J281">
        <v>1.6832886117568782</v>
      </c>
      <c r="K281" t="s">
        <v>8245</v>
      </c>
      <c r="L281" t="s">
        <v>91</v>
      </c>
      <c r="M281">
        <v>9</v>
      </c>
    </row>
    <row r="282" spans="1:13" x14ac:dyDescent="0.25">
      <c r="A282" s="96" t="s">
        <v>17424</v>
      </c>
      <c r="B282" s="96" t="s">
        <v>474</v>
      </c>
      <c r="C282" s="96" t="s">
        <v>346</v>
      </c>
      <c r="D282" s="96" t="s">
        <v>20349</v>
      </c>
      <c r="E282">
        <v>158.0832411626202</v>
      </c>
      <c r="F282">
        <v>35.568756923800876</v>
      </c>
      <c r="G282">
        <v>2.0922798190471106</v>
      </c>
      <c r="H282">
        <v>155.99096134357308</v>
      </c>
      <c r="I282">
        <v>33.476477104753755</v>
      </c>
      <c r="J282">
        <v>1.9692045355737502</v>
      </c>
      <c r="K282" t="s">
        <v>17424</v>
      </c>
      <c r="L282" t="s">
        <v>17425</v>
      </c>
      <c r="M282">
        <v>2</v>
      </c>
    </row>
    <row r="283" spans="1:13" x14ac:dyDescent="0.25">
      <c r="A283" s="96" t="s">
        <v>21471</v>
      </c>
      <c r="B283" s="96" t="s">
        <v>312</v>
      </c>
      <c r="C283" s="96" t="s">
        <v>346</v>
      </c>
      <c r="D283" s="96" t="s">
        <v>20365</v>
      </c>
      <c r="E283">
        <v>145.86722102930324</v>
      </c>
      <c r="F283">
        <v>23.352736790483917</v>
      </c>
      <c r="G283">
        <v>1.3736903994402303</v>
      </c>
      <c r="H283">
        <v>144.49353062986299</v>
      </c>
      <c r="I283">
        <v>21.979046391043667</v>
      </c>
      <c r="J283">
        <v>1.292885081826098</v>
      </c>
      <c r="K283" t="s">
        <v>21471</v>
      </c>
      <c r="L283" t="s">
        <v>21472</v>
      </c>
      <c r="M283">
        <v>0</v>
      </c>
    </row>
    <row r="284" spans="1:13" x14ac:dyDescent="0.25">
      <c r="A284" s="96" t="s">
        <v>5581</v>
      </c>
      <c r="B284" s="96" t="s">
        <v>701</v>
      </c>
      <c r="C284" s="96" t="s">
        <v>346</v>
      </c>
      <c r="D284" s="96" t="s">
        <v>20626</v>
      </c>
      <c r="E284">
        <v>24.016615529687037</v>
      </c>
      <c r="F284">
        <v>-98.497868709132291</v>
      </c>
      <c r="G284">
        <v>-5.7939922770077814</v>
      </c>
      <c r="H284">
        <v>29.810607806694819</v>
      </c>
      <c r="I284">
        <v>-92.703876432124503</v>
      </c>
      <c r="J284">
        <v>-5.4531692018896765</v>
      </c>
      <c r="K284" t="s">
        <v>5581</v>
      </c>
      <c r="L284" t="s">
        <v>5579</v>
      </c>
      <c r="M284">
        <v>7</v>
      </c>
    </row>
    <row r="285" spans="1:13" x14ac:dyDescent="0.25">
      <c r="A285" s="96" t="s">
        <v>22959</v>
      </c>
      <c r="B285" s="96" t="s">
        <v>304</v>
      </c>
      <c r="C285" s="96" t="s">
        <v>346</v>
      </c>
      <c r="D285" s="96" t="s">
        <v>20406</v>
      </c>
      <c r="E285">
        <v>114.03661973530157</v>
      </c>
      <c r="F285">
        <v>-8.4778645035177504</v>
      </c>
      <c r="G285">
        <v>-0.49869791197163238</v>
      </c>
      <c r="H285">
        <v>114.5353176472732</v>
      </c>
      <c r="I285">
        <v>-7.9791665915461181</v>
      </c>
      <c r="J285">
        <v>-0.46936274067918343</v>
      </c>
      <c r="K285" t="s">
        <v>22959</v>
      </c>
      <c r="L285" t="s">
        <v>5929</v>
      </c>
      <c r="M285">
        <v>5</v>
      </c>
    </row>
    <row r="286" spans="1:13" x14ac:dyDescent="0.25">
      <c r="A286" s="96" t="s">
        <v>19930</v>
      </c>
      <c r="B286" s="96" t="s">
        <v>516</v>
      </c>
      <c r="C286" s="96" t="s">
        <v>319</v>
      </c>
      <c r="D286" s="96" t="s">
        <v>20748</v>
      </c>
      <c r="E286">
        <v>6.0817547881247958</v>
      </c>
      <c r="F286">
        <v>-118.54000905694109</v>
      </c>
      <c r="G286">
        <v>-6.9729417092318284</v>
      </c>
      <c r="H286">
        <v>13.054696497356625</v>
      </c>
      <c r="I286">
        <v>-111.56706734770925</v>
      </c>
      <c r="J286">
        <v>-6.5627686675123087</v>
      </c>
      <c r="K286" t="s">
        <v>19930</v>
      </c>
      <c r="L286" t="s">
        <v>19931</v>
      </c>
      <c r="M286">
        <v>1</v>
      </c>
    </row>
    <row r="287" spans="1:13" x14ac:dyDescent="0.25">
      <c r="A287" s="96" t="s">
        <v>8757</v>
      </c>
      <c r="B287" s="96" t="s">
        <v>407</v>
      </c>
      <c r="C287" s="96" t="s">
        <v>346</v>
      </c>
      <c r="D287" s="96" t="s">
        <v>20569</v>
      </c>
      <c r="E287">
        <v>29.2</v>
      </c>
      <c r="F287">
        <v>-93.314484238819318</v>
      </c>
      <c r="G287">
        <v>-5.4890873081658427</v>
      </c>
      <c r="H287">
        <v>34.689087308165838</v>
      </c>
      <c r="I287">
        <v>-87.825396930653483</v>
      </c>
      <c r="J287">
        <v>-5.1661998194502052</v>
      </c>
      <c r="K287" t="s">
        <v>8757</v>
      </c>
      <c r="L287" t="s">
        <v>8756</v>
      </c>
      <c r="M287">
        <v>5</v>
      </c>
    </row>
    <row r="288" spans="1:13" x14ac:dyDescent="0.25">
      <c r="A288" s="96" t="s">
        <v>19244</v>
      </c>
      <c r="B288" s="96" t="s">
        <v>564</v>
      </c>
      <c r="C288" s="96" t="s">
        <v>309</v>
      </c>
      <c r="D288" s="96" t="s">
        <v>20891</v>
      </c>
      <c r="E288">
        <v>10.98</v>
      </c>
      <c r="F288">
        <v>-318.60910223910747</v>
      </c>
      <c r="G288">
        <v>-18.741711896418085</v>
      </c>
      <c r="H288">
        <v>29.721711896418086</v>
      </c>
      <c r="I288">
        <v>-299.86739034268942</v>
      </c>
      <c r="J288">
        <v>-17.639258255452319</v>
      </c>
      <c r="K288" t="s">
        <v>19244</v>
      </c>
      <c r="L288" t="s">
        <v>19245</v>
      </c>
      <c r="M288">
        <v>1</v>
      </c>
    </row>
    <row r="289" spans="1:13" x14ac:dyDescent="0.25">
      <c r="A289" s="96" t="s">
        <v>19241</v>
      </c>
      <c r="B289" s="96" t="s">
        <v>301</v>
      </c>
      <c r="C289" s="96" t="s">
        <v>309</v>
      </c>
      <c r="D289" s="96" t="s">
        <v>20283</v>
      </c>
      <c r="E289">
        <v>350.2369513678932</v>
      </c>
      <c r="F289">
        <v>20.647849128785708</v>
      </c>
      <c r="G289">
        <v>1.2145793605168063</v>
      </c>
      <c r="H289">
        <v>349.02237200737642</v>
      </c>
      <c r="I289">
        <v>19.433269768268929</v>
      </c>
      <c r="J289">
        <v>1.1431335157805251</v>
      </c>
      <c r="K289" t="s">
        <v>19241</v>
      </c>
      <c r="L289" t="s">
        <v>19242</v>
      </c>
      <c r="M289">
        <v>1</v>
      </c>
    </row>
    <row r="290" spans="1:13" x14ac:dyDescent="0.25">
      <c r="A290" s="96" t="s">
        <v>14143</v>
      </c>
      <c r="B290" s="96" t="s">
        <v>407</v>
      </c>
      <c r="C290" s="96" t="s">
        <v>309</v>
      </c>
      <c r="D290" s="96" t="s">
        <v>20281</v>
      </c>
      <c r="E290">
        <v>360.36693840466415</v>
      </c>
      <c r="F290">
        <v>30.777836165556664</v>
      </c>
      <c r="G290">
        <v>1.810460950915098</v>
      </c>
      <c r="H290">
        <v>358.55647745374904</v>
      </c>
      <c r="I290">
        <v>28.96737521464155</v>
      </c>
      <c r="J290">
        <v>1.7039632479200912</v>
      </c>
      <c r="K290" t="s">
        <v>14143</v>
      </c>
      <c r="L290" t="s">
        <v>14144</v>
      </c>
      <c r="M290">
        <v>4</v>
      </c>
    </row>
    <row r="291" spans="1:13" x14ac:dyDescent="0.25">
      <c r="A291" s="96" t="s">
        <v>21469</v>
      </c>
      <c r="B291" s="96" t="s">
        <v>304</v>
      </c>
      <c r="C291" s="96" t="s">
        <v>346</v>
      </c>
      <c r="D291" s="96" t="s">
        <v>20393</v>
      </c>
      <c r="E291">
        <v>116.86245637465512</v>
      </c>
      <c r="F291">
        <v>-5.6520278641641966</v>
      </c>
      <c r="G291">
        <v>-0.33247222730377629</v>
      </c>
      <c r="H291">
        <v>117.19492860195889</v>
      </c>
      <c r="I291">
        <v>-5.3195556368604286</v>
      </c>
      <c r="J291">
        <v>-0.31291503746237814</v>
      </c>
      <c r="K291" t="s">
        <v>21469</v>
      </c>
      <c r="L291" t="s">
        <v>21470</v>
      </c>
      <c r="M291">
        <v>0</v>
      </c>
    </row>
    <row r="292" spans="1:13" x14ac:dyDescent="0.25">
      <c r="A292" s="96" t="s">
        <v>19237</v>
      </c>
      <c r="B292" s="96" t="s">
        <v>1185</v>
      </c>
      <c r="C292" s="96" t="s">
        <v>319</v>
      </c>
      <c r="D292" s="96" t="s">
        <v>20730</v>
      </c>
      <c r="E292">
        <v>15.245669991755744</v>
      </c>
      <c r="F292">
        <v>-109.37609385331014</v>
      </c>
      <c r="G292">
        <v>-6.4338878737241254</v>
      </c>
      <c r="H292">
        <v>21.679557865479872</v>
      </c>
      <c r="I292">
        <v>-102.94220597958602</v>
      </c>
      <c r="J292">
        <v>-6.0554238811521186</v>
      </c>
      <c r="K292" t="s">
        <v>19237</v>
      </c>
      <c r="L292" t="s">
        <v>19238</v>
      </c>
      <c r="M292">
        <v>1</v>
      </c>
    </row>
    <row r="293" spans="1:13" x14ac:dyDescent="0.25">
      <c r="A293" s="96" t="s">
        <v>19234</v>
      </c>
      <c r="B293" s="96" t="s">
        <v>564</v>
      </c>
      <c r="C293" s="96" t="s">
        <v>319</v>
      </c>
      <c r="D293" s="96" t="s">
        <v>20602</v>
      </c>
      <c r="E293">
        <v>36.669047619047618</v>
      </c>
      <c r="F293">
        <v>-87.952716226018268</v>
      </c>
      <c r="G293">
        <v>-5.1736891897657804</v>
      </c>
      <c r="H293">
        <v>41.842736808813399</v>
      </c>
      <c r="I293">
        <v>-82.779027036252486</v>
      </c>
      <c r="J293">
        <v>-4.8693545315442641</v>
      </c>
      <c r="K293" t="s">
        <v>19234</v>
      </c>
      <c r="L293" t="s">
        <v>19235</v>
      </c>
      <c r="M293">
        <v>1</v>
      </c>
    </row>
    <row r="294" spans="1:13" x14ac:dyDescent="0.25">
      <c r="A294" s="96" t="s">
        <v>907</v>
      </c>
      <c r="B294" s="96" t="s">
        <v>530</v>
      </c>
      <c r="C294" s="96" t="s">
        <v>309</v>
      </c>
      <c r="D294" s="96" t="s">
        <v>20605</v>
      </c>
      <c r="E294">
        <v>17.638615226727548</v>
      </c>
      <c r="F294">
        <v>-311.95048701237994</v>
      </c>
      <c r="G294">
        <v>-18.350028647787056</v>
      </c>
      <c r="H294">
        <v>35.988643874514608</v>
      </c>
      <c r="I294">
        <v>-293.6004583645929</v>
      </c>
      <c r="J294">
        <v>-17.27061519791723</v>
      </c>
      <c r="K294" t="s">
        <v>907</v>
      </c>
      <c r="L294" t="s">
        <v>903</v>
      </c>
      <c r="M294">
        <v>7</v>
      </c>
    </row>
    <row r="295" spans="1:13" x14ac:dyDescent="0.25">
      <c r="A295" s="96" t="s">
        <v>19230</v>
      </c>
      <c r="B295" s="96" t="s">
        <v>14060</v>
      </c>
      <c r="C295" s="96" t="s">
        <v>309</v>
      </c>
      <c r="D295" s="96" t="s">
        <v>20455</v>
      </c>
      <c r="E295">
        <v>100.4671376650391</v>
      </c>
      <c r="F295">
        <v>-229.12196457406839</v>
      </c>
      <c r="G295">
        <v>-13.477762622004022</v>
      </c>
      <c r="H295">
        <v>113.94490028704313</v>
      </c>
      <c r="I295">
        <v>-215.64420195206435</v>
      </c>
      <c r="J295">
        <v>-12.684953056003785</v>
      </c>
      <c r="K295" t="s">
        <v>19230</v>
      </c>
      <c r="L295" t="s">
        <v>19231</v>
      </c>
      <c r="M295">
        <v>1</v>
      </c>
    </row>
    <row r="296" spans="1:13" x14ac:dyDescent="0.25">
      <c r="A296" s="96" t="s">
        <v>19222</v>
      </c>
      <c r="B296" s="96" t="s">
        <v>715</v>
      </c>
      <c r="C296" s="96" t="s">
        <v>447</v>
      </c>
      <c r="D296" s="96" t="s">
        <v>20313</v>
      </c>
      <c r="E296">
        <v>199.30950423575081</v>
      </c>
      <c r="F296">
        <v>70.906583153384133</v>
      </c>
      <c r="G296">
        <v>4.1709754796108314</v>
      </c>
      <c r="H296">
        <v>190.96755327652915</v>
      </c>
      <c r="I296">
        <v>62.564632194162471</v>
      </c>
      <c r="J296">
        <v>3.6802724820095571</v>
      </c>
      <c r="K296" t="s">
        <v>19222</v>
      </c>
      <c r="L296" t="s">
        <v>19223</v>
      </c>
      <c r="M296">
        <v>1</v>
      </c>
    </row>
    <row r="297" spans="1:13" x14ac:dyDescent="0.25">
      <c r="A297" s="96" t="s">
        <v>10346</v>
      </c>
      <c r="B297" s="96" t="s">
        <v>715</v>
      </c>
      <c r="C297" s="96" t="s">
        <v>309</v>
      </c>
      <c r="D297" s="96" t="s">
        <v>20286</v>
      </c>
      <c r="E297">
        <v>329.58910223910749</v>
      </c>
      <c r="F297">
        <v>0</v>
      </c>
      <c r="G297">
        <v>0</v>
      </c>
      <c r="H297">
        <v>329.58910223910749</v>
      </c>
      <c r="I297">
        <v>0</v>
      </c>
      <c r="J297">
        <v>0</v>
      </c>
      <c r="K297" t="s">
        <v>10346</v>
      </c>
      <c r="L297" t="s">
        <v>241</v>
      </c>
      <c r="M297">
        <v>8</v>
      </c>
    </row>
    <row r="298" spans="1:13" x14ac:dyDescent="0.25">
      <c r="A298" s="96" t="s">
        <v>7598</v>
      </c>
      <c r="B298" s="96" t="s">
        <v>564</v>
      </c>
      <c r="C298" s="96" t="s">
        <v>346</v>
      </c>
      <c r="D298" s="96" t="s">
        <v>20352</v>
      </c>
      <c r="E298">
        <v>157.54807457296985</v>
      </c>
      <c r="F298">
        <v>35.033590334150531</v>
      </c>
      <c r="G298">
        <v>2.0607994314206195</v>
      </c>
      <c r="H298">
        <v>155.48727514154922</v>
      </c>
      <c r="I298">
        <v>32.972790902729898</v>
      </c>
      <c r="J298">
        <v>1.9395759354547</v>
      </c>
      <c r="K298" t="s">
        <v>7598</v>
      </c>
      <c r="L298" t="s">
        <v>127</v>
      </c>
      <c r="M298">
        <v>7</v>
      </c>
    </row>
    <row r="299" spans="1:13" x14ac:dyDescent="0.25">
      <c r="A299" s="96" t="s">
        <v>16123</v>
      </c>
      <c r="B299" s="96" t="s">
        <v>739</v>
      </c>
      <c r="C299" s="96" t="s">
        <v>309</v>
      </c>
      <c r="D299" s="96" t="s">
        <v>20895</v>
      </c>
      <c r="E299">
        <v>10.335478894148027</v>
      </c>
      <c r="F299">
        <v>-319.25362334495946</v>
      </c>
      <c r="G299">
        <v>-18.779624902644674</v>
      </c>
      <c r="H299">
        <v>29.115103796792702</v>
      </c>
      <c r="I299">
        <v>-300.47399844231478</v>
      </c>
      <c r="J299">
        <v>-17.674941084842047</v>
      </c>
      <c r="K299" t="s">
        <v>16123</v>
      </c>
      <c r="L299" t="s">
        <v>16124</v>
      </c>
      <c r="M299">
        <v>3</v>
      </c>
    </row>
    <row r="300" spans="1:13" x14ac:dyDescent="0.25">
      <c r="A300" s="96" t="s">
        <v>8333</v>
      </c>
      <c r="B300" s="96" t="s">
        <v>301</v>
      </c>
      <c r="C300" s="96" t="s">
        <v>346</v>
      </c>
      <c r="D300" s="96" t="s">
        <v>23246</v>
      </c>
      <c r="E300">
        <v>3.0100000000000007</v>
      </c>
      <c r="F300">
        <v>-119.50448423881932</v>
      </c>
      <c r="G300">
        <v>-7.0296755434599598</v>
      </c>
      <c r="H300">
        <v>10.03967554345996</v>
      </c>
      <c r="I300">
        <v>-112.47480869535936</v>
      </c>
      <c r="J300">
        <v>-6.6161652173740801</v>
      </c>
      <c r="K300" t="s">
        <v>8333</v>
      </c>
      <c r="L300" t="s">
        <v>8331</v>
      </c>
      <c r="M300">
        <v>5</v>
      </c>
    </row>
    <row r="301" spans="1:13" x14ac:dyDescent="0.25">
      <c r="A301" s="96" t="s">
        <v>16224</v>
      </c>
      <c r="B301" s="96" t="s">
        <v>688</v>
      </c>
      <c r="C301" s="96" t="s">
        <v>319</v>
      </c>
      <c r="D301" s="96" t="s">
        <v>20647</v>
      </c>
      <c r="E301">
        <v>29.241595033563428</v>
      </c>
      <c r="F301">
        <v>-95.380168811502458</v>
      </c>
      <c r="G301">
        <v>-5.6105981653824974</v>
      </c>
      <c r="H301">
        <v>34.852193198945926</v>
      </c>
      <c r="I301">
        <v>-89.769570646119959</v>
      </c>
      <c r="J301">
        <v>-5.2805629791835269</v>
      </c>
      <c r="K301" t="s">
        <v>16224</v>
      </c>
      <c r="L301" t="s">
        <v>16225</v>
      </c>
      <c r="M301">
        <v>3</v>
      </c>
    </row>
    <row r="302" spans="1:13" x14ac:dyDescent="0.25">
      <c r="A302" s="96" t="s">
        <v>10128</v>
      </c>
      <c r="B302" s="96" t="s">
        <v>369</v>
      </c>
      <c r="C302" s="96" t="s">
        <v>319</v>
      </c>
      <c r="D302" s="96" t="s">
        <v>20707</v>
      </c>
      <c r="E302">
        <v>21.025571961612744</v>
      </c>
      <c r="F302">
        <v>-103.59619188345314</v>
      </c>
      <c r="G302">
        <v>-6.0938936402031265</v>
      </c>
      <c r="H302">
        <v>27.119465601815872</v>
      </c>
      <c r="I302">
        <v>-97.50229824325001</v>
      </c>
      <c r="J302">
        <v>-5.7354293084264709</v>
      </c>
      <c r="K302" t="s">
        <v>10128</v>
      </c>
      <c r="L302" t="s">
        <v>10127</v>
      </c>
      <c r="M302">
        <v>5</v>
      </c>
    </row>
    <row r="303" spans="1:13" x14ac:dyDescent="0.25">
      <c r="A303" s="96" t="s">
        <v>21965</v>
      </c>
      <c r="B303" s="96" t="s">
        <v>638</v>
      </c>
      <c r="C303" s="96" t="s">
        <v>319</v>
      </c>
      <c r="D303" s="96" t="s">
        <v>20696</v>
      </c>
      <c r="E303">
        <v>23.9</v>
      </c>
      <c r="F303">
        <v>-100.72176384506588</v>
      </c>
      <c r="G303">
        <v>-5.9248096379450521</v>
      </c>
      <c r="H303">
        <v>29.824809637945052</v>
      </c>
      <c r="I303">
        <v>-94.796954207120834</v>
      </c>
      <c r="J303">
        <v>-5.5762914239482839</v>
      </c>
      <c r="K303" t="s">
        <v>21965</v>
      </c>
      <c r="L303" t="s">
        <v>21966</v>
      </c>
      <c r="M303">
        <v>0</v>
      </c>
    </row>
    <row r="304" spans="1:13" x14ac:dyDescent="0.25">
      <c r="A304" s="96" t="s">
        <v>16633</v>
      </c>
      <c r="B304" s="96" t="s">
        <v>14060</v>
      </c>
      <c r="C304" s="96" t="s">
        <v>346</v>
      </c>
      <c r="D304" s="96" t="s">
        <v>20826</v>
      </c>
      <c r="E304">
        <v>8.4253918325714281</v>
      </c>
      <c r="F304">
        <v>-114.08909240624789</v>
      </c>
      <c r="G304">
        <v>-6.711123082720464</v>
      </c>
      <c r="H304">
        <v>15.136514915291894</v>
      </c>
      <c r="I304">
        <v>-107.37796932352742</v>
      </c>
      <c r="J304">
        <v>-6.316351136678084</v>
      </c>
      <c r="K304" t="s">
        <v>16633</v>
      </c>
      <c r="L304" t="s">
        <v>16634</v>
      </c>
      <c r="M304">
        <v>3</v>
      </c>
    </row>
    <row r="305" spans="1:13" x14ac:dyDescent="0.25">
      <c r="A305" s="96" t="s">
        <v>19217</v>
      </c>
      <c r="B305" s="96" t="s">
        <v>296</v>
      </c>
      <c r="C305" s="96" t="s">
        <v>346</v>
      </c>
      <c r="D305" s="96" t="s">
        <v>20652</v>
      </c>
      <c r="E305">
        <v>19.59935798866826</v>
      </c>
      <c r="F305">
        <v>-102.91512625015106</v>
      </c>
      <c r="G305">
        <v>-6.0538309558912387</v>
      </c>
      <c r="H305">
        <v>25.653188944559499</v>
      </c>
      <c r="I305">
        <v>-96.861295294259818</v>
      </c>
      <c r="J305">
        <v>-5.6977232526035184</v>
      </c>
      <c r="K305" t="s">
        <v>19217</v>
      </c>
      <c r="L305" t="s">
        <v>19218</v>
      </c>
      <c r="M305">
        <v>1</v>
      </c>
    </row>
    <row r="306" spans="1:13" x14ac:dyDescent="0.25">
      <c r="A306" s="96" t="s">
        <v>17444</v>
      </c>
      <c r="B306" s="96" t="s">
        <v>715</v>
      </c>
      <c r="C306" s="96" t="s">
        <v>346</v>
      </c>
      <c r="D306" s="96" t="s">
        <v>20396</v>
      </c>
      <c r="E306">
        <v>116.45197655680896</v>
      </c>
      <c r="F306">
        <v>-6.0625076820103629</v>
      </c>
      <c r="G306">
        <v>-0.35661809894178603</v>
      </c>
      <c r="H306">
        <v>116.80859465575074</v>
      </c>
      <c r="I306">
        <v>-5.7058895830685827</v>
      </c>
      <c r="J306">
        <v>-0.33564056370991663</v>
      </c>
      <c r="K306" t="s">
        <v>17444</v>
      </c>
      <c r="L306" t="s">
        <v>17445</v>
      </c>
      <c r="M306">
        <v>2</v>
      </c>
    </row>
    <row r="307" spans="1:13" x14ac:dyDescent="0.25">
      <c r="A307" s="96" t="s">
        <v>19212</v>
      </c>
      <c r="B307" s="96" t="s">
        <v>663</v>
      </c>
      <c r="C307" s="96" t="s">
        <v>346</v>
      </c>
      <c r="D307" s="96" t="s">
        <v>18659</v>
      </c>
      <c r="E307">
        <v>40.504516319048058</v>
      </c>
      <c r="F307">
        <v>-82.00996791977127</v>
      </c>
      <c r="G307">
        <v>-4.8241157599865456</v>
      </c>
      <c r="H307">
        <v>45.328632079034605</v>
      </c>
      <c r="I307">
        <v>-77.185852159784716</v>
      </c>
      <c r="J307">
        <v>-4.5403442446932187</v>
      </c>
      <c r="K307" t="s">
        <v>19212</v>
      </c>
      <c r="L307" t="s">
        <v>19213</v>
      </c>
      <c r="M307">
        <v>1</v>
      </c>
    </row>
    <row r="308" spans="1:13" x14ac:dyDescent="0.25">
      <c r="A308" s="96" t="s">
        <v>14608</v>
      </c>
      <c r="B308" s="96" t="s">
        <v>474</v>
      </c>
      <c r="C308" s="96" t="s">
        <v>346</v>
      </c>
      <c r="D308" s="96" t="s">
        <v>20426</v>
      </c>
      <c r="E308">
        <v>103.47836790915603</v>
      </c>
      <c r="F308">
        <v>-19.036116329663287</v>
      </c>
      <c r="G308">
        <v>-1.1197715488037228</v>
      </c>
      <c r="H308">
        <v>104.59813945795975</v>
      </c>
      <c r="I308">
        <v>-17.916344780859575</v>
      </c>
      <c r="J308">
        <v>-1.0539026341682103</v>
      </c>
      <c r="K308" t="s">
        <v>14608</v>
      </c>
      <c r="L308" t="s">
        <v>14609</v>
      </c>
      <c r="M308">
        <v>4</v>
      </c>
    </row>
    <row r="309" spans="1:13" x14ac:dyDescent="0.25">
      <c r="A309" s="96" t="s">
        <v>7719</v>
      </c>
      <c r="B309" s="96" t="s">
        <v>530</v>
      </c>
      <c r="C309" s="96" t="s">
        <v>319</v>
      </c>
      <c r="D309" s="96" t="s">
        <v>20399</v>
      </c>
      <c r="E309">
        <v>161.10456392301037</v>
      </c>
      <c r="F309">
        <v>36.482800077944489</v>
      </c>
      <c r="G309">
        <v>2.1460470634084992</v>
      </c>
      <c r="H309">
        <v>158.95851685960187</v>
      </c>
      <c r="I309">
        <v>34.336753014535986</v>
      </c>
      <c r="J309">
        <v>2.0198090008550582</v>
      </c>
      <c r="K309" t="s">
        <v>7719</v>
      </c>
      <c r="L309" t="s">
        <v>47</v>
      </c>
      <c r="M309">
        <v>7</v>
      </c>
    </row>
    <row r="310" spans="1:13" x14ac:dyDescent="0.25">
      <c r="A310" s="96" t="s">
        <v>21467</v>
      </c>
      <c r="B310" s="96" t="s">
        <v>338</v>
      </c>
      <c r="C310" s="96" t="s">
        <v>346</v>
      </c>
      <c r="D310" s="96" t="s">
        <v>20346</v>
      </c>
      <c r="E310">
        <v>159.60145652123009</v>
      </c>
      <c r="F310">
        <v>37.08697228241077</v>
      </c>
      <c r="G310">
        <v>2.1815866048476922</v>
      </c>
      <c r="H310">
        <v>157.4198699163824</v>
      </c>
      <c r="I310">
        <v>34.905385677563075</v>
      </c>
      <c r="J310">
        <v>2.0532579810331222</v>
      </c>
      <c r="K310" t="s">
        <v>21467</v>
      </c>
      <c r="L310" t="s">
        <v>21468</v>
      </c>
      <c r="M310">
        <v>0</v>
      </c>
    </row>
    <row r="311" spans="1:13" x14ac:dyDescent="0.25">
      <c r="A311" s="96" t="s">
        <v>1863</v>
      </c>
      <c r="B311" s="96" t="s">
        <v>663</v>
      </c>
      <c r="C311" s="96" t="s">
        <v>309</v>
      </c>
      <c r="D311" s="96" t="s">
        <v>20573</v>
      </c>
      <c r="E311">
        <v>19.615063763146008</v>
      </c>
      <c r="F311">
        <v>-309.97403847596149</v>
      </c>
      <c r="G311">
        <v>-18.233766969174205</v>
      </c>
      <c r="H311">
        <v>37.848830732320209</v>
      </c>
      <c r="I311">
        <v>-291.74027150678728</v>
      </c>
      <c r="J311">
        <v>-17.161192441575722</v>
      </c>
      <c r="K311" t="s">
        <v>1863</v>
      </c>
      <c r="L311" t="s">
        <v>120</v>
      </c>
      <c r="M311">
        <v>9</v>
      </c>
    </row>
    <row r="312" spans="1:13" x14ac:dyDescent="0.25">
      <c r="A312" s="96" t="s">
        <v>2704</v>
      </c>
      <c r="B312" s="96" t="s">
        <v>888</v>
      </c>
      <c r="C312" s="96" t="s">
        <v>346</v>
      </c>
      <c r="D312" s="96" t="s">
        <v>20388</v>
      </c>
      <c r="E312">
        <v>122.51448423881932</v>
      </c>
      <c r="F312">
        <v>0</v>
      </c>
      <c r="G312">
        <v>0</v>
      </c>
      <c r="H312">
        <v>122.51448423881932</v>
      </c>
      <c r="I312">
        <v>0</v>
      </c>
      <c r="J312">
        <v>0</v>
      </c>
      <c r="K312" t="s">
        <v>2704</v>
      </c>
      <c r="L312" t="s">
        <v>115</v>
      </c>
      <c r="M312">
        <v>11</v>
      </c>
    </row>
    <row r="313" spans="1:13" x14ac:dyDescent="0.25">
      <c r="A313" s="96" t="s">
        <v>6903</v>
      </c>
      <c r="B313" s="96" t="s">
        <v>546</v>
      </c>
      <c r="C313" s="96" t="s">
        <v>319</v>
      </c>
      <c r="D313" s="96" t="s">
        <v>20747</v>
      </c>
      <c r="E313">
        <v>6.5200000000000005</v>
      </c>
      <c r="F313">
        <v>-118.10176384506589</v>
      </c>
      <c r="G313">
        <v>-6.9471625791215228</v>
      </c>
      <c r="H313">
        <v>13.467162579121524</v>
      </c>
      <c r="I313">
        <v>-111.15460126594436</v>
      </c>
      <c r="J313">
        <v>-6.5385059568202566</v>
      </c>
      <c r="K313" t="s">
        <v>6903</v>
      </c>
      <c r="L313" t="s">
        <v>6900</v>
      </c>
      <c r="M313">
        <v>8</v>
      </c>
    </row>
    <row r="314" spans="1:13" x14ac:dyDescent="0.25">
      <c r="A314" s="96" t="s">
        <v>21947</v>
      </c>
      <c r="B314" s="96" t="s">
        <v>333</v>
      </c>
      <c r="C314" s="96" t="s">
        <v>309</v>
      </c>
      <c r="D314" s="96" t="s">
        <v>23240</v>
      </c>
      <c r="E314">
        <v>2.6</v>
      </c>
      <c r="F314">
        <v>-326.98910223910747</v>
      </c>
      <c r="G314">
        <v>-19.234653072888676</v>
      </c>
      <c r="H314">
        <v>21.834653072888678</v>
      </c>
      <c r="I314">
        <v>-307.75444916621882</v>
      </c>
      <c r="J314">
        <v>-18.103202892130518</v>
      </c>
      <c r="K314" t="s">
        <v>21947</v>
      </c>
      <c r="L314" t="s">
        <v>21948</v>
      </c>
      <c r="M314">
        <v>0</v>
      </c>
    </row>
    <row r="315" spans="1:13" x14ac:dyDescent="0.25">
      <c r="A315" s="96" t="s">
        <v>8863</v>
      </c>
      <c r="B315" s="96" t="s">
        <v>369</v>
      </c>
      <c r="C315" s="96" t="s">
        <v>319</v>
      </c>
      <c r="D315" s="96" t="s">
        <v>20434</v>
      </c>
      <c r="E315">
        <v>128.27418047694349</v>
      </c>
      <c r="F315">
        <v>3.6524166318775997</v>
      </c>
      <c r="G315">
        <v>0.21484803716927056</v>
      </c>
      <c r="H315">
        <v>128.05933243977421</v>
      </c>
      <c r="I315">
        <v>3.4375685947083241</v>
      </c>
      <c r="J315">
        <v>0.20220991733578378</v>
      </c>
      <c r="K315" t="s">
        <v>8863</v>
      </c>
      <c r="L315" t="s">
        <v>225</v>
      </c>
      <c r="M315">
        <v>7</v>
      </c>
    </row>
    <row r="316" spans="1:13" x14ac:dyDescent="0.25">
      <c r="A316" s="96" t="s">
        <v>14798</v>
      </c>
      <c r="B316" s="96" t="s">
        <v>701</v>
      </c>
      <c r="C316" s="96" t="s">
        <v>447</v>
      </c>
      <c r="D316" s="96" t="s">
        <v>20870</v>
      </c>
      <c r="E316">
        <v>5.17</v>
      </c>
      <c r="F316">
        <v>-123.23292108236667</v>
      </c>
      <c r="G316">
        <v>-7.2489953577862751</v>
      </c>
      <c r="H316">
        <v>19.66799071557255</v>
      </c>
      <c r="I316">
        <v>-108.73493036679412</v>
      </c>
      <c r="J316">
        <v>-6.3961723745173007</v>
      </c>
      <c r="K316" t="s">
        <v>14798</v>
      </c>
      <c r="L316" t="s">
        <v>14799</v>
      </c>
      <c r="M316">
        <v>4</v>
      </c>
    </row>
    <row r="317" spans="1:13" x14ac:dyDescent="0.25">
      <c r="A317" s="96" t="s">
        <v>21465</v>
      </c>
      <c r="B317" s="96" t="s">
        <v>304</v>
      </c>
      <c r="C317" s="96" t="s">
        <v>319</v>
      </c>
      <c r="D317" s="96" t="s">
        <v>20718</v>
      </c>
      <c r="E317">
        <v>19.450000000000003</v>
      </c>
      <c r="F317">
        <v>-105.17176384506588</v>
      </c>
      <c r="G317">
        <v>-6.186574343827405</v>
      </c>
      <c r="H317">
        <v>25.636574343827409</v>
      </c>
      <c r="I317">
        <v>-98.98518950123848</v>
      </c>
      <c r="J317">
        <v>-5.8226582059552046</v>
      </c>
      <c r="K317" t="s">
        <v>21465</v>
      </c>
      <c r="L317" t="s">
        <v>21466</v>
      </c>
      <c r="M317">
        <v>0</v>
      </c>
    </row>
    <row r="318" spans="1:13" x14ac:dyDescent="0.25">
      <c r="A318" s="96" t="s">
        <v>14296</v>
      </c>
      <c r="B318" s="96" t="s">
        <v>530</v>
      </c>
      <c r="C318" s="96" t="s">
        <v>447</v>
      </c>
      <c r="D318" s="96" t="s">
        <v>23259</v>
      </c>
      <c r="E318">
        <v>3.3400000000000003</v>
      </c>
      <c r="F318">
        <v>-125.06292108236667</v>
      </c>
      <c r="G318">
        <v>-7.3566424166098043</v>
      </c>
      <c r="H318">
        <v>18.053284833219607</v>
      </c>
      <c r="I318">
        <v>-110.34963624914707</v>
      </c>
      <c r="J318">
        <v>-6.4911550734792396</v>
      </c>
      <c r="K318" t="s">
        <v>14296</v>
      </c>
      <c r="L318" t="s">
        <v>14297</v>
      </c>
      <c r="M318">
        <v>4</v>
      </c>
    </row>
    <row r="319" spans="1:13" x14ac:dyDescent="0.25">
      <c r="A319" s="96" t="s">
        <v>21928</v>
      </c>
      <c r="B319" s="96" t="s">
        <v>546</v>
      </c>
      <c r="C319" s="96" t="s">
        <v>346</v>
      </c>
      <c r="D319" s="96" t="s">
        <v>20846</v>
      </c>
      <c r="E319">
        <v>4.4156676030122286</v>
      </c>
      <c r="F319">
        <v>-118.0988166358071</v>
      </c>
      <c r="G319">
        <v>-6.9469892138710057</v>
      </c>
      <c r="H319">
        <v>11.362656816883234</v>
      </c>
      <c r="I319">
        <v>-111.15182742193609</v>
      </c>
      <c r="J319">
        <v>-6.5383427895256521</v>
      </c>
      <c r="K319" t="s">
        <v>21928</v>
      </c>
      <c r="L319" t="s">
        <v>21929</v>
      </c>
      <c r="M319">
        <v>0</v>
      </c>
    </row>
    <row r="320" spans="1:13" x14ac:dyDescent="0.25">
      <c r="A320" s="96" t="s">
        <v>14602</v>
      </c>
      <c r="B320" s="96" t="s">
        <v>385</v>
      </c>
      <c r="C320" s="96" t="s">
        <v>319</v>
      </c>
      <c r="D320" s="96" t="s">
        <v>20741</v>
      </c>
      <c r="E320">
        <v>11.347858576277293</v>
      </c>
      <c r="F320">
        <v>-113.2739052687886</v>
      </c>
      <c r="G320">
        <v>-6.6631708981640347</v>
      </c>
      <c r="H320">
        <v>18.01102947444133</v>
      </c>
      <c r="I320">
        <v>-106.61073437062456</v>
      </c>
      <c r="J320">
        <v>-6.2712196688602679</v>
      </c>
      <c r="K320" t="s">
        <v>14602</v>
      </c>
      <c r="L320" t="s">
        <v>14603</v>
      </c>
      <c r="M320">
        <v>4</v>
      </c>
    </row>
    <row r="321" spans="1:13" x14ac:dyDescent="0.25">
      <c r="A321" s="96" t="s">
        <v>18125</v>
      </c>
      <c r="B321" s="96" t="s">
        <v>530</v>
      </c>
      <c r="C321" s="96" t="s">
        <v>309</v>
      </c>
      <c r="D321" s="96" t="s">
        <v>20284</v>
      </c>
      <c r="E321">
        <v>345.53536440254686</v>
      </c>
      <c r="F321">
        <v>15.946262163439371</v>
      </c>
      <c r="G321">
        <v>0.93801542137878657</v>
      </c>
      <c r="H321">
        <v>344.59734898116807</v>
      </c>
      <c r="I321">
        <v>15.008246742060578</v>
      </c>
      <c r="J321">
        <v>0.88283804365062224</v>
      </c>
      <c r="K321" t="s">
        <v>18125</v>
      </c>
      <c r="L321" t="s">
        <v>18126</v>
      </c>
      <c r="M321">
        <v>2</v>
      </c>
    </row>
    <row r="322" spans="1:13" x14ac:dyDescent="0.25">
      <c r="A322" s="96" t="s">
        <v>10413</v>
      </c>
      <c r="B322" s="96" t="s">
        <v>906</v>
      </c>
      <c r="C322" s="96" t="s">
        <v>309</v>
      </c>
      <c r="D322" s="96" t="s">
        <v>20309</v>
      </c>
      <c r="E322">
        <v>247.52184566454093</v>
      </c>
      <c r="F322">
        <v>-82.067256574566557</v>
      </c>
      <c r="G322">
        <v>-4.8274856808568565</v>
      </c>
      <c r="H322">
        <v>252.34933134539779</v>
      </c>
      <c r="I322">
        <v>-77.239770893709704</v>
      </c>
      <c r="J322">
        <v>-4.5435159349241001</v>
      </c>
      <c r="K322" t="s">
        <v>10413</v>
      </c>
      <c r="L322" t="s">
        <v>189</v>
      </c>
      <c r="M322">
        <v>12</v>
      </c>
    </row>
    <row r="323" spans="1:13" x14ac:dyDescent="0.25">
      <c r="A323" s="96" t="s">
        <v>16615</v>
      </c>
      <c r="B323" s="96" t="s">
        <v>715</v>
      </c>
      <c r="C323" s="96" t="s">
        <v>319</v>
      </c>
      <c r="D323" s="96" t="s">
        <v>20689</v>
      </c>
      <c r="E323">
        <v>26.110162498912448</v>
      </c>
      <c r="F323">
        <v>-98.511601346153441</v>
      </c>
      <c r="G323">
        <v>-5.7948000791854968</v>
      </c>
      <c r="H323">
        <v>31.904962578097944</v>
      </c>
      <c r="I323">
        <v>-92.716801266967934</v>
      </c>
      <c r="J323">
        <v>-5.4539294862922318</v>
      </c>
      <c r="K323" t="s">
        <v>16615</v>
      </c>
      <c r="L323" t="s">
        <v>16616</v>
      </c>
      <c r="M323">
        <v>3</v>
      </c>
    </row>
    <row r="324" spans="1:13" x14ac:dyDescent="0.25">
      <c r="A324" s="96" t="s">
        <v>1214</v>
      </c>
      <c r="B324" s="96" t="s">
        <v>688</v>
      </c>
      <c r="C324" s="96" t="s">
        <v>346</v>
      </c>
      <c r="D324" s="96" t="s">
        <v>20777</v>
      </c>
      <c r="E324">
        <v>15.22884754663121</v>
      </c>
      <c r="F324">
        <v>-107.28563669218811</v>
      </c>
      <c r="G324">
        <v>-6.3109198054228299</v>
      </c>
      <c r="H324">
        <v>21.539767352054039</v>
      </c>
      <c r="I324">
        <v>-100.97471688676528</v>
      </c>
      <c r="J324">
        <v>-5.9396892286332514</v>
      </c>
      <c r="K324" t="s">
        <v>1214</v>
      </c>
      <c r="L324" t="s">
        <v>87</v>
      </c>
      <c r="M324">
        <v>11</v>
      </c>
    </row>
    <row r="325" spans="1:13" x14ac:dyDescent="0.25">
      <c r="A325" s="96" t="s">
        <v>3426</v>
      </c>
      <c r="B325" s="96" t="s">
        <v>407</v>
      </c>
      <c r="C325" s="96" t="s">
        <v>447</v>
      </c>
      <c r="D325" s="96" t="s">
        <v>20600</v>
      </c>
      <c r="E325">
        <v>15.317418378361229</v>
      </c>
      <c r="F325">
        <v>-113.08550270400545</v>
      </c>
      <c r="G325">
        <v>-6.652088394353262</v>
      </c>
      <c r="H325">
        <v>28.621595167067753</v>
      </c>
      <c r="I325">
        <v>-99.781325915298922</v>
      </c>
      <c r="J325">
        <v>-5.8694897597234661</v>
      </c>
      <c r="K325" t="s">
        <v>3426</v>
      </c>
      <c r="L325" t="s">
        <v>3424</v>
      </c>
      <c r="M325">
        <v>5</v>
      </c>
    </row>
    <row r="326" spans="1:13" x14ac:dyDescent="0.25">
      <c r="A326" s="96" t="s">
        <v>17486</v>
      </c>
      <c r="B326" s="96" t="s">
        <v>906</v>
      </c>
      <c r="C326" s="96" t="s">
        <v>319</v>
      </c>
      <c r="D326" s="96" t="s">
        <v>20690</v>
      </c>
      <c r="E326">
        <v>25.61</v>
      </c>
      <c r="F326">
        <v>-99.011763845065886</v>
      </c>
      <c r="G326">
        <v>-5.8242214026509345</v>
      </c>
      <c r="H326">
        <v>31.434221402650934</v>
      </c>
      <c r="I326">
        <v>-93.187542442414951</v>
      </c>
      <c r="J326">
        <v>-5.481620143671468</v>
      </c>
      <c r="K326" t="s">
        <v>17486</v>
      </c>
      <c r="L326" t="s">
        <v>17487</v>
      </c>
      <c r="M326">
        <v>2</v>
      </c>
    </row>
    <row r="327" spans="1:13" x14ac:dyDescent="0.25">
      <c r="A327" s="96" t="s">
        <v>19195</v>
      </c>
      <c r="B327" s="96" t="s">
        <v>701</v>
      </c>
      <c r="C327" s="96" t="s">
        <v>319</v>
      </c>
      <c r="D327" s="96" t="s">
        <v>20400</v>
      </c>
      <c r="E327">
        <v>161.0209733777485</v>
      </c>
      <c r="F327">
        <v>36.399209532682619</v>
      </c>
      <c r="G327">
        <v>2.1411299725107424</v>
      </c>
      <c r="H327">
        <v>158.87984340523778</v>
      </c>
      <c r="I327">
        <v>34.258079560171893</v>
      </c>
      <c r="J327">
        <v>2.0151811505983468</v>
      </c>
      <c r="K327" t="s">
        <v>19195</v>
      </c>
      <c r="L327" t="s">
        <v>19196</v>
      </c>
      <c r="M327">
        <v>1</v>
      </c>
    </row>
    <row r="328" spans="1:13" x14ac:dyDescent="0.25">
      <c r="A328" s="96" t="s">
        <v>13647</v>
      </c>
      <c r="B328" s="96" t="s">
        <v>516</v>
      </c>
      <c r="C328" s="96" t="s">
        <v>346</v>
      </c>
      <c r="D328" s="96" t="s">
        <v>20475</v>
      </c>
      <c r="E328">
        <v>66.12468760403226</v>
      </c>
      <c r="F328">
        <v>-56.389796634787061</v>
      </c>
      <c r="G328">
        <v>-3.3170468608698269</v>
      </c>
      <c r="H328">
        <v>69.441734464902083</v>
      </c>
      <c r="I328">
        <v>-53.072749773917238</v>
      </c>
      <c r="J328">
        <v>-3.1219264572892493</v>
      </c>
      <c r="K328" t="s">
        <v>13647</v>
      </c>
      <c r="L328" t="s">
        <v>16</v>
      </c>
      <c r="M328">
        <v>10</v>
      </c>
    </row>
    <row r="329" spans="1:13" x14ac:dyDescent="0.25">
      <c r="A329" s="96" t="s">
        <v>15945</v>
      </c>
      <c r="B329" s="96" t="s">
        <v>715</v>
      </c>
      <c r="C329" s="96" t="s">
        <v>346</v>
      </c>
      <c r="D329" s="96" t="s">
        <v>20317</v>
      </c>
      <c r="E329">
        <v>192.91126852318592</v>
      </c>
      <c r="F329">
        <v>70.396784284366603</v>
      </c>
      <c r="G329">
        <v>4.1409873108450945</v>
      </c>
      <c r="H329">
        <v>188.77028121234082</v>
      </c>
      <c r="I329">
        <v>66.255796973521498</v>
      </c>
      <c r="J329">
        <v>3.8973998219718529</v>
      </c>
      <c r="K329" t="s">
        <v>15945</v>
      </c>
      <c r="L329" t="s">
        <v>15946</v>
      </c>
      <c r="M329">
        <v>3</v>
      </c>
    </row>
    <row r="330" spans="1:13" x14ac:dyDescent="0.25">
      <c r="A330" s="96" t="s">
        <v>14811</v>
      </c>
      <c r="B330" s="96" t="s">
        <v>638</v>
      </c>
      <c r="C330" s="96" t="s">
        <v>346</v>
      </c>
      <c r="D330" s="96" t="s">
        <v>20848</v>
      </c>
      <c r="E330">
        <v>3.97</v>
      </c>
      <c r="F330">
        <v>-118.54448423881932</v>
      </c>
      <c r="G330">
        <v>-6.9732049552246664</v>
      </c>
      <c r="H330">
        <v>10.943204955224667</v>
      </c>
      <c r="I330">
        <v>-111.57127928359465</v>
      </c>
      <c r="J330">
        <v>-6.563016428446744</v>
      </c>
      <c r="K330" t="s">
        <v>14811</v>
      </c>
      <c r="L330" t="s">
        <v>14812</v>
      </c>
      <c r="M330">
        <v>4</v>
      </c>
    </row>
    <row r="331" spans="1:13" x14ac:dyDescent="0.25">
      <c r="A331" s="96" t="s">
        <v>19190</v>
      </c>
      <c r="B331" s="96" t="s">
        <v>363</v>
      </c>
      <c r="C331" s="96" t="s">
        <v>319</v>
      </c>
      <c r="D331" s="96" t="s">
        <v>20482</v>
      </c>
      <c r="E331">
        <v>95.037546019341349</v>
      </c>
      <c r="F331">
        <v>-29.584217825724537</v>
      </c>
      <c r="G331">
        <v>-1.7402481073955609</v>
      </c>
      <c r="H331">
        <v>96.777794126736907</v>
      </c>
      <c r="I331">
        <v>-27.843969718328978</v>
      </c>
      <c r="J331">
        <v>-1.6378805716664104</v>
      </c>
      <c r="K331" t="s">
        <v>19190</v>
      </c>
      <c r="L331" t="s">
        <v>19191</v>
      </c>
      <c r="M331">
        <v>1</v>
      </c>
    </row>
    <row r="332" spans="1:13" x14ac:dyDescent="0.25">
      <c r="A332" s="96" t="s">
        <v>17409</v>
      </c>
      <c r="B332" s="96" t="s">
        <v>688</v>
      </c>
      <c r="C332" s="96" t="s">
        <v>447</v>
      </c>
      <c r="D332" s="96" t="s">
        <v>20485</v>
      </c>
      <c r="E332">
        <v>55.558114275331825</v>
      </c>
      <c r="F332">
        <v>-72.844806807034843</v>
      </c>
      <c r="G332">
        <v>-4.2849886357079319</v>
      </c>
      <c r="H332">
        <v>64.128091546747697</v>
      </c>
      <c r="I332">
        <v>-64.274829535618977</v>
      </c>
      <c r="J332">
        <v>-3.7808723256246459</v>
      </c>
      <c r="K332" t="s">
        <v>17409</v>
      </c>
      <c r="L332" t="s">
        <v>17410</v>
      </c>
      <c r="M332">
        <v>2</v>
      </c>
    </row>
    <row r="333" spans="1:13" x14ac:dyDescent="0.25">
      <c r="A333" s="96" t="s">
        <v>21463</v>
      </c>
      <c r="B333" s="96" t="s">
        <v>363</v>
      </c>
      <c r="C333" s="96" t="s">
        <v>447</v>
      </c>
      <c r="D333" s="96" t="s">
        <v>20425</v>
      </c>
      <c r="E333">
        <v>80.169793984441071</v>
      </c>
      <c r="F333">
        <v>-48.233127097925603</v>
      </c>
      <c r="G333">
        <v>-2.837242770466212</v>
      </c>
      <c r="H333">
        <v>85.84427952537348</v>
      </c>
      <c r="I333">
        <v>-42.558641556993194</v>
      </c>
      <c r="J333">
        <v>-2.5034495033525408</v>
      </c>
      <c r="K333" t="s">
        <v>21463</v>
      </c>
      <c r="L333" t="s">
        <v>21464</v>
      </c>
      <c r="M333">
        <v>0</v>
      </c>
    </row>
    <row r="334" spans="1:13" x14ac:dyDescent="0.25">
      <c r="A334" s="96" t="s">
        <v>6535</v>
      </c>
      <c r="B334" s="96" t="s">
        <v>663</v>
      </c>
      <c r="C334" s="96" t="s">
        <v>319</v>
      </c>
      <c r="D334" s="96" t="s">
        <v>20713</v>
      </c>
      <c r="E334">
        <v>20.168942416964015</v>
      </c>
      <c r="F334">
        <v>-104.45282142810187</v>
      </c>
      <c r="G334">
        <v>-6.1442836134177572</v>
      </c>
      <c r="H334">
        <v>26.313226030381774</v>
      </c>
      <c r="I334">
        <v>-98.308537814684115</v>
      </c>
      <c r="J334">
        <v>-5.7828551655696536</v>
      </c>
      <c r="K334" t="s">
        <v>6535</v>
      </c>
      <c r="L334" t="s">
        <v>104</v>
      </c>
      <c r="M334">
        <v>6</v>
      </c>
    </row>
    <row r="335" spans="1:13" x14ac:dyDescent="0.25">
      <c r="A335" s="96" t="s">
        <v>5739</v>
      </c>
      <c r="B335" s="96" t="s">
        <v>338</v>
      </c>
      <c r="C335" s="96" t="s">
        <v>346</v>
      </c>
      <c r="D335" s="96" t="s">
        <v>20484</v>
      </c>
      <c r="E335">
        <v>60.289532004268494</v>
      </c>
      <c r="F335">
        <v>-62.224952234550827</v>
      </c>
      <c r="G335">
        <v>-3.6602913079147545</v>
      </c>
      <c r="H335">
        <v>63.949823312183248</v>
      </c>
      <c r="I335">
        <v>-58.564660926636073</v>
      </c>
      <c r="J335">
        <v>-3.4449800545080045</v>
      </c>
      <c r="K335" t="s">
        <v>5739</v>
      </c>
      <c r="L335" t="s">
        <v>248</v>
      </c>
      <c r="M335">
        <v>7</v>
      </c>
    </row>
    <row r="336" spans="1:13" x14ac:dyDescent="0.25">
      <c r="A336" s="96" t="s">
        <v>15255</v>
      </c>
      <c r="B336" s="96" t="s">
        <v>688</v>
      </c>
      <c r="C336" s="96" t="s">
        <v>447</v>
      </c>
      <c r="D336" s="96" t="s">
        <v>20876</v>
      </c>
      <c r="E336">
        <v>3.7</v>
      </c>
      <c r="F336">
        <v>-124.70292108236667</v>
      </c>
      <c r="G336">
        <v>-7.3354659460215688</v>
      </c>
      <c r="H336">
        <v>18.370931892043139</v>
      </c>
      <c r="I336">
        <v>-110.03198919032354</v>
      </c>
      <c r="J336">
        <v>-6.4724699523719735</v>
      </c>
      <c r="K336" t="s">
        <v>15255</v>
      </c>
      <c r="L336" t="s">
        <v>15256</v>
      </c>
      <c r="M336">
        <v>4</v>
      </c>
    </row>
    <row r="337" spans="1:13" x14ac:dyDescent="0.25">
      <c r="A337" s="96" t="s">
        <v>19186</v>
      </c>
      <c r="B337" s="96" t="s">
        <v>312</v>
      </c>
      <c r="C337" s="96" t="s">
        <v>447</v>
      </c>
      <c r="D337" s="96" t="s">
        <v>20511</v>
      </c>
      <c r="E337">
        <v>45.784146396284427</v>
      </c>
      <c r="F337">
        <v>-82.618774686082247</v>
      </c>
      <c r="G337">
        <v>-4.8599279227107202</v>
      </c>
      <c r="H337">
        <v>55.504002241705869</v>
      </c>
      <c r="I337">
        <v>-72.898918840660798</v>
      </c>
      <c r="J337">
        <v>-4.2881716965094583</v>
      </c>
      <c r="K337" t="s">
        <v>19186</v>
      </c>
      <c r="L337" t="s">
        <v>19187</v>
      </c>
      <c r="M337">
        <v>1</v>
      </c>
    </row>
    <row r="338" spans="1:13" x14ac:dyDescent="0.25">
      <c r="A338" s="96" t="s">
        <v>16258</v>
      </c>
      <c r="B338" s="96" t="s">
        <v>350</v>
      </c>
      <c r="C338" s="96" t="s">
        <v>319</v>
      </c>
      <c r="D338" s="96" t="s">
        <v>20743</v>
      </c>
      <c r="E338">
        <v>7.45</v>
      </c>
      <c r="F338">
        <v>-117.17176384506588</v>
      </c>
      <c r="G338">
        <v>-6.8924566967685816</v>
      </c>
      <c r="H338">
        <v>14.342456696768583</v>
      </c>
      <c r="I338">
        <v>-110.27930714829731</v>
      </c>
      <c r="J338">
        <v>-6.4870180675469005</v>
      </c>
      <c r="K338" t="s">
        <v>16258</v>
      </c>
      <c r="L338" t="s">
        <v>16259</v>
      </c>
      <c r="M338">
        <v>3</v>
      </c>
    </row>
    <row r="339" spans="1:13" x14ac:dyDescent="0.25">
      <c r="A339" s="96" t="s">
        <v>14759</v>
      </c>
      <c r="B339" s="96" t="s">
        <v>888</v>
      </c>
      <c r="C339" s="96" t="s">
        <v>319</v>
      </c>
      <c r="D339" s="96" t="s">
        <v>20454</v>
      </c>
      <c r="E339">
        <v>109.40740003492543</v>
      </c>
      <c r="F339">
        <v>-15.214363810140455</v>
      </c>
      <c r="G339">
        <v>-0.8949625770670856</v>
      </c>
      <c r="H339">
        <v>110.30236261199251</v>
      </c>
      <c r="I339">
        <v>-14.319401233073378</v>
      </c>
      <c r="J339">
        <v>-0.84231771959255164</v>
      </c>
      <c r="K339" t="s">
        <v>14759</v>
      </c>
      <c r="L339" t="s">
        <v>14760</v>
      </c>
      <c r="M339">
        <v>4</v>
      </c>
    </row>
    <row r="340" spans="1:13" x14ac:dyDescent="0.25">
      <c r="A340" s="96" t="s">
        <v>9605</v>
      </c>
      <c r="B340" s="96" t="s">
        <v>440</v>
      </c>
      <c r="C340" s="96" t="s">
        <v>346</v>
      </c>
      <c r="D340" s="96" t="s">
        <v>20827</v>
      </c>
      <c r="E340">
        <v>8.2899999999999991</v>
      </c>
      <c r="F340">
        <v>-114.22448423881931</v>
      </c>
      <c r="G340">
        <v>-6.7190873081658422</v>
      </c>
      <c r="H340">
        <v>15.009087308165842</v>
      </c>
      <c r="I340">
        <v>-107.50539693065348</v>
      </c>
      <c r="J340">
        <v>-6.3238468782737343</v>
      </c>
      <c r="K340" t="s">
        <v>9605</v>
      </c>
      <c r="L340" t="s">
        <v>9602</v>
      </c>
      <c r="M340">
        <v>6</v>
      </c>
    </row>
    <row r="341" spans="1:13" x14ac:dyDescent="0.25">
      <c r="A341" s="96" t="s">
        <v>19823</v>
      </c>
      <c r="B341" s="96" t="s">
        <v>363</v>
      </c>
      <c r="C341" s="96" t="s">
        <v>346</v>
      </c>
      <c r="D341" s="96" t="s">
        <v>20817</v>
      </c>
      <c r="E341">
        <v>10.210000000000001</v>
      </c>
      <c r="F341">
        <v>-112.30448423881933</v>
      </c>
      <c r="G341">
        <v>-6.6061461316952546</v>
      </c>
      <c r="H341">
        <v>16.816146131695255</v>
      </c>
      <c r="I341">
        <v>-105.69833810712407</v>
      </c>
      <c r="J341">
        <v>-6.217549300419063</v>
      </c>
      <c r="K341" t="s">
        <v>19823</v>
      </c>
      <c r="L341" t="s">
        <v>19824</v>
      </c>
      <c r="M341">
        <v>1</v>
      </c>
    </row>
    <row r="342" spans="1:13" x14ac:dyDescent="0.25">
      <c r="A342" s="96" t="s">
        <v>18712</v>
      </c>
      <c r="B342" s="96" t="s">
        <v>901</v>
      </c>
      <c r="C342" s="96" t="s">
        <v>346</v>
      </c>
      <c r="D342" s="96" t="s">
        <v>20423</v>
      </c>
      <c r="E342">
        <v>104.38425968378675</v>
      </c>
      <c r="F342">
        <v>-18.130224555032569</v>
      </c>
      <c r="G342">
        <v>-1.0664837973548571</v>
      </c>
      <c r="H342">
        <v>105.4507434811416</v>
      </c>
      <c r="I342">
        <v>-17.063740757677721</v>
      </c>
      <c r="J342">
        <v>-1.0037494563339835</v>
      </c>
      <c r="K342" t="s">
        <v>18712</v>
      </c>
      <c r="L342" t="s">
        <v>15275</v>
      </c>
      <c r="M342">
        <v>4</v>
      </c>
    </row>
    <row r="343" spans="1:13" x14ac:dyDescent="0.25">
      <c r="A343" s="96" t="s">
        <v>21874</v>
      </c>
      <c r="B343" s="96" t="s">
        <v>338</v>
      </c>
      <c r="C343" s="96" t="s">
        <v>346</v>
      </c>
      <c r="D343" s="96" t="s">
        <v>20768</v>
      </c>
      <c r="E343">
        <v>18.200000000000003</v>
      </c>
      <c r="F343">
        <v>-104.31448423881932</v>
      </c>
      <c r="G343">
        <v>-6.1361461316952539</v>
      </c>
      <c r="H343">
        <v>24.336146131695259</v>
      </c>
      <c r="I343">
        <v>-98.178338107124063</v>
      </c>
      <c r="J343">
        <v>-5.7751963592425923</v>
      </c>
      <c r="K343" t="s">
        <v>21874</v>
      </c>
      <c r="L343" t="s">
        <v>21875</v>
      </c>
      <c r="M343">
        <v>0</v>
      </c>
    </row>
    <row r="344" spans="1:13" x14ac:dyDescent="0.25">
      <c r="A344" s="96" t="s">
        <v>21461</v>
      </c>
      <c r="B344" s="96" t="s">
        <v>1359</v>
      </c>
      <c r="C344" s="96" t="s">
        <v>309</v>
      </c>
      <c r="D344" s="96" t="s">
        <v>20311</v>
      </c>
      <c r="E344">
        <v>239.13839160239681</v>
      </c>
      <c r="F344">
        <v>-90.450710636710681</v>
      </c>
      <c r="G344">
        <v>-5.3206300374535695</v>
      </c>
      <c r="H344">
        <v>244.45902163985039</v>
      </c>
      <c r="I344">
        <v>-85.130080599257099</v>
      </c>
      <c r="J344">
        <v>-5.0076517999562995</v>
      </c>
      <c r="K344" t="s">
        <v>21461</v>
      </c>
      <c r="L344" t="s">
        <v>21462</v>
      </c>
      <c r="M344">
        <v>0</v>
      </c>
    </row>
    <row r="345" spans="1:13" x14ac:dyDescent="0.25">
      <c r="A345" s="96" t="s">
        <v>5126</v>
      </c>
      <c r="B345" s="96" t="s">
        <v>688</v>
      </c>
      <c r="C345" s="96" t="s">
        <v>346</v>
      </c>
      <c r="D345" s="96" t="s">
        <v>20369</v>
      </c>
      <c r="E345">
        <v>141.47935154164952</v>
      </c>
      <c r="F345">
        <v>18.9648673028302</v>
      </c>
      <c r="G345">
        <v>1.115580429578247</v>
      </c>
      <c r="H345">
        <v>140.36377111207128</v>
      </c>
      <c r="I345">
        <v>17.849286873251955</v>
      </c>
      <c r="J345">
        <v>1.049958051367762</v>
      </c>
      <c r="K345" t="s">
        <v>5126</v>
      </c>
      <c r="L345" t="s">
        <v>18</v>
      </c>
      <c r="M345">
        <v>9</v>
      </c>
    </row>
    <row r="346" spans="1:13" x14ac:dyDescent="0.25">
      <c r="A346" s="96" t="s">
        <v>16097</v>
      </c>
      <c r="B346" s="96" t="s">
        <v>385</v>
      </c>
      <c r="C346" s="96" t="s">
        <v>447</v>
      </c>
      <c r="D346" s="96" t="s">
        <v>20481</v>
      </c>
      <c r="E346">
        <v>55.561187647214268</v>
      </c>
      <c r="F346">
        <v>-72.841733435152406</v>
      </c>
      <c r="G346">
        <v>-4.2848078491266124</v>
      </c>
      <c r="H346">
        <v>64.130803345467484</v>
      </c>
      <c r="I346">
        <v>-64.27211773689919</v>
      </c>
      <c r="J346">
        <v>-3.7807128080528933</v>
      </c>
      <c r="K346" t="s">
        <v>16097</v>
      </c>
      <c r="L346" t="s">
        <v>16098</v>
      </c>
      <c r="M346">
        <v>3</v>
      </c>
    </row>
    <row r="347" spans="1:13" x14ac:dyDescent="0.25">
      <c r="A347" s="96" t="s">
        <v>16041</v>
      </c>
      <c r="B347" s="96" t="s">
        <v>901</v>
      </c>
      <c r="C347" s="96" t="s">
        <v>447</v>
      </c>
      <c r="D347" s="96" t="s">
        <v>20320</v>
      </c>
      <c r="E347">
        <v>191.77431388651107</v>
      </c>
      <c r="F347">
        <v>63.371392804144392</v>
      </c>
      <c r="G347">
        <v>3.7277289884790821</v>
      </c>
      <c r="H347">
        <v>184.31885590955289</v>
      </c>
      <c r="I347">
        <v>55.91593482718622</v>
      </c>
      <c r="J347">
        <v>3.2891726368933072</v>
      </c>
      <c r="K347" t="s">
        <v>16041</v>
      </c>
      <c r="L347" t="s">
        <v>16042</v>
      </c>
      <c r="M347">
        <v>3</v>
      </c>
    </row>
    <row r="348" spans="1:13" x14ac:dyDescent="0.25">
      <c r="A348" s="96" t="s">
        <v>5910</v>
      </c>
      <c r="B348" s="96" t="s">
        <v>407</v>
      </c>
      <c r="C348" s="96" t="s">
        <v>319</v>
      </c>
      <c r="D348" s="96" t="s">
        <v>20717</v>
      </c>
      <c r="E348">
        <v>19.47</v>
      </c>
      <c r="F348">
        <v>-105.15176384506589</v>
      </c>
      <c r="G348">
        <v>-6.1853978732391699</v>
      </c>
      <c r="H348">
        <v>25.655397873239171</v>
      </c>
      <c r="I348">
        <v>-98.966365971826718</v>
      </c>
      <c r="J348">
        <v>-5.8215509395192191</v>
      </c>
      <c r="K348" t="s">
        <v>5910</v>
      </c>
      <c r="L348" t="s">
        <v>5909</v>
      </c>
      <c r="M348">
        <v>5</v>
      </c>
    </row>
    <row r="349" spans="1:13" x14ac:dyDescent="0.25">
      <c r="A349" s="96" t="s">
        <v>18523</v>
      </c>
      <c r="B349" s="96" t="s">
        <v>296</v>
      </c>
      <c r="C349" s="96" t="s">
        <v>319</v>
      </c>
      <c r="D349" s="96" t="s">
        <v>20712</v>
      </c>
      <c r="E349">
        <v>20.440000000000001</v>
      </c>
      <c r="F349">
        <v>-104.18176384506589</v>
      </c>
      <c r="G349">
        <v>-6.1283390497097585</v>
      </c>
      <c r="H349">
        <v>26.56833904970976</v>
      </c>
      <c r="I349">
        <v>-98.053424795356122</v>
      </c>
      <c r="J349">
        <v>-5.7678485173738894</v>
      </c>
      <c r="K349" t="s">
        <v>18523</v>
      </c>
      <c r="L349" t="s">
        <v>18524</v>
      </c>
      <c r="M349">
        <v>2</v>
      </c>
    </row>
    <row r="350" spans="1:13" x14ac:dyDescent="0.25">
      <c r="A350" s="96" t="s">
        <v>14816</v>
      </c>
      <c r="B350" s="96" t="s">
        <v>715</v>
      </c>
      <c r="C350" s="96" t="s">
        <v>346</v>
      </c>
      <c r="D350" s="96" t="s">
        <v>20765</v>
      </c>
      <c r="E350">
        <v>18.437033429108212</v>
      </c>
      <c r="F350">
        <v>-104.07745080971111</v>
      </c>
      <c r="G350">
        <v>-6.1222029888065359</v>
      </c>
      <c r="H350">
        <v>24.55923641791475</v>
      </c>
      <c r="I350">
        <v>-97.955247820904574</v>
      </c>
      <c r="J350">
        <v>-5.7620734012296806</v>
      </c>
      <c r="K350" t="s">
        <v>14816</v>
      </c>
      <c r="L350" t="s">
        <v>14817</v>
      </c>
      <c r="M350">
        <v>4</v>
      </c>
    </row>
    <row r="351" spans="1:13" x14ac:dyDescent="0.25">
      <c r="A351" s="96" t="s">
        <v>19177</v>
      </c>
      <c r="B351" s="96" t="s">
        <v>546</v>
      </c>
      <c r="C351" s="96" t="s">
        <v>447</v>
      </c>
      <c r="D351" s="96" t="s">
        <v>20362</v>
      </c>
      <c r="E351">
        <v>135.5148352645873</v>
      </c>
      <c r="F351">
        <v>7.1119141822206302</v>
      </c>
      <c r="G351">
        <v>0.41834789307180176</v>
      </c>
      <c r="H351">
        <v>134.67813947844368</v>
      </c>
      <c r="I351">
        <v>6.2752183960770083</v>
      </c>
      <c r="J351">
        <v>0.36913049388688285</v>
      </c>
      <c r="K351" t="s">
        <v>19177</v>
      </c>
      <c r="L351" t="s">
        <v>19178</v>
      </c>
      <c r="M351">
        <v>1</v>
      </c>
    </row>
    <row r="352" spans="1:13" x14ac:dyDescent="0.25">
      <c r="A352" s="96" t="s">
        <v>21459</v>
      </c>
      <c r="B352" s="96" t="s">
        <v>333</v>
      </c>
      <c r="C352" s="96" t="s">
        <v>447</v>
      </c>
      <c r="D352" s="96" t="s">
        <v>20532</v>
      </c>
      <c r="E352">
        <v>33.127589896357605</v>
      </c>
      <c r="F352">
        <v>-95.275331186009069</v>
      </c>
      <c r="G352">
        <v>-5.6044312462358272</v>
      </c>
      <c r="H352">
        <v>44.336452388829258</v>
      </c>
      <c r="I352">
        <v>-84.066468693537416</v>
      </c>
      <c r="J352">
        <v>-4.9450863937374949</v>
      </c>
      <c r="K352" t="s">
        <v>21459</v>
      </c>
      <c r="L352" t="s">
        <v>21460</v>
      </c>
      <c r="M352">
        <v>0</v>
      </c>
    </row>
    <row r="353" spans="1:13" x14ac:dyDescent="0.25">
      <c r="A353" s="96" t="s">
        <v>18415</v>
      </c>
      <c r="B353" s="96" t="s">
        <v>564</v>
      </c>
      <c r="C353" s="96" t="s">
        <v>447</v>
      </c>
      <c r="D353" s="96" t="s">
        <v>20575</v>
      </c>
      <c r="E353">
        <v>19.060000000000002</v>
      </c>
      <c r="F353">
        <v>-109.34292108236667</v>
      </c>
      <c r="G353">
        <v>-6.4319365342568631</v>
      </c>
      <c r="H353">
        <v>31.923873068513728</v>
      </c>
      <c r="I353">
        <v>-96.479048013852946</v>
      </c>
      <c r="J353">
        <v>-5.6752381184619383</v>
      </c>
      <c r="K353" t="s">
        <v>18415</v>
      </c>
      <c r="L353" t="s">
        <v>18416</v>
      </c>
      <c r="M353">
        <v>2</v>
      </c>
    </row>
    <row r="354" spans="1:13" x14ac:dyDescent="0.25">
      <c r="A354" s="96" t="s">
        <v>17327</v>
      </c>
      <c r="B354" s="96" t="s">
        <v>338</v>
      </c>
      <c r="C354" s="96" t="s">
        <v>309</v>
      </c>
      <c r="D354" s="96" t="s">
        <v>20568</v>
      </c>
      <c r="E354">
        <v>20.004382277653711</v>
      </c>
      <c r="F354">
        <v>-309.5847199614538</v>
      </c>
      <c r="G354">
        <v>-18.210865880085517</v>
      </c>
      <c r="H354">
        <v>38.215248157739225</v>
      </c>
      <c r="I354">
        <v>-291.37385408136828</v>
      </c>
      <c r="J354">
        <v>-17.139638475374603</v>
      </c>
      <c r="K354" t="s">
        <v>17327</v>
      </c>
      <c r="L354" t="s">
        <v>17328</v>
      </c>
      <c r="M354">
        <v>2</v>
      </c>
    </row>
    <row r="355" spans="1:13" x14ac:dyDescent="0.25">
      <c r="A355" s="96" t="s">
        <v>21457</v>
      </c>
      <c r="B355" s="96" t="s">
        <v>901</v>
      </c>
      <c r="C355" s="96" t="s">
        <v>346</v>
      </c>
      <c r="D355" s="96" t="s">
        <v>20387</v>
      </c>
      <c r="E355">
        <v>122.76782935219813</v>
      </c>
      <c r="F355">
        <v>0.25334511337881338</v>
      </c>
      <c r="G355">
        <v>1.4902653728165493E-2</v>
      </c>
      <c r="H355">
        <v>122.75292669846996</v>
      </c>
      <c r="I355">
        <v>0.23844245965064204</v>
      </c>
      <c r="J355">
        <v>1.4026027038273062E-2</v>
      </c>
      <c r="K355" t="s">
        <v>21457</v>
      </c>
      <c r="L355" t="s">
        <v>21458</v>
      </c>
      <c r="M355">
        <v>0</v>
      </c>
    </row>
    <row r="356" spans="1:13" x14ac:dyDescent="0.25">
      <c r="A356" s="96" t="s">
        <v>9411</v>
      </c>
      <c r="B356" s="96" t="s">
        <v>715</v>
      </c>
      <c r="C356" s="96" t="s">
        <v>447</v>
      </c>
      <c r="D356" s="96" t="s">
        <v>20332</v>
      </c>
      <c r="E356">
        <v>167.52825203560488</v>
      </c>
      <c r="F356">
        <v>39.125330953238205</v>
      </c>
      <c r="G356">
        <v>2.3014900560728355</v>
      </c>
      <c r="H356">
        <v>162.92527192345921</v>
      </c>
      <c r="I356">
        <v>34.522350841092532</v>
      </c>
      <c r="J356">
        <v>2.0307265200642668</v>
      </c>
      <c r="K356" t="s">
        <v>9411</v>
      </c>
      <c r="L356" t="s">
        <v>9410</v>
      </c>
      <c r="M356">
        <v>5</v>
      </c>
    </row>
    <row r="357" spans="1:13" x14ac:dyDescent="0.25">
      <c r="A357" s="96" t="s">
        <v>23037</v>
      </c>
      <c r="B357" s="96" t="s">
        <v>906</v>
      </c>
      <c r="C357" s="96" t="s">
        <v>346</v>
      </c>
      <c r="D357" s="96" t="s">
        <v>20824</v>
      </c>
      <c r="E357">
        <v>8.879999999999999</v>
      </c>
      <c r="F357">
        <v>-113.63448423881933</v>
      </c>
      <c r="G357">
        <v>-6.6843814258129015</v>
      </c>
      <c r="H357">
        <v>15.564381425812901</v>
      </c>
      <c r="I357">
        <v>-106.95010281300642</v>
      </c>
      <c r="J357">
        <v>-6.2911825184121426</v>
      </c>
      <c r="K357" t="s">
        <v>23037</v>
      </c>
      <c r="L357" t="s">
        <v>10295</v>
      </c>
      <c r="M357">
        <v>5</v>
      </c>
    </row>
    <row r="358" spans="1:13" x14ac:dyDescent="0.25">
      <c r="A358" s="96" t="s">
        <v>21455</v>
      </c>
      <c r="B358" s="96" t="s">
        <v>868</v>
      </c>
      <c r="C358" s="96" t="s">
        <v>447</v>
      </c>
      <c r="D358" s="96" t="s">
        <v>20379</v>
      </c>
      <c r="E358">
        <v>123.9909007029854</v>
      </c>
      <c r="F358">
        <v>-4.4120203793812749</v>
      </c>
      <c r="G358">
        <v>-0.25953061055183968</v>
      </c>
      <c r="H358">
        <v>124.50996192408908</v>
      </c>
      <c r="I358">
        <v>-3.8929591582775913</v>
      </c>
      <c r="J358">
        <v>-0.22899759754574067</v>
      </c>
      <c r="K358" t="s">
        <v>21455</v>
      </c>
      <c r="L358" t="s">
        <v>21456</v>
      </c>
      <c r="M358">
        <v>0</v>
      </c>
    </row>
    <row r="359" spans="1:13" x14ac:dyDescent="0.25">
      <c r="A359" s="96" t="s">
        <v>2776</v>
      </c>
      <c r="B359" s="96" t="s">
        <v>906</v>
      </c>
      <c r="C359" s="96" t="s">
        <v>309</v>
      </c>
      <c r="D359" s="96" t="s">
        <v>20886</v>
      </c>
      <c r="E359">
        <v>11.740000000000002</v>
      </c>
      <c r="F359">
        <v>-317.84910223910748</v>
      </c>
      <c r="G359">
        <v>-18.697006014065146</v>
      </c>
      <c r="H359">
        <v>30.437006014065147</v>
      </c>
      <c r="I359">
        <v>-299.15209622504233</v>
      </c>
      <c r="J359">
        <v>-17.597182130884843</v>
      </c>
      <c r="K359" t="s">
        <v>2776</v>
      </c>
      <c r="L359" t="s">
        <v>2774</v>
      </c>
      <c r="M359">
        <v>6</v>
      </c>
    </row>
    <row r="360" spans="1:13" x14ac:dyDescent="0.25">
      <c r="A360" s="96" t="s">
        <v>2061</v>
      </c>
      <c r="B360" s="96" t="s">
        <v>474</v>
      </c>
      <c r="C360" s="96" t="s">
        <v>319</v>
      </c>
      <c r="D360" s="96" t="s">
        <v>20727</v>
      </c>
      <c r="E360">
        <v>15.59</v>
      </c>
      <c r="F360">
        <v>-109.03176384506588</v>
      </c>
      <c r="G360">
        <v>-6.4136331673568163</v>
      </c>
      <c r="H360">
        <v>22.003633167356817</v>
      </c>
      <c r="I360">
        <v>-102.61813067770908</v>
      </c>
      <c r="J360">
        <v>-6.0363606281005335</v>
      </c>
      <c r="K360" t="s">
        <v>2061</v>
      </c>
      <c r="L360" t="s">
        <v>2058</v>
      </c>
      <c r="M360">
        <v>6</v>
      </c>
    </row>
    <row r="361" spans="1:13" x14ac:dyDescent="0.25">
      <c r="A361" s="96" t="s">
        <v>6755</v>
      </c>
      <c r="B361" s="96" t="s">
        <v>868</v>
      </c>
      <c r="C361" s="96" t="s">
        <v>346</v>
      </c>
      <c r="D361" s="96" t="s">
        <v>20794</v>
      </c>
      <c r="E361">
        <v>12.802782047824017</v>
      </c>
      <c r="F361">
        <v>-109.71170219099531</v>
      </c>
      <c r="G361">
        <v>-6.4536295406467827</v>
      </c>
      <c r="H361">
        <v>19.256411588470801</v>
      </c>
      <c r="I361">
        <v>-103.25807265034852</v>
      </c>
      <c r="J361">
        <v>-6.0740042735499129</v>
      </c>
      <c r="K361" t="s">
        <v>6755</v>
      </c>
      <c r="L361" t="s">
        <v>49</v>
      </c>
      <c r="M361">
        <v>7</v>
      </c>
    </row>
    <row r="362" spans="1:13" x14ac:dyDescent="0.25">
      <c r="A362" s="96" t="s">
        <v>14050</v>
      </c>
      <c r="B362" s="96" t="s">
        <v>407</v>
      </c>
      <c r="C362" s="96" t="s">
        <v>447</v>
      </c>
      <c r="D362" s="96" t="s">
        <v>20359</v>
      </c>
      <c r="E362">
        <v>139.75208543860614</v>
      </c>
      <c r="F362">
        <v>11.34916435623947</v>
      </c>
      <c r="G362">
        <v>0.66759790330820412</v>
      </c>
      <c r="H362">
        <v>138.41688963198973</v>
      </c>
      <c r="I362">
        <v>10.013968549623058</v>
      </c>
      <c r="J362">
        <v>0.58905697350723873</v>
      </c>
      <c r="K362" t="s">
        <v>14050</v>
      </c>
      <c r="L362" t="s">
        <v>14051</v>
      </c>
      <c r="M362">
        <v>4</v>
      </c>
    </row>
    <row r="363" spans="1:13" x14ac:dyDescent="0.25">
      <c r="A363" s="96" t="s">
        <v>18534</v>
      </c>
      <c r="B363" s="96" t="s">
        <v>301</v>
      </c>
      <c r="C363" s="96" t="s">
        <v>319</v>
      </c>
      <c r="D363" s="96" t="s">
        <v>20572</v>
      </c>
      <c r="E363">
        <v>51.97366275732287</v>
      </c>
      <c r="F363">
        <v>-72.648101087743015</v>
      </c>
      <c r="G363">
        <v>-4.2734177110437068</v>
      </c>
      <c r="H363">
        <v>56.247080468366576</v>
      </c>
      <c r="I363">
        <v>-68.374683376699309</v>
      </c>
      <c r="J363">
        <v>-4.0220401986293712</v>
      </c>
      <c r="K363" t="s">
        <v>18534</v>
      </c>
      <c r="L363" t="s">
        <v>18535</v>
      </c>
      <c r="M363">
        <v>2</v>
      </c>
    </row>
    <row r="364" spans="1:13" x14ac:dyDescent="0.25">
      <c r="A364" s="96" t="s">
        <v>14449</v>
      </c>
      <c r="B364" s="96" t="s">
        <v>474</v>
      </c>
      <c r="C364" s="96" t="s">
        <v>319</v>
      </c>
      <c r="D364" s="96" t="s">
        <v>20723</v>
      </c>
      <c r="E364">
        <v>16.604137226183195</v>
      </c>
      <c r="F364">
        <v>-108.01762661888269</v>
      </c>
      <c r="G364">
        <v>-6.3539780364048637</v>
      </c>
      <c r="H364">
        <v>22.958115262588059</v>
      </c>
      <c r="I364">
        <v>-101.66364858247783</v>
      </c>
      <c r="J364">
        <v>-5.9802146224986963</v>
      </c>
      <c r="K364" t="s">
        <v>14449</v>
      </c>
      <c r="L364" t="s">
        <v>14450</v>
      </c>
      <c r="M364">
        <v>4</v>
      </c>
    </row>
    <row r="365" spans="1:13" x14ac:dyDescent="0.25">
      <c r="A365" s="96" t="s">
        <v>16277</v>
      </c>
      <c r="B365" s="96" t="s">
        <v>333</v>
      </c>
      <c r="C365" s="96" t="s">
        <v>346</v>
      </c>
      <c r="D365" s="96" t="s">
        <v>20443</v>
      </c>
      <c r="E365">
        <v>79.203246118007499</v>
      </c>
      <c r="F365">
        <v>-43.311238120811822</v>
      </c>
      <c r="G365">
        <v>-2.5477198894595188</v>
      </c>
      <c r="H365">
        <v>81.750966007467014</v>
      </c>
      <c r="I365">
        <v>-40.763518231352307</v>
      </c>
      <c r="J365">
        <v>-2.3978540136089594</v>
      </c>
      <c r="K365" t="s">
        <v>16277</v>
      </c>
      <c r="L365" t="s">
        <v>16278</v>
      </c>
      <c r="M365">
        <v>3</v>
      </c>
    </row>
    <row r="366" spans="1:13" x14ac:dyDescent="0.25">
      <c r="A366" s="96" t="s">
        <v>8191</v>
      </c>
      <c r="B366" s="96" t="s">
        <v>516</v>
      </c>
      <c r="C366" s="96" t="s">
        <v>346</v>
      </c>
      <c r="D366" s="96" t="s">
        <v>20832</v>
      </c>
      <c r="E366">
        <v>5.9770602309382603</v>
      </c>
      <c r="F366">
        <v>-116.53742400788106</v>
      </c>
      <c r="G366">
        <v>-6.8551425886988859</v>
      </c>
      <c r="H366">
        <v>12.832202819637146</v>
      </c>
      <c r="I366">
        <v>-109.68228141918217</v>
      </c>
      <c r="J366">
        <v>-6.4518989070107162</v>
      </c>
      <c r="K366" t="s">
        <v>8191</v>
      </c>
      <c r="L366" t="s">
        <v>8187</v>
      </c>
      <c r="M366">
        <v>7</v>
      </c>
    </row>
    <row r="367" spans="1:13" x14ac:dyDescent="0.25">
      <c r="A367" s="96" t="s">
        <v>21453</v>
      </c>
      <c r="B367" s="96" t="s">
        <v>474</v>
      </c>
      <c r="C367" s="96" t="s">
        <v>447</v>
      </c>
      <c r="D367" s="96" t="s">
        <v>20542</v>
      </c>
      <c r="E367">
        <v>25.009063111159509</v>
      </c>
      <c r="F367">
        <v>-103.39385797120717</v>
      </c>
      <c r="G367">
        <v>-6.0819916453651279</v>
      </c>
      <c r="H367">
        <v>37.173046401889764</v>
      </c>
      <c r="I367">
        <v>-91.229874680476911</v>
      </c>
      <c r="J367">
        <v>-5.3664632164986417</v>
      </c>
      <c r="K367" t="s">
        <v>21453</v>
      </c>
      <c r="L367" t="s">
        <v>21454</v>
      </c>
      <c r="M367">
        <v>0</v>
      </c>
    </row>
    <row r="368" spans="1:13" x14ac:dyDescent="0.25">
      <c r="A368" s="96" t="s">
        <v>21832</v>
      </c>
      <c r="B368" s="96" t="s">
        <v>385</v>
      </c>
      <c r="C368" s="96" t="s">
        <v>346</v>
      </c>
      <c r="D368" s="96" t="s">
        <v>20774</v>
      </c>
      <c r="E368">
        <v>15.864839715423466</v>
      </c>
      <c r="F368">
        <v>-106.64964452339585</v>
      </c>
      <c r="G368">
        <v>-6.2735085013762264</v>
      </c>
      <c r="H368">
        <v>22.138348216799692</v>
      </c>
      <c r="I368">
        <v>-100.37613602201964</v>
      </c>
      <c r="J368">
        <v>-5.9044785895305667</v>
      </c>
      <c r="K368" t="s">
        <v>21832</v>
      </c>
      <c r="L368" t="s">
        <v>21833</v>
      </c>
      <c r="M368">
        <v>0</v>
      </c>
    </row>
    <row r="369" spans="1:13" x14ac:dyDescent="0.25">
      <c r="A369" s="96" t="s">
        <v>19785</v>
      </c>
      <c r="B369" s="96" t="s">
        <v>350</v>
      </c>
      <c r="C369" s="96" t="s">
        <v>346</v>
      </c>
      <c r="D369" s="96" t="s">
        <v>20556</v>
      </c>
      <c r="E369">
        <v>31.714191108636896</v>
      </c>
      <c r="F369">
        <v>-90.800293130182425</v>
      </c>
      <c r="G369">
        <v>-5.3411937135401431</v>
      </c>
      <c r="H369">
        <v>37.055384822177039</v>
      </c>
      <c r="I369">
        <v>-85.459099416642289</v>
      </c>
      <c r="J369">
        <v>-5.0270058480377813</v>
      </c>
      <c r="K369" t="s">
        <v>19785</v>
      </c>
      <c r="L369" t="s">
        <v>19786</v>
      </c>
      <c r="M369">
        <v>1</v>
      </c>
    </row>
    <row r="370" spans="1:13" x14ac:dyDescent="0.25">
      <c r="A370" s="96" t="s">
        <v>6914</v>
      </c>
      <c r="B370" s="96" t="s">
        <v>440</v>
      </c>
      <c r="C370" s="96" t="s">
        <v>346</v>
      </c>
      <c r="D370" s="96" t="s">
        <v>20377</v>
      </c>
      <c r="E370">
        <v>130.64097969931112</v>
      </c>
      <c r="F370">
        <v>8.1264954604917961</v>
      </c>
      <c r="G370">
        <v>0.47802914473481151</v>
      </c>
      <c r="H370">
        <v>130.1629505545763</v>
      </c>
      <c r="I370">
        <v>7.648466315756977</v>
      </c>
      <c r="J370">
        <v>0.44990978327982217</v>
      </c>
      <c r="K370" t="s">
        <v>6914</v>
      </c>
      <c r="L370" t="s">
        <v>6912</v>
      </c>
      <c r="M370">
        <v>5</v>
      </c>
    </row>
    <row r="371" spans="1:13" x14ac:dyDescent="0.25">
      <c r="A371" s="96" t="s">
        <v>4088</v>
      </c>
      <c r="B371" s="96" t="s">
        <v>638</v>
      </c>
      <c r="C371" s="96" t="s">
        <v>447</v>
      </c>
      <c r="D371" s="96" t="s">
        <v>20335</v>
      </c>
      <c r="E371">
        <v>165.3154404943304</v>
      </c>
      <c r="F371">
        <v>36.912519411963729</v>
      </c>
      <c r="G371">
        <v>2.171324671291984</v>
      </c>
      <c r="H371">
        <v>160.97279115174646</v>
      </c>
      <c r="I371">
        <v>32.569870069379789</v>
      </c>
      <c r="J371">
        <v>1.9158747099635169</v>
      </c>
      <c r="K371" t="s">
        <v>4088</v>
      </c>
      <c r="L371" t="s">
        <v>76</v>
      </c>
      <c r="M371">
        <v>7</v>
      </c>
    </row>
    <row r="372" spans="1:13" x14ac:dyDescent="0.25">
      <c r="A372" s="96" t="s">
        <v>9914</v>
      </c>
      <c r="B372" s="96" t="s">
        <v>901</v>
      </c>
      <c r="C372" s="96" t="s">
        <v>346</v>
      </c>
      <c r="D372" s="96" t="s">
        <v>20372</v>
      </c>
      <c r="E372">
        <v>137.73064854970914</v>
      </c>
      <c r="F372">
        <v>15.216164310889823</v>
      </c>
      <c r="G372">
        <v>0.89506848887587198</v>
      </c>
      <c r="H372">
        <v>136.83558006083328</v>
      </c>
      <c r="I372">
        <v>14.321095822013959</v>
      </c>
      <c r="J372">
        <v>0.84241740129493881</v>
      </c>
      <c r="K372" t="s">
        <v>9914</v>
      </c>
      <c r="L372" t="s">
        <v>77</v>
      </c>
      <c r="M372">
        <v>6</v>
      </c>
    </row>
    <row r="373" spans="1:13" x14ac:dyDescent="0.25">
      <c r="A373" s="96" t="s">
        <v>2882</v>
      </c>
      <c r="B373" s="96" t="s">
        <v>484</v>
      </c>
      <c r="C373" s="96" t="s">
        <v>346</v>
      </c>
      <c r="D373" s="96" t="s">
        <v>20459</v>
      </c>
      <c r="E373">
        <v>73.781256038667848</v>
      </c>
      <c r="F373">
        <v>-48.733228200151473</v>
      </c>
      <c r="G373">
        <v>-2.8666604823618513</v>
      </c>
      <c r="H373">
        <v>76.6479165210297</v>
      </c>
      <c r="I373">
        <v>-45.866567717789621</v>
      </c>
      <c r="J373">
        <v>-2.6980333951640953</v>
      </c>
      <c r="K373" t="s">
        <v>2882</v>
      </c>
      <c r="L373" t="s">
        <v>2878</v>
      </c>
      <c r="M373">
        <v>7</v>
      </c>
    </row>
    <row r="374" spans="1:13" x14ac:dyDescent="0.25">
      <c r="A374" s="96" t="s">
        <v>19170</v>
      </c>
      <c r="B374" s="96" t="s">
        <v>688</v>
      </c>
      <c r="C374" s="96" t="s">
        <v>346</v>
      </c>
      <c r="D374" s="96" t="s">
        <v>20789</v>
      </c>
      <c r="E374">
        <v>13.457850599720683</v>
      </c>
      <c r="F374">
        <v>-109.05663363909864</v>
      </c>
      <c r="G374">
        <v>-6.4150960964175665</v>
      </c>
      <c r="H374">
        <v>19.87294669613825</v>
      </c>
      <c r="I374">
        <v>-102.64153754268108</v>
      </c>
      <c r="J374">
        <v>-6.0377375025106517</v>
      </c>
      <c r="K374" t="s">
        <v>19170</v>
      </c>
      <c r="L374" t="s">
        <v>19171</v>
      </c>
      <c r="M374">
        <v>1</v>
      </c>
    </row>
    <row r="375" spans="1:13" x14ac:dyDescent="0.25">
      <c r="A375" s="96" t="s">
        <v>16179</v>
      </c>
      <c r="B375" s="96" t="s">
        <v>1359</v>
      </c>
      <c r="C375" s="96" t="s">
        <v>346</v>
      </c>
      <c r="D375" s="96" t="s">
        <v>23267</v>
      </c>
      <c r="E375">
        <v>2.8500000000000005</v>
      </c>
      <c r="F375">
        <v>-119.66448423881933</v>
      </c>
      <c r="G375">
        <v>-7.0390873081658425</v>
      </c>
      <c r="H375">
        <v>9.889087308165843</v>
      </c>
      <c r="I375">
        <v>-112.62539693065348</v>
      </c>
      <c r="J375">
        <v>-6.6250233488619692</v>
      </c>
      <c r="K375" t="s">
        <v>16179</v>
      </c>
      <c r="L375" t="s">
        <v>8295</v>
      </c>
      <c r="M375">
        <v>5</v>
      </c>
    </row>
    <row r="376" spans="1:13" x14ac:dyDescent="0.25">
      <c r="A376" s="96" t="s">
        <v>14900</v>
      </c>
      <c r="B376" s="96" t="s">
        <v>338</v>
      </c>
      <c r="C376" s="96" t="s">
        <v>447</v>
      </c>
      <c r="D376" s="96" t="s">
        <v>20861</v>
      </c>
      <c r="E376">
        <v>6.8216909144385092</v>
      </c>
      <c r="F376">
        <v>-121.58123016792817</v>
      </c>
      <c r="G376">
        <v>-7.1518370687016573</v>
      </c>
      <c r="H376">
        <v>21.125365051841822</v>
      </c>
      <c r="I376">
        <v>-107.27755603052485</v>
      </c>
      <c r="J376">
        <v>-6.3104444723838142</v>
      </c>
      <c r="K376" t="s">
        <v>14900</v>
      </c>
      <c r="L376" t="s">
        <v>14901</v>
      </c>
      <c r="M376">
        <v>4</v>
      </c>
    </row>
    <row r="377" spans="1:13" x14ac:dyDescent="0.25">
      <c r="A377" s="96" t="s">
        <v>21451</v>
      </c>
      <c r="B377" s="96" t="s">
        <v>564</v>
      </c>
      <c r="C377" s="96" t="s">
        <v>346</v>
      </c>
      <c r="D377" s="96" t="s">
        <v>20773</v>
      </c>
      <c r="E377">
        <v>16.513381383026953</v>
      </c>
      <c r="F377">
        <v>-106.00110285579237</v>
      </c>
      <c r="G377">
        <v>-6.2353589915171979</v>
      </c>
      <c r="H377">
        <v>22.748740374544152</v>
      </c>
      <c r="I377">
        <v>-99.765743864275166</v>
      </c>
      <c r="J377">
        <v>-5.8685731684867743</v>
      </c>
      <c r="K377" t="s">
        <v>21451</v>
      </c>
      <c r="L377" t="s">
        <v>21452</v>
      </c>
      <c r="M377">
        <v>0</v>
      </c>
    </row>
    <row r="378" spans="1:13" x14ac:dyDescent="0.25">
      <c r="A378" s="96" t="s">
        <v>3269</v>
      </c>
      <c r="B378" s="96" t="s">
        <v>868</v>
      </c>
      <c r="C378" s="96" t="s">
        <v>319</v>
      </c>
      <c r="D378" s="96" t="s">
        <v>20715</v>
      </c>
      <c r="E378">
        <v>19.971945997300278</v>
      </c>
      <c r="F378">
        <v>-104.6498178477656</v>
      </c>
      <c r="G378">
        <v>-6.155871638103859</v>
      </c>
      <c r="H378">
        <v>26.127817635404138</v>
      </c>
      <c r="I378">
        <v>-98.493946209661743</v>
      </c>
      <c r="J378">
        <v>-5.7937615417448081</v>
      </c>
      <c r="K378" t="s">
        <v>3269</v>
      </c>
      <c r="L378" t="s">
        <v>54</v>
      </c>
      <c r="M378">
        <v>6</v>
      </c>
    </row>
    <row r="379" spans="1:13" x14ac:dyDescent="0.25">
      <c r="A379" s="96" t="s">
        <v>19164</v>
      </c>
      <c r="B379" s="96" t="s">
        <v>901</v>
      </c>
      <c r="C379" s="96" t="s">
        <v>447</v>
      </c>
      <c r="D379" s="96" t="s">
        <v>20474</v>
      </c>
      <c r="E379">
        <v>57.246233471131262</v>
      </c>
      <c r="F379">
        <v>-71.156687611235412</v>
      </c>
      <c r="G379">
        <v>-4.1856875065432595</v>
      </c>
      <c r="H379">
        <v>65.617608484217783</v>
      </c>
      <c r="I379">
        <v>-62.785312598148892</v>
      </c>
      <c r="J379">
        <v>-3.6932536822440523</v>
      </c>
      <c r="K379" t="s">
        <v>19164</v>
      </c>
      <c r="L379" t="s">
        <v>19165</v>
      </c>
      <c r="M379">
        <v>1</v>
      </c>
    </row>
    <row r="380" spans="1:13" x14ac:dyDescent="0.25">
      <c r="A380" s="96" t="s">
        <v>6587</v>
      </c>
      <c r="B380" s="96" t="s">
        <v>688</v>
      </c>
      <c r="C380" s="96" t="s">
        <v>447</v>
      </c>
      <c r="D380" s="96" t="s">
        <v>20321</v>
      </c>
      <c r="E380">
        <v>190.0068175728201</v>
      </c>
      <c r="F380">
        <v>61.603896490453423</v>
      </c>
      <c r="G380">
        <v>3.6237586170854956</v>
      </c>
      <c r="H380">
        <v>182.7593003386491</v>
      </c>
      <c r="I380">
        <v>54.356379256282423</v>
      </c>
      <c r="J380">
        <v>3.1974340738989659</v>
      </c>
      <c r="K380" t="s">
        <v>6587</v>
      </c>
      <c r="L380" t="s">
        <v>246</v>
      </c>
      <c r="M380">
        <v>7</v>
      </c>
    </row>
    <row r="381" spans="1:13" x14ac:dyDescent="0.25">
      <c r="A381" s="96" t="s">
        <v>21449</v>
      </c>
      <c r="B381" s="96" t="s">
        <v>413</v>
      </c>
      <c r="C381" s="96" t="s">
        <v>319</v>
      </c>
      <c r="D381" s="96" t="s">
        <v>20720</v>
      </c>
      <c r="E381">
        <v>18.646351509004166</v>
      </c>
      <c r="F381">
        <v>-105.97541233606172</v>
      </c>
      <c r="G381">
        <v>-6.2338477844742188</v>
      </c>
      <c r="H381">
        <v>24.880199293478388</v>
      </c>
      <c r="I381">
        <v>-99.741564551587501</v>
      </c>
      <c r="J381">
        <v>-5.8671508559757353</v>
      </c>
      <c r="K381" t="s">
        <v>21449</v>
      </c>
      <c r="L381" t="s">
        <v>21450</v>
      </c>
      <c r="M381">
        <v>0</v>
      </c>
    </row>
    <row r="382" spans="1:13" x14ac:dyDescent="0.25">
      <c r="A382" s="96" t="s">
        <v>19160</v>
      </c>
      <c r="B382" s="96" t="s">
        <v>369</v>
      </c>
      <c r="C382" s="96" t="s">
        <v>447</v>
      </c>
      <c r="D382" s="96" t="s">
        <v>20456</v>
      </c>
      <c r="E382">
        <v>73.335552986232827</v>
      </c>
      <c r="F382">
        <v>-55.067368096133848</v>
      </c>
      <c r="G382">
        <v>-3.2392569468314028</v>
      </c>
      <c r="H382">
        <v>79.81406687989562</v>
      </c>
      <c r="I382">
        <v>-48.588854202471055</v>
      </c>
      <c r="J382">
        <v>-2.8581678942630031</v>
      </c>
      <c r="K382" t="s">
        <v>19160</v>
      </c>
      <c r="L382" t="s">
        <v>19161</v>
      </c>
      <c r="M382">
        <v>1</v>
      </c>
    </row>
    <row r="383" spans="1:13" x14ac:dyDescent="0.25">
      <c r="A383" s="96" t="s">
        <v>17196</v>
      </c>
      <c r="B383" s="96" t="s">
        <v>296</v>
      </c>
      <c r="C383" s="96" t="s">
        <v>346</v>
      </c>
      <c r="D383" s="96" t="s">
        <v>20411</v>
      </c>
      <c r="E383">
        <v>112.77332657067228</v>
      </c>
      <c r="F383">
        <v>-9.7411576681470393</v>
      </c>
      <c r="G383">
        <v>-0.57300927459688467</v>
      </c>
      <c r="H383">
        <v>113.34633584526917</v>
      </c>
      <c r="I383">
        <v>-9.1681483935501547</v>
      </c>
      <c r="J383">
        <v>-0.53930284667942086</v>
      </c>
      <c r="K383" t="s">
        <v>17196</v>
      </c>
      <c r="L383" t="s">
        <v>16381</v>
      </c>
      <c r="M383">
        <v>3</v>
      </c>
    </row>
    <row r="384" spans="1:13" x14ac:dyDescent="0.25">
      <c r="A384" s="96" t="s">
        <v>16092</v>
      </c>
      <c r="B384" s="96" t="s">
        <v>484</v>
      </c>
      <c r="C384" s="96" t="s">
        <v>447</v>
      </c>
      <c r="D384" s="96" t="s">
        <v>20338</v>
      </c>
      <c r="E384">
        <v>157.83574525950732</v>
      </c>
      <c r="F384">
        <v>29.432824177140645</v>
      </c>
      <c r="G384">
        <v>1.7313425986553321</v>
      </c>
      <c r="H384">
        <v>154.37306006219666</v>
      </c>
      <c r="I384">
        <v>25.970138979829983</v>
      </c>
      <c r="J384">
        <v>1.5276552341076461</v>
      </c>
      <c r="K384" t="s">
        <v>16092</v>
      </c>
      <c r="L384" t="s">
        <v>16093</v>
      </c>
      <c r="M384">
        <v>3</v>
      </c>
    </row>
    <row r="385" spans="1:13" x14ac:dyDescent="0.25">
      <c r="A385" s="96" t="s">
        <v>3413</v>
      </c>
      <c r="B385" s="96" t="s">
        <v>312</v>
      </c>
      <c r="C385" s="96" t="s">
        <v>346</v>
      </c>
      <c r="D385" s="96" t="s">
        <v>20795</v>
      </c>
      <c r="E385">
        <v>12.301061639197798</v>
      </c>
      <c r="F385">
        <v>-110.21342259962152</v>
      </c>
      <c r="G385">
        <v>-6.4831425058600898</v>
      </c>
      <c r="H385">
        <v>18.784204145057888</v>
      </c>
      <c r="I385">
        <v>-103.73028009376144</v>
      </c>
      <c r="J385">
        <v>-6.1017811819859666</v>
      </c>
      <c r="K385" t="s">
        <v>3413</v>
      </c>
      <c r="L385" t="s">
        <v>3410</v>
      </c>
      <c r="M385">
        <v>7</v>
      </c>
    </row>
    <row r="386" spans="1:13" x14ac:dyDescent="0.25">
      <c r="A386" s="96" t="s">
        <v>18399</v>
      </c>
      <c r="B386" s="96" t="s">
        <v>564</v>
      </c>
      <c r="C386" s="96" t="s">
        <v>447</v>
      </c>
      <c r="D386" s="96" t="s">
        <v>20308</v>
      </c>
      <c r="E386">
        <v>212.60043514702301</v>
      </c>
      <c r="F386">
        <v>84.197514064656332</v>
      </c>
      <c r="G386">
        <v>4.9527949449797841</v>
      </c>
      <c r="H386">
        <v>202.69484525706346</v>
      </c>
      <c r="I386">
        <v>74.291924174696788</v>
      </c>
      <c r="J386">
        <v>4.3701131867468703</v>
      </c>
      <c r="K386" t="s">
        <v>18399</v>
      </c>
      <c r="L386" t="s">
        <v>18400</v>
      </c>
      <c r="M386">
        <v>2</v>
      </c>
    </row>
    <row r="387" spans="1:13" x14ac:dyDescent="0.25">
      <c r="A387" s="96" t="s">
        <v>17662</v>
      </c>
      <c r="B387" s="96" t="s">
        <v>363</v>
      </c>
      <c r="C387" s="96" t="s">
        <v>346</v>
      </c>
      <c r="D387" s="96" t="s">
        <v>20422</v>
      </c>
      <c r="E387">
        <v>104.54530724402514</v>
      </c>
      <c r="F387">
        <v>-17.969176994794182</v>
      </c>
      <c r="G387">
        <v>-1.0570104114584813</v>
      </c>
      <c r="H387">
        <v>105.60231765548362</v>
      </c>
      <c r="I387">
        <v>-16.912166583335704</v>
      </c>
      <c r="J387">
        <v>-0.99483332843151207</v>
      </c>
      <c r="K387" t="s">
        <v>17662</v>
      </c>
      <c r="L387" t="s">
        <v>17663</v>
      </c>
      <c r="M387">
        <v>2</v>
      </c>
    </row>
    <row r="388" spans="1:13" x14ac:dyDescent="0.25">
      <c r="A388" s="96" t="s">
        <v>9023</v>
      </c>
      <c r="B388" s="96" t="s">
        <v>304</v>
      </c>
      <c r="C388" s="96" t="s">
        <v>309</v>
      </c>
      <c r="D388" s="96" t="s">
        <v>20599</v>
      </c>
      <c r="E388">
        <v>18.113829633359781</v>
      </c>
      <c r="F388">
        <v>-311.4752726057477</v>
      </c>
      <c r="G388">
        <v>-18.322074859161631</v>
      </c>
      <c r="H388">
        <v>36.435904492521416</v>
      </c>
      <c r="I388">
        <v>-293.1531977465861</v>
      </c>
      <c r="J388">
        <v>-17.244305749799182</v>
      </c>
      <c r="K388" t="s">
        <v>9023</v>
      </c>
      <c r="L388" t="s">
        <v>148</v>
      </c>
      <c r="M388">
        <v>8</v>
      </c>
    </row>
    <row r="389" spans="1:13" x14ac:dyDescent="0.25">
      <c r="A389" s="96" t="s">
        <v>16007</v>
      </c>
      <c r="B389" s="96" t="s">
        <v>906</v>
      </c>
      <c r="C389" s="96" t="s">
        <v>319</v>
      </c>
      <c r="D389" s="96" t="s">
        <v>20447</v>
      </c>
      <c r="E389">
        <v>123.04612832723387</v>
      </c>
      <c r="F389">
        <v>-1.5756355178320121</v>
      </c>
      <c r="G389">
        <v>-9.2684442225412472E-2</v>
      </c>
      <c r="H389">
        <v>123.13881276945928</v>
      </c>
      <c r="I389">
        <v>-1.4829510756066071</v>
      </c>
      <c r="J389">
        <v>-8.7232416212153358E-2</v>
      </c>
      <c r="K389" t="s">
        <v>16007</v>
      </c>
      <c r="L389" t="s">
        <v>16008</v>
      </c>
      <c r="M389">
        <v>3</v>
      </c>
    </row>
    <row r="390" spans="1:13" x14ac:dyDescent="0.25">
      <c r="A390" s="96" t="s">
        <v>18057</v>
      </c>
      <c r="B390" s="96" t="s">
        <v>413</v>
      </c>
      <c r="C390" s="96" t="s">
        <v>346</v>
      </c>
      <c r="D390" s="96" t="s">
        <v>20836</v>
      </c>
      <c r="E390">
        <v>5.7799999999999994</v>
      </c>
      <c r="F390">
        <v>-116.73448423881932</v>
      </c>
      <c r="G390">
        <v>-6.8667343669893715</v>
      </c>
      <c r="H390">
        <v>12.646734366989371</v>
      </c>
      <c r="I390">
        <v>-109.86774987182994</v>
      </c>
      <c r="J390">
        <v>-6.4628088159899963</v>
      </c>
      <c r="K390" t="s">
        <v>18057</v>
      </c>
      <c r="L390" t="s">
        <v>18058</v>
      </c>
      <c r="M390">
        <v>2</v>
      </c>
    </row>
    <row r="391" spans="1:13" x14ac:dyDescent="0.25">
      <c r="A391" s="96" t="s">
        <v>19777</v>
      </c>
      <c r="B391" s="96" t="s">
        <v>338</v>
      </c>
      <c r="C391" s="96" t="s">
        <v>447</v>
      </c>
      <c r="D391" s="96" t="s">
        <v>20530</v>
      </c>
      <c r="E391">
        <v>33.870000000000005</v>
      </c>
      <c r="F391">
        <v>-94.53292108236667</v>
      </c>
      <c r="G391">
        <v>-5.5607600636686279</v>
      </c>
      <c r="H391">
        <v>44.99152012733726</v>
      </c>
      <c r="I391">
        <v>-83.411400955029421</v>
      </c>
      <c r="J391">
        <v>-4.9065529973546722</v>
      </c>
      <c r="K391" t="s">
        <v>19777</v>
      </c>
      <c r="L391" t="s">
        <v>19778</v>
      </c>
      <c r="M391">
        <v>1</v>
      </c>
    </row>
    <row r="392" spans="1:13" x14ac:dyDescent="0.25">
      <c r="A392" s="96" t="s">
        <v>21447</v>
      </c>
      <c r="B392" s="96" t="s">
        <v>484</v>
      </c>
      <c r="C392" s="96" t="s">
        <v>346</v>
      </c>
      <c r="D392" s="96" t="s">
        <v>20551</v>
      </c>
      <c r="E392">
        <v>33.27907366641783</v>
      </c>
      <c r="F392">
        <v>-89.235410572401491</v>
      </c>
      <c r="G392">
        <v>-5.2491417983765585</v>
      </c>
      <c r="H392">
        <v>38.528215464794386</v>
      </c>
      <c r="I392">
        <v>-83.986268774024936</v>
      </c>
      <c r="J392">
        <v>-4.9403687514132315</v>
      </c>
      <c r="K392" t="s">
        <v>21447</v>
      </c>
      <c r="L392" t="s">
        <v>21448</v>
      </c>
      <c r="M392">
        <v>0</v>
      </c>
    </row>
    <row r="393" spans="1:13" x14ac:dyDescent="0.25">
      <c r="A393" s="96" t="s">
        <v>19155</v>
      </c>
      <c r="B393" s="96" t="s">
        <v>546</v>
      </c>
      <c r="C393" s="96" t="s">
        <v>319</v>
      </c>
      <c r="D393" s="96" t="s">
        <v>20700</v>
      </c>
      <c r="E393">
        <v>23.471454451551761</v>
      </c>
      <c r="F393">
        <v>-101.15030939351412</v>
      </c>
      <c r="G393">
        <v>-5.9500181996184773</v>
      </c>
      <c r="H393">
        <v>29.421472651170241</v>
      </c>
      <c r="I393">
        <v>-95.200291193895652</v>
      </c>
      <c r="J393">
        <v>-5.6000171290526852</v>
      </c>
      <c r="K393" t="s">
        <v>19155</v>
      </c>
      <c r="L393" t="s">
        <v>19156</v>
      </c>
      <c r="M393">
        <v>1</v>
      </c>
    </row>
    <row r="394" spans="1:13" x14ac:dyDescent="0.25">
      <c r="A394" s="96" t="s">
        <v>19767</v>
      </c>
      <c r="B394" s="96" t="s">
        <v>338</v>
      </c>
      <c r="C394" s="96" t="s">
        <v>319</v>
      </c>
      <c r="D394" s="96" t="s">
        <v>20705</v>
      </c>
      <c r="E394">
        <v>21.700000000000003</v>
      </c>
      <c r="F394">
        <v>-102.92176384506588</v>
      </c>
      <c r="G394">
        <v>-6.054221402650934</v>
      </c>
      <c r="H394">
        <v>27.754221402650938</v>
      </c>
      <c r="I394">
        <v>-96.867542442414944</v>
      </c>
      <c r="J394">
        <v>-5.6980907319067615</v>
      </c>
      <c r="K394" t="s">
        <v>19767</v>
      </c>
      <c r="L394" t="s">
        <v>19768</v>
      </c>
      <c r="M394">
        <v>1</v>
      </c>
    </row>
    <row r="395" spans="1:13" x14ac:dyDescent="0.25">
      <c r="A395" s="96" t="s">
        <v>13737</v>
      </c>
      <c r="B395" s="96" t="s">
        <v>296</v>
      </c>
      <c r="C395" s="96" t="s">
        <v>346</v>
      </c>
      <c r="D395" s="96" t="s">
        <v>20458</v>
      </c>
      <c r="E395">
        <v>74.587989622934543</v>
      </c>
      <c r="F395">
        <v>-47.926494615884778</v>
      </c>
      <c r="G395">
        <v>-2.819205565640281</v>
      </c>
      <c r="H395">
        <v>77.407195188574818</v>
      </c>
      <c r="I395">
        <v>-45.107289050244503</v>
      </c>
      <c r="J395">
        <v>-2.6533699441320295</v>
      </c>
      <c r="K395" t="s">
        <v>13737</v>
      </c>
      <c r="L395" t="s">
        <v>128</v>
      </c>
      <c r="M395">
        <v>6</v>
      </c>
    </row>
    <row r="396" spans="1:13" x14ac:dyDescent="0.25">
      <c r="A396" s="96" t="s">
        <v>18244</v>
      </c>
      <c r="B396" s="96" t="s">
        <v>906</v>
      </c>
      <c r="C396" s="96" t="s">
        <v>447</v>
      </c>
      <c r="D396" s="96" t="s">
        <v>20370</v>
      </c>
      <c r="E396">
        <v>134.87663345174519</v>
      </c>
      <c r="F396">
        <v>6.4737123693785179</v>
      </c>
      <c r="G396">
        <v>0.38080660996344223</v>
      </c>
      <c r="H396">
        <v>134.11502023181831</v>
      </c>
      <c r="I396">
        <v>5.7120991494516318</v>
      </c>
      <c r="J396">
        <v>0.33600583232068421</v>
      </c>
      <c r="K396" t="s">
        <v>18244</v>
      </c>
      <c r="L396" t="s">
        <v>18245</v>
      </c>
      <c r="M396">
        <v>2</v>
      </c>
    </row>
    <row r="397" spans="1:13" x14ac:dyDescent="0.25">
      <c r="A397" s="96" t="s">
        <v>21445</v>
      </c>
      <c r="B397" s="96" t="s">
        <v>369</v>
      </c>
      <c r="C397" s="96" t="s">
        <v>309</v>
      </c>
      <c r="D397" s="96" t="s">
        <v>20625</v>
      </c>
      <c r="E397">
        <v>15.689920740132571</v>
      </c>
      <c r="F397">
        <v>-313.89918149897494</v>
      </c>
      <c r="G397">
        <v>-18.464657735233821</v>
      </c>
      <c r="H397">
        <v>34.154578475366392</v>
      </c>
      <c r="I397">
        <v>-295.43452376374108</v>
      </c>
      <c r="J397">
        <v>-17.378501397867122</v>
      </c>
      <c r="K397" t="s">
        <v>21445</v>
      </c>
      <c r="L397" t="s">
        <v>21446</v>
      </c>
      <c r="M397">
        <v>0</v>
      </c>
    </row>
    <row r="398" spans="1:13" x14ac:dyDescent="0.25">
      <c r="A398" s="96" t="s">
        <v>18543</v>
      </c>
      <c r="B398" s="96" t="s">
        <v>638</v>
      </c>
      <c r="C398" s="96" t="s">
        <v>447</v>
      </c>
      <c r="D398" s="96" t="s">
        <v>20391</v>
      </c>
      <c r="E398">
        <v>108.24376469478598</v>
      </c>
      <c r="F398">
        <v>-20.159156387580694</v>
      </c>
      <c r="G398">
        <v>-1.1858327286812174</v>
      </c>
      <c r="H398">
        <v>110.61543015214841</v>
      </c>
      <c r="I398">
        <v>-17.787490930218269</v>
      </c>
      <c r="J398">
        <v>-1.0463229958951923</v>
      </c>
      <c r="K398" t="s">
        <v>18543</v>
      </c>
      <c r="L398" t="s">
        <v>18544</v>
      </c>
      <c r="M398">
        <v>2</v>
      </c>
    </row>
    <row r="399" spans="1:13" x14ac:dyDescent="0.25">
      <c r="A399" s="96" t="s">
        <v>9637</v>
      </c>
      <c r="B399" s="96" t="s">
        <v>14060</v>
      </c>
      <c r="C399" s="96" t="s">
        <v>309</v>
      </c>
      <c r="D399" s="96" t="s">
        <v>20319</v>
      </c>
      <c r="E399">
        <v>187.47066964668142</v>
      </c>
      <c r="F399">
        <v>-142.11843259242607</v>
      </c>
      <c r="G399">
        <v>-8.3599077995544757</v>
      </c>
      <c r="H399">
        <v>195.83057744623591</v>
      </c>
      <c r="I399">
        <v>-133.75852479287158</v>
      </c>
      <c r="J399">
        <v>-7.8681485172277403</v>
      </c>
      <c r="K399" t="s">
        <v>9637</v>
      </c>
      <c r="L399" t="s">
        <v>9635</v>
      </c>
      <c r="M399">
        <v>5</v>
      </c>
    </row>
    <row r="400" spans="1:13" x14ac:dyDescent="0.25">
      <c r="A400" s="96" t="s">
        <v>9797</v>
      </c>
      <c r="B400" s="96" t="s">
        <v>1359</v>
      </c>
      <c r="C400" s="96" t="s">
        <v>309</v>
      </c>
      <c r="D400" s="96" t="s">
        <v>20483</v>
      </c>
      <c r="E400">
        <v>44.808000000000007</v>
      </c>
      <c r="F400">
        <v>-284.7811022391075</v>
      </c>
      <c r="G400">
        <v>-16.751829543476912</v>
      </c>
      <c r="H400">
        <v>61.559829543476923</v>
      </c>
      <c r="I400">
        <v>-268.02927269563054</v>
      </c>
      <c r="J400">
        <v>-15.766427805625327</v>
      </c>
      <c r="K400" t="s">
        <v>9797</v>
      </c>
      <c r="L400" t="s">
        <v>9795</v>
      </c>
      <c r="M400">
        <v>5</v>
      </c>
    </row>
    <row r="401" spans="1:13" x14ac:dyDescent="0.25">
      <c r="A401" s="96" t="s">
        <v>21443</v>
      </c>
      <c r="B401" s="96" t="s">
        <v>868</v>
      </c>
      <c r="C401" s="96" t="s">
        <v>346</v>
      </c>
      <c r="D401" s="96" t="s">
        <v>20436</v>
      </c>
      <c r="E401">
        <v>92.218031231328212</v>
      </c>
      <c r="F401">
        <v>-30.29645300749111</v>
      </c>
      <c r="G401">
        <v>-1.7821442945583006</v>
      </c>
      <c r="H401">
        <v>94.000175525886505</v>
      </c>
      <c r="I401">
        <v>-28.514308712932817</v>
      </c>
      <c r="J401">
        <v>-1.6773122772313422</v>
      </c>
      <c r="K401" t="s">
        <v>21443</v>
      </c>
      <c r="L401" t="s">
        <v>21444</v>
      </c>
      <c r="M401">
        <v>0</v>
      </c>
    </row>
    <row r="402" spans="1:13" x14ac:dyDescent="0.25">
      <c r="A402" s="96" t="s">
        <v>21792</v>
      </c>
      <c r="B402" s="96" t="s">
        <v>304</v>
      </c>
      <c r="C402" s="96" t="s">
        <v>447</v>
      </c>
      <c r="D402" s="96" t="s">
        <v>20517</v>
      </c>
      <c r="E402">
        <v>40.300000000000004</v>
      </c>
      <c r="F402">
        <v>-88.102921082366663</v>
      </c>
      <c r="G402">
        <v>-5.1825247695509802</v>
      </c>
      <c r="H402">
        <v>50.665049539101965</v>
      </c>
      <c r="I402">
        <v>-77.737871543264703</v>
      </c>
      <c r="J402">
        <v>-4.5728159731332179</v>
      </c>
      <c r="K402" t="s">
        <v>21792</v>
      </c>
      <c r="L402" t="s">
        <v>21793</v>
      </c>
      <c r="M402">
        <v>0</v>
      </c>
    </row>
    <row r="403" spans="1:13" x14ac:dyDescent="0.25">
      <c r="A403" s="96" t="s">
        <v>21441</v>
      </c>
      <c r="B403" s="96" t="s">
        <v>701</v>
      </c>
      <c r="C403" s="96" t="s">
        <v>346</v>
      </c>
      <c r="D403" s="96" t="s">
        <v>20417</v>
      </c>
      <c r="E403">
        <v>107.61205946843549</v>
      </c>
      <c r="F403">
        <v>-14.902424770383831</v>
      </c>
      <c r="G403">
        <v>-0.87661322178728418</v>
      </c>
      <c r="H403">
        <v>108.48867269022277</v>
      </c>
      <c r="I403">
        <v>-14.02581154859655</v>
      </c>
      <c r="J403">
        <v>-0.82504773815273824</v>
      </c>
      <c r="K403" t="s">
        <v>21441</v>
      </c>
      <c r="L403" t="s">
        <v>21442</v>
      </c>
      <c r="M403">
        <v>0</v>
      </c>
    </row>
    <row r="404" spans="1:13" x14ac:dyDescent="0.25">
      <c r="A404" s="96" t="s">
        <v>4479</v>
      </c>
      <c r="B404" s="96" t="s">
        <v>413</v>
      </c>
      <c r="C404" s="96" t="s">
        <v>319</v>
      </c>
      <c r="D404" s="96" t="s">
        <v>20488</v>
      </c>
      <c r="E404">
        <v>90.244127885056699</v>
      </c>
      <c r="F404">
        <v>-34.377635960009187</v>
      </c>
      <c r="G404">
        <v>-2.0222138800005403</v>
      </c>
      <c r="H404">
        <v>92.266341765057234</v>
      </c>
      <c r="I404">
        <v>-32.355422080008651</v>
      </c>
      <c r="J404">
        <v>-1.90326012235345</v>
      </c>
      <c r="K404" t="s">
        <v>4479</v>
      </c>
      <c r="L404" t="s">
        <v>4477</v>
      </c>
      <c r="M404">
        <v>5</v>
      </c>
    </row>
    <row r="405" spans="1:13" x14ac:dyDescent="0.25">
      <c r="A405" s="96" t="s">
        <v>10308</v>
      </c>
      <c r="B405" s="96" t="s">
        <v>638</v>
      </c>
      <c r="C405" s="96" t="s">
        <v>346</v>
      </c>
      <c r="D405" s="96" t="s">
        <v>20780</v>
      </c>
      <c r="E405">
        <v>14.751568693618118</v>
      </c>
      <c r="F405">
        <v>-107.7629155452012</v>
      </c>
      <c r="G405">
        <v>-6.3389950320706587</v>
      </c>
      <c r="H405">
        <v>21.090563725688778</v>
      </c>
      <c r="I405">
        <v>-101.42392051313054</v>
      </c>
      <c r="J405">
        <v>-5.9661129713606202</v>
      </c>
      <c r="K405" t="s">
        <v>10308</v>
      </c>
      <c r="L405" t="s">
        <v>10305</v>
      </c>
      <c r="M405">
        <v>6</v>
      </c>
    </row>
    <row r="406" spans="1:13" x14ac:dyDescent="0.25">
      <c r="A406" s="96" t="s">
        <v>19144</v>
      </c>
      <c r="B406" s="96" t="s">
        <v>407</v>
      </c>
      <c r="C406" s="96" t="s">
        <v>447</v>
      </c>
      <c r="D406" s="96" t="s">
        <v>20383</v>
      </c>
      <c r="E406">
        <v>118.60094945754219</v>
      </c>
      <c r="F406">
        <v>-9.801971624824489</v>
      </c>
      <c r="G406">
        <v>-0.57658656616614645</v>
      </c>
      <c r="H406">
        <v>119.75412258987447</v>
      </c>
      <c r="I406">
        <v>-8.6487984924922046</v>
      </c>
      <c r="J406">
        <v>-0.5087528524995415</v>
      </c>
      <c r="K406" t="s">
        <v>19144</v>
      </c>
      <c r="L406" t="s">
        <v>19145</v>
      </c>
      <c r="M406">
        <v>1</v>
      </c>
    </row>
    <row r="407" spans="1:13" x14ac:dyDescent="0.25">
      <c r="A407" s="96" t="s">
        <v>18438</v>
      </c>
      <c r="B407" s="96" t="s">
        <v>363</v>
      </c>
      <c r="C407" s="96" t="s">
        <v>346</v>
      </c>
      <c r="D407" s="96" t="s">
        <v>20804</v>
      </c>
      <c r="E407">
        <v>11.076040059450136</v>
      </c>
      <c r="F407">
        <v>-111.43844417936918</v>
      </c>
      <c r="G407">
        <v>-6.5552025987864226</v>
      </c>
      <c r="H407">
        <v>17.631242658236559</v>
      </c>
      <c r="I407">
        <v>-104.88324158058276</v>
      </c>
      <c r="J407">
        <v>-6.1696024459166328</v>
      </c>
      <c r="K407" t="s">
        <v>18438</v>
      </c>
      <c r="L407" t="s">
        <v>18439</v>
      </c>
      <c r="M407">
        <v>2</v>
      </c>
    </row>
    <row r="408" spans="1:13" x14ac:dyDescent="0.25">
      <c r="A408" s="96" t="s">
        <v>6522</v>
      </c>
      <c r="B408" s="96" t="s">
        <v>333</v>
      </c>
      <c r="C408" s="96" t="s">
        <v>319</v>
      </c>
      <c r="D408" s="96" t="s">
        <v>20384</v>
      </c>
      <c r="E408">
        <v>177.57066499966541</v>
      </c>
      <c r="F408">
        <v>52.948901154599525</v>
      </c>
      <c r="G408">
        <v>3.1146412443882072</v>
      </c>
      <c r="H408">
        <v>174.45602375527722</v>
      </c>
      <c r="I408">
        <v>49.83425991021133</v>
      </c>
      <c r="J408">
        <v>2.9314270535418427</v>
      </c>
      <c r="K408" t="s">
        <v>6522</v>
      </c>
      <c r="L408" t="s">
        <v>6520</v>
      </c>
      <c r="M408">
        <v>6</v>
      </c>
    </row>
    <row r="409" spans="1:13" x14ac:dyDescent="0.25">
      <c r="A409" s="96" t="s">
        <v>16187</v>
      </c>
      <c r="B409" s="96" t="s">
        <v>333</v>
      </c>
      <c r="C409" s="96" t="s">
        <v>346</v>
      </c>
      <c r="D409" s="96" t="s">
        <v>20834</v>
      </c>
      <c r="E409">
        <v>5.870000000000001</v>
      </c>
      <c r="F409">
        <v>-116.64448423881932</v>
      </c>
      <c r="G409">
        <v>-6.861440249342313</v>
      </c>
      <c r="H409">
        <v>12.731440249342313</v>
      </c>
      <c r="I409">
        <v>-109.78304398947701</v>
      </c>
      <c r="J409">
        <v>-6.4578261170280591</v>
      </c>
      <c r="K409" t="s">
        <v>16187</v>
      </c>
      <c r="L409" t="s">
        <v>16188</v>
      </c>
      <c r="M409">
        <v>3</v>
      </c>
    </row>
    <row r="410" spans="1:13" x14ac:dyDescent="0.25">
      <c r="A410" s="96" t="s">
        <v>21780</v>
      </c>
      <c r="B410" s="96" t="s">
        <v>296</v>
      </c>
      <c r="C410" s="96" t="s">
        <v>346</v>
      </c>
      <c r="D410" s="96" t="s">
        <v>20631</v>
      </c>
      <c r="E410">
        <v>22.6</v>
      </c>
      <c r="F410">
        <v>-99.914484238819313</v>
      </c>
      <c r="G410">
        <v>-5.8773226022834892</v>
      </c>
      <c r="H410">
        <v>28.477322602283493</v>
      </c>
      <c r="I410">
        <v>-94.037161636535828</v>
      </c>
      <c r="J410">
        <v>-5.5315977433256371</v>
      </c>
      <c r="K410" t="s">
        <v>21780</v>
      </c>
      <c r="L410" t="s">
        <v>21781</v>
      </c>
      <c r="M410">
        <v>0</v>
      </c>
    </row>
    <row r="411" spans="1:13" x14ac:dyDescent="0.25">
      <c r="A411" s="96" t="s">
        <v>4038</v>
      </c>
      <c r="B411" s="96" t="s">
        <v>484</v>
      </c>
      <c r="C411" s="96" t="s">
        <v>319</v>
      </c>
      <c r="D411" s="96" t="s">
        <v>20601</v>
      </c>
      <c r="E411">
        <v>36.760662556372928</v>
      </c>
      <c r="F411">
        <v>-87.861101288692964</v>
      </c>
      <c r="G411">
        <v>-5.1683000758054689</v>
      </c>
      <c r="H411">
        <v>41.928962632178397</v>
      </c>
      <c r="I411">
        <v>-82.692801212887488</v>
      </c>
      <c r="J411">
        <v>-4.8642824242874996</v>
      </c>
      <c r="K411" t="s">
        <v>4038</v>
      </c>
      <c r="L411" t="s">
        <v>219</v>
      </c>
      <c r="M411">
        <v>8</v>
      </c>
    </row>
    <row r="412" spans="1:13" x14ac:dyDescent="0.25">
      <c r="A412" s="96" t="s">
        <v>15199</v>
      </c>
      <c r="B412" s="96" t="s">
        <v>638</v>
      </c>
      <c r="C412" s="96" t="s">
        <v>346</v>
      </c>
      <c r="D412" s="96" t="s">
        <v>20326</v>
      </c>
      <c r="E412">
        <v>189.83533886605832</v>
      </c>
      <c r="F412">
        <v>67.320854627239001</v>
      </c>
      <c r="G412">
        <v>3.9600502721905295</v>
      </c>
      <c r="H412">
        <v>185.87528859386779</v>
      </c>
      <c r="I412">
        <v>63.360804355048472</v>
      </c>
      <c r="J412">
        <v>3.727106138532263</v>
      </c>
      <c r="K412" t="s">
        <v>15199</v>
      </c>
      <c r="L412" t="s">
        <v>15200</v>
      </c>
      <c r="M412">
        <v>4</v>
      </c>
    </row>
    <row r="413" spans="1:13" x14ac:dyDescent="0.25">
      <c r="A413" s="96" t="s">
        <v>18013</v>
      </c>
      <c r="B413" s="96" t="s">
        <v>663</v>
      </c>
      <c r="C413" s="96" t="s">
        <v>346</v>
      </c>
      <c r="D413" s="96" t="s">
        <v>20808</v>
      </c>
      <c r="E413">
        <v>10.690000000000001</v>
      </c>
      <c r="F413">
        <v>-111.82448423881932</v>
      </c>
      <c r="G413">
        <v>-6.5779108375776074</v>
      </c>
      <c r="H413">
        <v>17.26791083757761</v>
      </c>
      <c r="I413">
        <v>-105.2465734012417</v>
      </c>
      <c r="J413">
        <v>-6.190974905955394</v>
      </c>
      <c r="K413" t="s">
        <v>18013</v>
      </c>
      <c r="L413" t="s">
        <v>18014</v>
      </c>
      <c r="M413">
        <v>2</v>
      </c>
    </row>
    <row r="414" spans="1:13" x14ac:dyDescent="0.25">
      <c r="A414" s="96" t="s">
        <v>8010</v>
      </c>
      <c r="B414" s="96" t="s">
        <v>530</v>
      </c>
      <c r="C414" s="96" t="s">
        <v>346</v>
      </c>
      <c r="D414" s="96" t="s">
        <v>20816</v>
      </c>
      <c r="E414">
        <v>10.3</v>
      </c>
      <c r="F414">
        <v>-112.21448423881932</v>
      </c>
      <c r="G414">
        <v>-6.6008520140481952</v>
      </c>
      <c r="H414">
        <v>16.900852014048198</v>
      </c>
      <c r="I414">
        <v>-105.61363222477112</v>
      </c>
      <c r="J414">
        <v>-6.2125666014571248</v>
      </c>
      <c r="K414" t="s">
        <v>8010</v>
      </c>
      <c r="L414" t="s">
        <v>146</v>
      </c>
      <c r="M414">
        <v>9</v>
      </c>
    </row>
    <row r="415" spans="1:13" x14ac:dyDescent="0.25">
      <c r="A415" s="96" t="s">
        <v>21439</v>
      </c>
      <c r="B415" s="96" t="s">
        <v>868</v>
      </c>
      <c r="C415" s="96" t="s">
        <v>319</v>
      </c>
      <c r="D415" s="96" t="s">
        <v>20564</v>
      </c>
      <c r="E415">
        <v>56.975548864696179</v>
      </c>
      <c r="F415">
        <v>-67.646214980369706</v>
      </c>
      <c r="G415">
        <v>-3.9791891164923356</v>
      </c>
      <c r="H415">
        <v>60.954737981188515</v>
      </c>
      <c r="I415">
        <v>-63.66702586387737</v>
      </c>
      <c r="J415">
        <v>-3.7451191684633747</v>
      </c>
      <c r="K415" t="s">
        <v>21439</v>
      </c>
      <c r="L415" t="s">
        <v>21440</v>
      </c>
      <c r="M415">
        <v>0</v>
      </c>
    </row>
    <row r="416" spans="1:13" x14ac:dyDescent="0.25">
      <c r="A416" s="96" t="s">
        <v>2418</v>
      </c>
      <c r="B416" s="96" t="s">
        <v>638</v>
      </c>
      <c r="C416" s="96" t="s">
        <v>447</v>
      </c>
      <c r="D416" s="96" t="s">
        <v>20659</v>
      </c>
      <c r="E416">
        <v>9.1199999999999992</v>
      </c>
      <c r="F416">
        <v>-119.28292108236667</v>
      </c>
      <c r="G416">
        <v>-7.0166424166098045</v>
      </c>
      <c r="H416">
        <v>23.153284833219608</v>
      </c>
      <c r="I416">
        <v>-105.24963624914707</v>
      </c>
      <c r="J416">
        <v>-6.1911550734792398</v>
      </c>
      <c r="K416" t="s">
        <v>2418</v>
      </c>
      <c r="L416" t="s">
        <v>2415</v>
      </c>
      <c r="M416">
        <v>5</v>
      </c>
    </row>
    <row r="417" spans="1:13" x14ac:dyDescent="0.25">
      <c r="A417" s="96" t="s">
        <v>18066</v>
      </c>
      <c r="B417" s="96" t="s">
        <v>385</v>
      </c>
      <c r="C417" s="96" t="s">
        <v>309</v>
      </c>
      <c r="D417" s="96" t="s">
        <v>20896</v>
      </c>
      <c r="E417">
        <v>10</v>
      </c>
      <c r="F417">
        <v>-319.58910223910749</v>
      </c>
      <c r="G417">
        <v>-18.799358955241615</v>
      </c>
      <c r="H417">
        <v>28.799358955241615</v>
      </c>
      <c r="I417">
        <v>-300.78974328386585</v>
      </c>
      <c r="J417">
        <v>-17.693514310815637</v>
      </c>
      <c r="K417" t="s">
        <v>18066</v>
      </c>
      <c r="L417" t="s">
        <v>19142</v>
      </c>
      <c r="M417">
        <v>1</v>
      </c>
    </row>
    <row r="418" spans="1:13" x14ac:dyDescent="0.25">
      <c r="A418" s="96" t="s">
        <v>4582</v>
      </c>
      <c r="B418" s="96" t="s">
        <v>516</v>
      </c>
      <c r="C418" s="96" t="s">
        <v>319</v>
      </c>
      <c r="D418" s="96" t="s">
        <v>20649</v>
      </c>
      <c r="E418">
        <v>28.885167002065671</v>
      </c>
      <c r="F418">
        <v>-95.736596843000214</v>
      </c>
      <c r="G418">
        <v>-5.6315645201764832</v>
      </c>
      <c r="H418">
        <v>34.516731522242154</v>
      </c>
      <c r="I418">
        <v>-90.105032322823732</v>
      </c>
      <c r="J418">
        <v>-5.3002960189896315</v>
      </c>
      <c r="K418" t="s">
        <v>4582</v>
      </c>
      <c r="L418" t="s">
        <v>4578</v>
      </c>
      <c r="M418">
        <v>6</v>
      </c>
    </row>
    <row r="419" spans="1:13" x14ac:dyDescent="0.25">
      <c r="A419" s="96" t="s">
        <v>19134</v>
      </c>
      <c r="B419" s="96" t="s">
        <v>296</v>
      </c>
      <c r="C419" s="96" t="s">
        <v>346</v>
      </c>
      <c r="D419" s="96" t="s">
        <v>20452</v>
      </c>
      <c r="E419">
        <v>75.611078121754858</v>
      </c>
      <c r="F419">
        <v>-46.903406117064463</v>
      </c>
      <c r="G419">
        <v>-2.7590238892390859</v>
      </c>
      <c r="H419">
        <v>78.370102010993932</v>
      </c>
      <c r="I419">
        <v>-44.144382227825389</v>
      </c>
      <c r="J419">
        <v>-2.5967283663426701</v>
      </c>
      <c r="K419" t="s">
        <v>19134</v>
      </c>
      <c r="L419" t="s">
        <v>19135</v>
      </c>
      <c r="M419">
        <v>1</v>
      </c>
    </row>
    <row r="420" spans="1:13" x14ac:dyDescent="0.25">
      <c r="A420" s="96" t="s">
        <v>3437</v>
      </c>
      <c r="B420" s="96" t="s">
        <v>301</v>
      </c>
      <c r="C420" s="96" t="s">
        <v>346</v>
      </c>
      <c r="D420" s="96" t="s">
        <v>20782</v>
      </c>
      <c r="E420">
        <v>14.430000000000001</v>
      </c>
      <c r="F420">
        <v>-108.08448423881931</v>
      </c>
      <c r="G420">
        <v>-6.3579108375776068</v>
      </c>
      <c r="H420">
        <v>20.787910837577609</v>
      </c>
      <c r="I420">
        <v>-101.72657340124171</v>
      </c>
      <c r="J420">
        <v>-5.9839160824259832</v>
      </c>
      <c r="K420" t="s">
        <v>3437</v>
      </c>
      <c r="L420" t="s">
        <v>3435</v>
      </c>
      <c r="M420">
        <v>5</v>
      </c>
    </row>
    <row r="421" spans="1:13" x14ac:dyDescent="0.25">
      <c r="A421" s="96" t="s">
        <v>15171</v>
      </c>
      <c r="B421" s="96" t="s">
        <v>484</v>
      </c>
      <c r="C421" s="96" t="s">
        <v>319</v>
      </c>
      <c r="D421" s="96" t="s">
        <v>23249</v>
      </c>
      <c r="E421">
        <v>3.25</v>
      </c>
      <c r="F421">
        <v>-121.37176384506589</v>
      </c>
      <c r="G421">
        <v>-7.1395155202979934</v>
      </c>
      <c r="H421">
        <v>10.389515520297994</v>
      </c>
      <c r="I421">
        <v>-114.23224832476789</v>
      </c>
      <c r="J421">
        <v>-6.7195440191039939</v>
      </c>
      <c r="K421" t="s">
        <v>15171</v>
      </c>
      <c r="L421" t="s">
        <v>15172</v>
      </c>
      <c r="M421">
        <v>4</v>
      </c>
    </row>
    <row r="422" spans="1:13" x14ac:dyDescent="0.25">
      <c r="A422" s="96" t="s">
        <v>21437</v>
      </c>
      <c r="B422" s="96" t="s">
        <v>301</v>
      </c>
      <c r="C422" s="96" t="s">
        <v>346</v>
      </c>
      <c r="D422" s="96" t="s">
        <v>20430</v>
      </c>
      <c r="E422">
        <v>95.292542547750358</v>
      </c>
      <c r="F422">
        <v>-27.221941691068963</v>
      </c>
      <c r="G422">
        <v>-1.6012906877099391</v>
      </c>
      <c r="H422">
        <v>96.893833235460292</v>
      </c>
      <c r="I422">
        <v>-25.620651003359029</v>
      </c>
      <c r="J422">
        <v>-1.5070971178446488</v>
      </c>
      <c r="K422" t="s">
        <v>21437</v>
      </c>
      <c r="L422" t="s">
        <v>21438</v>
      </c>
      <c r="M422">
        <v>0</v>
      </c>
    </row>
    <row r="423" spans="1:13" x14ac:dyDescent="0.25">
      <c r="A423" s="96" t="s">
        <v>14423</v>
      </c>
      <c r="B423" s="96" t="s">
        <v>688</v>
      </c>
      <c r="C423" s="96" t="s">
        <v>447</v>
      </c>
      <c r="D423" s="96" t="s">
        <v>20614</v>
      </c>
      <c r="E423">
        <v>13.930000000000001</v>
      </c>
      <c r="F423">
        <v>-114.47292108236667</v>
      </c>
      <c r="G423">
        <v>-6.733701240139216</v>
      </c>
      <c r="H423">
        <v>27.397402480278434</v>
      </c>
      <c r="I423">
        <v>-101.00551860208824</v>
      </c>
      <c r="J423">
        <v>-5.9415010942404853</v>
      </c>
      <c r="K423" t="s">
        <v>14423</v>
      </c>
      <c r="L423" t="s">
        <v>14424</v>
      </c>
      <c r="M423">
        <v>4</v>
      </c>
    </row>
    <row r="424" spans="1:13" x14ac:dyDescent="0.25">
      <c r="A424" s="96" t="s">
        <v>21749</v>
      </c>
      <c r="B424" s="96" t="s">
        <v>516</v>
      </c>
      <c r="C424" s="96" t="s">
        <v>346</v>
      </c>
      <c r="D424" s="96" t="s">
        <v>20763</v>
      </c>
      <c r="E424">
        <v>19.100000000000001</v>
      </c>
      <c r="F424">
        <v>-103.41448423881931</v>
      </c>
      <c r="G424">
        <v>-6.0832049552246659</v>
      </c>
      <c r="H424">
        <v>25.183204955224667</v>
      </c>
      <c r="I424">
        <v>-97.331279283594654</v>
      </c>
      <c r="J424">
        <v>-5.7253693696232153</v>
      </c>
      <c r="K424" t="s">
        <v>21749</v>
      </c>
      <c r="L424" t="s">
        <v>21750</v>
      </c>
      <c r="M424">
        <v>0</v>
      </c>
    </row>
    <row r="425" spans="1:13" x14ac:dyDescent="0.25">
      <c r="A425" s="96" t="s">
        <v>16335</v>
      </c>
      <c r="B425" s="96" t="s">
        <v>296</v>
      </c>
      <c r="C425" s="96" t="s">
        <v>447</v>
      </c>
      <c r="D425" s="96" t="s">
        <v>20588</v>
      </c>
      <c r="E425">
        <v>17.089331358116628</v>
      </c>
      <c r="F425">
        <v>-111.31358972425005</v>
      </c>
      <c r="G425">
        <v>-6.5478582190735324</v>
      </c>
      <c r="H425">
        <v>30.185047796263692</v>
      </c>
      <c r="I425">
        <v>-98.217873286102986</v>
      </c>
      <c r="J425">
        <v>-5.7775219580060577</v>
      </c>
      <c r="K425" t="s">
        <v>16335</v>
      </c>
      <c r="L425" t="s">
        <v>16336</v>
      </c>
      <c r="M425">
        <v>3</v>
      </c>
    </row>
    <row r="426" spans="1:13" x14ac:dyDescent="0.25">
      <c r="A426" s="96" t="s">
        <v>17257</v>
      </c>
      <c r="B426" s="96" t="s">
        <v>516</v>
      </c>
      <c r="C426" s="96" t="s">
        <v>346</v>
      </c>
      <c r="D426" s="96" t="s">
        <v>23255</v>
      </c>
      <c r="E426">
        <v>3.2100000000000004</v>
      </c>
      <c r="F426">
        <v>-119.30448423881933</v>
      </c>
      <c r="G426">
        <v>-7.0179108375776078</v>
      </c>
      <c r="H426">
        <v>10.227910837577607</v>
      </c>
      <c r="I426">
        <v>-112.28657340124171</v>
      </c>
      <c r="J426">
        <v>-6.6050925530142184</v>
      </c>
      <c r="K426" t="s">
        <v>17257</v>
      </c>
      <c r="L426" t="s">
        <v>17258</v>
      </c>
      <c r="M426">
        <v>2</v>
      </c>
    </row>
    <row r="427" spans="1:13" x14ac:dyDescent="0.25">
      <c r="A427" s="96" t="s">
        <v>17688</v>
      </c>
      <c r="B427" s="96" t="s">
        <v>369</v>
      </c>
      <c r="C427" s="96" t="s">
        <v>346</v>
      </c>
      <c r="D427" s="96" t="s">
        <v>20350</v>
      </c>
      <c r="E427">
        <v>158.03747022794181</v>
      </c>
      <c r="F427">
        <v>35.522985989122489</v>
      </c>
      <c r="G427">
        <v>2.0895874111248522</v>
      </c>
      <c r="H427">
        <v>155.94788281681696</v>
      </c>
      <c r="I427">
        <v>33.433398577997636</v>
      </c>
      <c r="J427">
        <v>1.9666705045880963</v>
      </c>
      <c r="K427" t="s">
        <v>17688</v>
      </c>
      <c r="L427" t="s">
        <v>17689</v>
      </c>
      <c r="M427">
        <v>2</v>
      </c>
    </row>
    <row r="428" spans="1:13" x14ac:dyDescent="0.25">
      <c r="A428" s="96" t="s">
        <v>21435</v>
      </c>
      <c r="B428" s="96" t="s">
        <v>296</v>
      </c>
      <c r="C428" s="96" t="s">
        <v>346</v>
      </c>
      <c r="D428" s="96" t="s">
        <v>20769</v>
      </c>
      <c r="E428">
        <v>18.082371791441432</v>
      </c>
      <c r="F428">
        <v>-104.43211244737789</v>
      </c>
      <c r="G428">
        <v>-6.1430654380810523</v>
      </c>
      <c r="H428">
        <v>24.225437229522484</v>
      </c>
      <c r="I428">
        <v>-98.289047009296837</v>
      </c>
      <c r="J428">
        <v>-5.7817086476056962</v>
      </c>
      <c r="K428" t="s">
        <v>21435</v>
      </c>
      <c r="L428" t="s">
        <v>21436</v>
      </c>
      <c r="M428">
        <v>0</v>
      </c>
    </row>
    <row r="429" spans="1:13" x14ac:dyDescent="0.25">
      <c r="A429" s="96" t="s">
        <v>2491</v>
      </c>
      <c r="B429" s="96" t="s">
        <v>701</v>
      </c>
      <c r="C429" s="96" t="s">
        <v>309</v>
      </c>
      <c r="D429" s="96" t="s">
        <v>20275</v>
      </c>
      <c r="E429">
        <v>409.99494759877967</v>
      </c>
      <c r="F429">
        <v>80.405845359672185</v>
      </c>
      <c r="G429">
        <v>4.7297556093924813</v>
      </c>
      <c r="H429">
        <v>405.26519198938718</v>
      </c>
      <c r="I429">
        <v>75.676089750279687</v>
      </c>
      <c r="J429">
        <v>4.451534691192923</v>
      </c>
      <c r="K429" t="s">
        <v>2491</v>
      </c>
      <c r="L429" t="s">
        <v>52</v>
      </c>
      <c r="M429">
        <v>6</v>
      </c>
    </row>
    <row r="430" spans="1:13" x14ac:dyDescent="0.25">
      <c r="A430" s="96" t="s">
        <v>19123</v>
      </c>
      <c r="B430" s="96" t="s">
        <v>301</v>
      </c>
      <c r="C430" s="96" t="s">
        <v>346</v>
      </c>
      <c r="D430" s="96" t="s">
        <v>20440</v>
      </c>
      <c r="E430">
        <v>87.326207742835521</v>
      </c>
      <c r="F430">
        <v>-35.1882764959838</v>
      </c>
      <c r="G430">
        <v>-2.0698986174108116</v>
      </c>
      <c r="H430">
        <v>89.396106360246321</v>
      </c>
      <c r="I430">
        <v>-33.118377878573</v>
      </c>
      <c r="J430">
        <v>-1.9481398752101764</v>
      </c>
      <c r="K430" t="s">
        <v>19123</v>
      </c>
      <c r="L430" t="s">
        <v>19124</v>
      </c>
      <c r="M430">
        <v>1</v>
      </c>
    </row>
    <row r="431" spans="1:13" x14ac:dyDescent="0.25">
      <c r="A431" s="96" t="s">
        <v>21433</v>
      </c>
      <c r="B431" s="96" t="s">
        <v>301</v>
      </c>
      <c r="C431" s="96" t="s">
        <v>346</v>
      </c>
      <c r="D431" s="96" t="s">
        <v>20790</v>
      </c>
      <c r="E431">
        <v>13.425563253157094</v>
      </c>
      <c r="F431">
        <v>-109.08892098566223</v>
      </c>
      <c r="G431">
        <v>-6.4169953520977785</v>
      </c>
      <c r="H431">
        <v>19.842558605254872</v>
      </c>
      <c r="I431">
        <v>-102.67192563356446</v>
      </c>
      <c r="J431">
        <v>-6.039525037268497</v>
      </c>
      <c r="K431" t="s">
        <v>21433</v>
      </c>
      <c r="L431" t="s">
        <v>21434</v>
      </c>
      <c r="M431">
        <v>0</v>
      </c>
    </row>
    <row r="432" spans="1:13" x14ac:dyDescent="0.25">
      <c r="A432" s="96" t="s">
        <v>15856</v>
      </c>
      <c r="B432" s="96" t="s">
        <v>301</v>
      </c>
      <c r="C432" s="96" t="s">
        <v>319</v>
      </c>
      <c r="D432" s="96" t="s">
        <v>20594</v>
      </c>
      <c r="E432">
        <v>44.500151184637062</v>
      </c>
      <c r="F432">
        <v>-80.121612660428823</v>
      </c>
      <c r="G432">
        <v>-4.7130360388487542</v>
      </c>
      <c r="H432">
        <v>49.213187223485818</v>
      </c>
      <c r="I432">
        <v>-75.408576621580067</v>
      </c>
      <c r="J432">
        <v>-4.4357986247988279</v>
      </c>
      <c r="K432" t="s">
        <v>15856</v>
      </c>
      <c r="L432" t="s">
        <v>15857</v>
      </c>
      <c r="M432">
        <v>3</v>
      </c>
    </row>
    <row r="433" spans="1:13" x14ac:dyDescent="0.25">
      <c r="A433" s="96" t="s">
        <v>10193</v>
      </c>
      <c r="B433" s="96" t="s">
        <v>296</v>
      </c>
      <c r="C433" s="96" t="s">
        <v>319</v>
      </c>
      <c r="D433" s="96" t="s">
        <v>20589</v>
      </c>
      <c r="E433">
        <v>46.428190855453664</v>
      </c>
      <c r="F433">
        <v>-78.193572989612221</v>
      </c>
      <c r="G433">
        <v>-4.5996219405654246</v>
      </c>
      <c r="H433">
        <v>51.027812796019091</v>
      </c>
      <c r="I433">
        <v>-73.593951049046794</v>
      </c>
      <c r="J433">
        <v>-4.3290559440615759</v>
      </c>
      <c r="K433" t="s">
        <v>10193</v>
      </c>
      <c r="L433" t="s">
        <v>10190</v>
      </c>
      <c r="M433">
        <v>6</v>
      </c>
    </row>
    <row r="434" spans="1:13" x14ac:dyDescent="0.25">
      <c r="A434" s="96" t="s">
        <v>1555</v>
      </c>
      <c r="B434" s="96" t="s">
        <v>701</v>
      </c>
      <c r="C434" s="96" t="s">
        <v>447</v>
      </c>
      <c r="D434" s="96" t="s">
        <v>20540</v>
      </c>
      <c r="E434">
        <v>25.724455240876985</v>
      </c>
      <c r="F434">
        <v>-102.6784658414897</v>
      </c>
      <c r="G434">
        <v>-6.0399097553817471</v>
      </c>
      <c r="H434">
        <v>37.804274751640477</v>
      </c>
      <c r="I434">
        <v>-90.598646330726197</v>
      </c>
      <c r="J434">
        <v>-5.3293321371015407</v>
      </c>
      <c r="K434" t="s">
        <v>1555</v>
      </c>
      <c r="L434" t="s">
        <v>1554</v>
      </c>
      <c r="M434">
        <v>5</v>
      </c>
    </row>
    <row r="435" spans="1:13" x14ac:dyDescent="0.25">
      <c r="A435" s="96" t="s">
        <v>15038</v>
      </c>
      <c r="B435" s="96" t="s">
        <v>530</v>
      </c>
      <c r="C435" s="96" t="s">
        <v>346</v>
      </c>
      <c r="D435" s="96" t="s">
        <v>20348</v>
      </c>
      <c r="E435">
        <v>159.04826946613974</v>
      </c>
      <c r="F435">
        <v>36.533785227320422</v>
      </c>
      <c r="G435">
        <v>2.1490461898423776</v>
      </c>
      <c r="H435">
        <v>156.89922327629736</v>
      </c>
      <c r="I435">
        <v>34.384739037478042</v>
      </c>
      <c r="J435">
        <v>2.0226317080869438</v>
      </c>
      <c r="K435" t="s">
        <v>15038</v>
      </c>
      <c r="L435" t="s">
        <v>15039</v>
      </c>
      <c r="M435">
        <v>4</v>
      </c>
    </row>
    <row r="436" spans="1:13" x14ac:dyDescent="0.25">
      <c r="A436" s="96" t="s">
        <v>19120</v>
      </c>
      <c r="B436" s="96" t="s">
        <v>333</v>
      </c>
      <c r="C436" s="96" t="s">
        <v>346</v>
      </c>
      <c r="D436" s="96" t="s">
        <v>20371</v>
      </c>
      <c r="E436">
        <v>138.59036851775807</v>
      </c>
      <c r="F436">
        <v>16.075884278938744</v>
      </c>
      <c r="G436">
        <v>0.94564025170227906</v>
      </c>
      <c r="H436">
        <v>137.64472826605578</v>
      </c>
      <c r="I436">
        <v>15.130244027236458</v>
      </c>
      <c r="J436">
        <v>0.89001435454332101</v>
      </c>
      <c r="K436" t="s">
        <v>19120</v>
      </c>
      <c r="L436" t="s">
        <v>19121</v>
      </c>
      <c r="M436">
        <v>1</v>
      </c>
    </row>
    <row r="437" spans="1:13" x14ac:dyDescent="0.25">
      <c r="A437" s="96" t="s">
        <v>17817</v>
      </c>
      <c r="B437" s="96" t="s">
        <v>1359</v>
      </c>
      <c r="C437" s="96" t="s">
        <v>319</v>
      </c>
      <c r="D437" s="96" t="s">
        <v>20505</v>
      </c>
      <c r="E437">
        <v>65.996154871096067</v>
      </c>
      <c r="F437">
        <v>-58.625608973969818</v>
      </c>
      <c r="G437">
        <v>-3.4485652337629307</v>
      </c>
      <c r="H437">
        <v>69.444720104859002</v>
      </c>
      <c r="I437">
        <v>-55.177043740206884</v>
      </c>
      <c r="J437">
        <v>-3.2457084553062874</v>
      </c>
      <c r="K437" t="s">
        <v>17817</v>
      </c>
      <c r="L437" t="s">
        <v>17818</v>
      </c>
      <c r="M437">
        <v>2</v>
      </c>
    </row>
    <row r="438" spans="1:13" x14ac:dyDescent="0.25">
      <c r="A438" s="96" t="s">
        <v>14494</v>
      </c>
      <c r="B438" s="96" t="s">
        <v>901</v>
      </c>
      <c r="C438" s="96" t="s">
        <v>319</v>
      </c>
      <c r="D438" s="96" t="s">
        <v>20740</v>
      </c>
      <c r="E438">
        <v>12.04</v>
      </c>
      <c r="F438">
        <v>-112.58176384506589</v>
      </c>
      <c r="G438">
        <v>-6.6224566967685821</v>
      </c>
      <c r="H438">
        <v>18.662456696768579</v>
      </c>
      <c r="I438">
        <v>-105.95930714829731</v>
      </c>
      <c r="J438">
        <v>-6.2329004204880771</v>
      </c>
      <c r="K438" t="s">
        <v>14494</v>
      </c>
      <c r="L438" t="s">
        <v>14495</v>
      </c>
      <c r="M438">
        <v>4</v>
      </c>
    </row>
    <row r="439" spans="1:13" x14ac:dyDescent="0.25">
      <c r="A439" s="96" t="s">
        <v>6158</v>
      </c>
      <c r="B439" s="96" t="s">
        <v>516</v>
      </c>
      <c r="C439" s="96" t="s">
        <v>319</v>
      </c>
      <c r="D439" s="96" t="s">
        <v>20489</v>
      </c>
      <c r="E439">
        <v>80.431784906027303</v>
      </c>
      <c r="F439">
        <v>-44.189978939038582</v>
      </c>
      <c r="G439">
        <v>-2.5994105258257991</v>
      </c>
      <c r="H439">
        <v>83.031195431853092</v>
      </c>
      <c r="I439">
        <v>-41.590568413212793</v>
      </c>
      <c r="J439">
        <v>-2.4465040243066349</v>
      </c>
      <c r="K439" t="s">
        <v>6158</v>
      </c>
      <c r="L439" t="s">
        <v>222</v>
      </c>
      <c r="M439">
        <v>7</v>
      </c>
    </row>
    <row r="440" spans="1:13" x14ac:dyDescent="0.25">
      <c r="A440" s="96" t="s">
        <v>17902</v>
      </c>
      <c r="B440" s="96" t="s">
        <v>312</v>
      </c>
      <c r="C440" s="96" t="s">
        <v>346</v>
      </c>
      <c r="D440" s="96" t="s">
        <v>20441</v>
      </c>
      <c r="E440">
        <v>84.042733555927242</v>
      </c>
      <c r="F440">
        <v>-38.471750682892079</v>
      </c>
      <c r="G440">
        <v>-2.2630441578171809</v>
      </c>
      <c r="H440">
        <v>86.305777713744419</v>
      </c>
      <c r="I440">
        <v>-36.208706525074902</v>
      </c>
      <c r="J440">
        <v>-2.1299239132397001</v>
      </c>
      <c r="K440" t="s">
        <v>17902</v>
      </c>
      <c r="L440" t="s">
        <v>17903</v>
      </c>
      <c r="M440">
        <v>2</v>
      </c>
    </row>
    <row r="441" spans="1:13" x14ac:dyDescent="0.25">
      <c r="A441" s="96" t="s">
        <v>21727</v>
      </c>
      <c r="B441" s="96" t="s">
        <v>901</v>
      </c>
      <c r="C441" s="96" t="s">
        <v>447</v>
      </c>
      <c r="D441" s="96" t="s">
        <v>20858</v>
      </c>
      <c r="E441">
        <v>7.7016134658914295</v>
      </c>
      <c r="F441">
        <v>-120.70130761647525</v>
      </c>
      <c r="G441">
        <v>-7.1000769186161907</v>
      </c>
      <c r="H441">
        <v>21.901767303123812</v>
      </c>
      <c r="I441">
        <v>-106.50115377924286</v>
      </c>
      <c r="J441">
        <v>-6.2647737517201678</v>
      </c>
      <c r="K441" t="s">
        <v>21727</v>
      </c>
      <c r="L441" t="s">
        <v>21728</v>
      </c>
      <c r="M441">
        <v>0</v>
      </c>
    </row>
    <row r="442" spans="1:13" x14ac:dyDescent="0.25">
      <c r="A442" s="96" t="s">
        <v>18617</v>
      </c>
      <c r="B442" s="96" t="s">
        <v>1359</v>
      </c>
      <c r="C442" s="96" t="s">
        <v>319</v>
      </c>
      <c r="D442" s="96" t="s">
        <v>20719</v>
      </c>
      <c r="E442">
        <v>19.14</v>
      </c>
      <c r="F442">
        <v>-105.48176384506588</v>
      </c>
      <c r="G442">
        <v>-6.2048096379450524</v>
      </c>
      <c r="H442">
        <v>25.344809637945055</v>
      </c>
      <c r="I442">
        <v>-99.276954207120838</v>
      </c>
      <c r="J442">
        <v>-5.8398208357129908</v>
      </c>
      <c r="K442" t="s">
        <v>18617</v>
      </c>
      <c r="L442" t="s">
        <v>18618</v>
      </c>
      <c r="M442">
        <v>2</v>
      </c>
    </row>
    <row r="443" spans="1:13" x14ac:dyDescent="0.25">
      <c r="A443" s="96" t="s">
        <v>14768</v>
      </c>
      <c r="B443" s="96" t="s">
        <v>906</v>
      </c>
      <c r="C443" s="96" t="s">
        <v>346</v>
      </c>
      <c r="D443" s="96" t="s">
        <v>18655</v>
      </c>
      <c r="E443">
        <v>43.71985647155428</v>
      </c>
      <c r="F443">
        <v>-78.794627767265041</v>
      </c>
      <c r="G443">
        <v>-4.634978103956767</v>
      </c>
      <c r="H443">
        <v>48.354834575511049</v>
      </c>
      <c r="I443">
        <v>-74.159649663308272</v>
      </c>
      <c r="J443">
        <v>-4.3623323331357806</v>
      </c>
      <c r="K443" t="s">
        <v>14768</v>
      </c>
      <c r="L443" t="s">
        <v>14769</v>
      </c>
      <c r="M443">
        <v>4</v>
      </c>
    </row>
    <row r="444" spans="1:13" x14ac:dyDescent="0.25">
      <c r="A444" s="96" t="s">
        <v>21432</v>
      </c>
      <c r="B444" s="96" t="s">
        <v>301</v>
      </c>
      <c r="C444" s="96" t="s">
        <v>319</v>
      </c>
      <c r="D444" s="96" t="s">
        <v>20710</v>
      </c>
      <c r="E444">
        <v>20.55</v>
      </c>
      <c r="F444">
        <v>-104.07176384506589</v>
      </c>
      <c r="G444">
        <v>-6.1218684614744641</v>
      </c>
      <c r="H444">
        <v>26.671868461474467</v>
      </c>
      <c r="I444">
        <v>-97.949895383591411</v>
      </c>
      <c r="J444">
        <v>-5.7617585519759658</v>
      </c>
      <c r="K444" t="s">
        <v>21432</v>
      </c>
      <c r="L444" t="s">
        <v>17915</v>
      </c>
      <c r="M444">
        <v>2</v>
      </c>
    </row>
    <row r="445" spans="1:13" x14ac:dyDescent="0.25">
      <c r="A445" s="96" t="s">
        <v>4376</v>
      </c>
      <c r="B445" s="96" t="s">
        <v>350</v>
      </c>
      <c r="C445" s="96" t="s">
        <v>346</v>
      </c>
      <c r="D445" s="96" t="s">
        <v>23281</v>
      </c>
      <c r="E445">
        <v>3.1100000000000003</v>
      </c>
      <c r="F445">
        <v>-119.40448423881932</v>
      </c>
      <c r="G445">
        <v>-7.0237931905187834</v>
      </c>
      <c r="H445">
        <v>10.133793190518784</v>
      </c>
      <c r="I445">
        <v>-112.38069104830053</v>
      </c>
      <c r="J445">
        <v>-6.6106288851941493</v>
      </c>
      <c r="K445" t="s">
        <v>4376</v>
      </c>
      <c r="L445" t="s">
        <v>4375</v>
      </c>
      <c r="M445">
        <v>5</v>
      </c>
    </row>
    <row r="446" spans="1:13" x14ac:dyDescent="0.25">
      <c r="A446" s="96" t="s">
        <v>21716</v>
      </c>
      <c r="B446" s="96" t="s">
        <v>14060</v>
      </c>
      <c r="C446" s="96" t="s">
        <v>309</v>
      </c>
      <c r="D446" s="96" t="s">
        <v>20892</v>
      </c>
      <c r="E446">
        <v>10.94</v>
      </c>
      <c r="F446">
        <v>-318.64910223910749</v>
      </c>
      <c r="G446">
        <v>-18.744064837594557</v>
      </c>
      <c r="H446">
        <v>29.684064837594558</v>
      </c>
      <c r="I446">
        <v>-299.90503740151291</v>
      </c>
      <c r="J446">
        <v>-17.64147278832429</v>
      </c>
      <c r="K446" t="s">
        <v>21716</v>
      </c>
      <c r="L446" t="s">
        <v>21717</v>
      </c>
      <c r="M446">
        <v>0</v>
      </c>
    </row>
    <row r="447" spans="1:13" x14ac:dyDescent="0.25">
      <c r="A447" s="96" t="s">
        <v>17526</v>
      </c>
      <c r="B447" s="96" t="s">
        <v>304</v>
      </c>
      <c r="C447" s="96" t="s">
        <v>346</v>
      </c>
      <c r="D447" s="96" t="s">
        <v>20776</v>
      </c>
      <c r="E447">
        <v>15.313465984935348</v>
      </c>
      <c r="F447">
        <v>-107.20101825388397</v>
      </c>
      <c r="G447">
        <v>-6.305942250228469</v>
      </c>
      <c r="H447">
        <v>21.619408235163817</v>
      </c>
      <c r="I447">
        <v>-100.8950760036555</v>
      </c>
      <c r="J447">
        <v>-5.935004470803265</v>
      </c>
      <c r="K447" t="s">
        <v>17526</v>
      </c>
      <c r="L447" t="s">
        <v>17527</v>
      </c>
      <c r="M447">
        <v>2</v>
      </c>
    </row>
    <row r="448" spans="1:13" x14ac:dyDescent="0.25">
      <c r="A448" s="96" t="s">
        <v>547</v>
      </c>
      <c r="B448" s="96" t="s">
        <v>906</v>
      </c>
      <c r="C448" s="96" t="s">
        <v>319</v>
      </c>
      <c r="D448" s="96" t="s">
        <v>20724</v>
      </c>
      <c r="E448">
        <v>16.470000000000002</v>
      </c>
      <c r="F448">
        <v>-108.15176384506589</v>
      </c>
      <c r="G448">
        <v>-6.3618684614744643</v>
      </c>
      <c r="H448">
        <v>22.831868461474468</v>
      </c>
      <c r="I448">
        <v>-101.78989538359141</v>
      </c>
      <c r="J448">
        <v>-5.987640904917142</v>
      </c>
      <c r="K448" t="s">
        <v>547</v>
      </c>
      <c r="L448" t="s">
        <v>541</v>
      </c>
      <c r="M448">
        <v>9</v>
      </c>
    </row>
    <row r="449" spans="1:13" x14ac:dyDescent="0.25">
      <c r="A449" s="96" t="s">
        <v>1894</v>
      </c>
      <c r="B449" s="96" t="s">
        <v>1359</v>
      </c>
      <c r="C449" s="96" t="s">
        <v>346</v>
      </c>
      <c r="D449" s="96" t="s">
        <v>20395</v>
      </c>
      <c r="E449">
        <v>116.46507780645408</v>
      </c>
      <c r="F449">
        <v>-6.0494064323652452</v>
      </c>
      <c r="G449">
        <v>-0.35584743719795559</v>
      </c>
      <c r="H449">
        <v>116.82092524365203</v>
      </c>
      <c r="I449">
        <v>-5.6935589951672938</v>
      </c>
      <c r="J449">
        <v>-0.33491523500984083</v>
      </c>
      <c r="K449" t="s">
        <v>1894</v>
      </c>
      <c r="L449" t="s">
        <v>157</v>
      </c>
      <c r="M449">
        <v>6</v>
      </c>
    </row>
    <row r="450" spans="1:13" x14ac:dyDescent="0.25">
      <c r="A450" s="96" t="s">
        <v>19112</v>
      </c>
      <c r="B450" s="96" t="s">
        <v>312</v>
      </c>
      <c r="C450" s="96" t="s">
        <v>346</v>
      </c>
      <c r="D450" s="96" t="s">
        <v>20476</v>
      </c>
      <c r="E450">
        <v>64.371376550910782</v>
      </c>
      <c r="F450">
        <v>-58.14310768790854</v>
      </c>
      <c r="G450">
        <v>-3.4201828051710907</v>
      </c>
      <c r="H450">
        <v>67.791559356081876</v>
      </c>
      <c r="I450">
        <v>-54.722924882737445</v>
      </c>
      <c r="J450">
        <v>-3.2189955813374969</v>
      </c>
      <c r="K450" t="s">
        <v>19112</v>
      </c>
      <c r="L450" t="s">
        <v>19113</v>
      </c>
      <c r="M450">
        <v>1</v>
      </c>
    </row>
    <row r="451" spans="1:13" x14ac:dyDescent="0.25">
      <c r="A451" s="96" t="s">
        <v>19109</v>
      </c>
      <c r="B451" s="96" t="s">
        <v>1185</v>
      </c>
      <c r="C451" s="96" t="s">
        <v>346</v>
      </c>
      <c r="D451" s="96" t="s">
        <v>20508</v>
      </c>
      <c r="E451">
        <v>49.057167913908131</v>
      </c>
      <c r="F451">
        <v>-73.45731632491119</v>
      </c>
      <c r="G451">
        <v>-4.3210186073477175</v>
      </c>
      <c r="H451">
        <v>53.378186521255849</v>
      </c>
      <c r="I451">
        <v>-69.13629771756348</v>
      </c>
      <c r="J451">
        <v>-4.0668410422096164</v>
      </c>
      <c r="K451" t="s">
        <v>19109</v>
      </c>
      <c r="L451" t="s">
        <v>19110</v>
      </c>
      <c r="M451">
        <v>1</v>
      </c>
    </row>
    <row r="452" spans="1:13" x14ac:dyDescent="0.25">
      <c r="A452" s="96" t="s">
        <v>15861</v>
      </c>
      <c r="B452" s="96" t="s">
        <v>868</v>
      </c>
      <c r="C452" s="96" t="s">
        <v>447</v>
      </c>
      <c r="D452" s="96" t="s">
        <v>20403</v>
      </c>
      <c r="E452">
        <v>106.38769233944657</v>
      </c>
      <c r="F452">
        <v>-22.015228742920101</v>
      </c>
      <c r="G452">
        <v>-1.2950134554658883</v>
      </c>
      <c r="H452">
        <v>108.97771925037836</v>
      </c>
      <c r="I452">
        <v>-19.425201831988318</v>
      </c>
      <c r="J452">
        <v>-1.1426589312934305</v>
      </c>
      <c r="K452" t="s">
        <v>15861</v>
      </c>
      <c r="L452" t="s">
        <v>15862</v>
      </c>
      <c r="M452">
        <v>3</v>
      </c>
    </row>
    <row r="453" spans="1:13" x14ac:dyDescent="0.25">
      <c r="A453" s="96" t="s">
        <v>21702</v>
      </c>
      <c r="B453" s="96" t="s">
        <v>1359</v>
      </c>
      <c r="C453" s="96" t="s">
        <v>346</v>
      </c>
      <c r="D453" s="96" t="s">
        <v>20766</v>
      </c>
      <c r="E453">
        <v>18.3</v>
      </c>
      <c r="F453">
        <v>-104.21448423881932</v>
      </c>
      <c r="G453">
        <v>-6.1302637787540775</v>
      </c>
      <c r="H453">
        <v>24.430263778754078</v>
      </c>
      <c r="I453">
        <v>-98.084220460065239</v>
      </c>
      <c r="J453">
        <v>-5.7696600270626615</v>
      </c>
      <c r="K453" t="s">
        <v>21702</v>
      </c>
      <c r="L453" t="s">
        <v>21703</v>
      </c>
      <c r="M453">
        <v>0</v>
      </c>
    </row>
    <row r="454" spans="1:13" x14ac:dyDescent="0.25">
      <c r="A454" s="96" t="s">
        <v>14257</v>
      </c>
      <c r="B454" s="96" t="s">
        <v>14060</v>
      </c>
      <c r="C454" s="96" t="s">
        <v>319</v>
      </c>
      <c r="D454" s="96" t="s">
        <v>20726</v>
      </c>
      <c r="E454">
        <v>15.806426450886736</v>
      </c>
      <c r="F454">
        <v>-108.81533739417915</v>
      </c>
      <c r="G454">
        <v>-6.4009021996575974</v>
      </c>
      <c r="H454">
        <v>22.207328650544333</v>
      </c>
      <c r="I454">
        <v>-102.41443519452156</v>
      </c>
      <c r="J454">
        <v>-6.024378540854209</v>
      </c>
      <c r="K454" t="s">
        <v>14257</v>
      </c>
      <c r="L454" t="s">
        <v>14258</v>
      </c>
      <c r="M454">
        <v>4</v>
      </c>
    </row>
    <row r="455" spans="1:13" x14ac:dyDescent="0.25">
      <c r="A455" s="96" t="s">
        <v>8848</v>
      </c>
      <c r="B455" s="96" t="s">
        <v>474</v>
      </c>
      <c r="C455" s="96" t="s">
        <v>346</v>
      </c>
      <c r="D455" s="96" t="s">
        <v>20496</v>
      </c>
      <c r="E455">
        <v>57.645502834531463</v>
      </c>
      <c r="F455">
        <v>-64.868981404287865</v>
      </c>
      <c r="G455">
        <v>-3.815822435546345</v>
      </c>
      <c r="H455">
        <v>61.461325270077808</v>
      </c>
      <c r="I455">
        <v>-61.053158968741513</v>
      </c>
      <c r="J455">
        <v>-3.5913622922789123</v>
      </c>
      <c r="K455" t="s">
        <v>8848</v>
      </c>
      <c r="L455" t="s">
        <v>8845</v>
      </c>
      <c r="M455">
        <v>6</v>
      </c>
    </row>
    <row r="456" spans="1:13" x14ac:dyDescent="0.25">
      <c r="A456" s="96" t="s">
        <v>18529</v>
      </c>
      <c r="B456" s="96" t="s">
        <v>333</v>
      </c>
      <c r="C456" s="96" t="s">
        <v>319</v>
      </c>
      <c r="D456" s="96" t="s">
        <v>20742</v>
      </c>
      <c r="E456">
        <v>9.8596184887339327</v>
      </c>
      <c r="F456">
        <v>-114.76214535633196</v>
      </c>
      <c r="G456">
        <v>-6.7507144327254096</v>
      </c>
      <c r="H456">
        <v>16.610332921459342</v>
      </c>
      <c r="I456">
        <v>-108.01143092360654</v>
      </c>
      <c r="J456">
        <v>-6.353613583741561</v>
      </c>
      <c r="K456" t="s">
        <v>18529</v>
      </c>
      <c r="L456" t="s">
        <v>18530</v>
      </c>
      <c r="M456">
        <v>2</v>
      </c>
    </row>
    <row r="457" spans="1:13" x14ac:dyDescent="0.25">
      <c r="A457" s="96" t="s">
        <v>8692</v>
      </c>
      <c r="B457" s="96" t="s">
        <v>1185</v>
      </c>
      <c r="C457" s="96" t="s">
        <v>346</v>
      </c>
      <c r="D457" s="96" t="s">
        <v>20818</v>
      </c>
      <c r="E457">
        <v>9.9634283377043289</v>
      </c>
      <c r="F457">
        <v>-112.55105590111499</v>
      </c>
      <c r="G457">
        <v>-6.6206503471244114</v>
      </c>
      <c r="H457">
        <v>16.584078684828739</v>
      </c>
      <c r="I457">
        <v>-105.93040555399058</v>
      </c>
      <c r="J457">
        <v>-6.231200326705328</v>
      </c>
      <c r="K457" t="s">
        <v>8692</v>
      </c>
      <c r="L457" t="s">
        <v>149</v>
      </c>
      <c r="M457">
        <v>8</v>
      </c>
    </row>
    <row r="458" spans="1:13" x14ac:dyDescent="0.25">
      <c r="A458" s="96" t="s">
        <v>731</v>
      </c>
      <c r="B458" s="96" t="s">
        <v>888</v>
      </c>
      <c r="C458" s="96" t="s">
        <v>319</v>
      </c>
      <c r="D458" s="96" t="s">
        <v>20586</v>
      </c>
      <c r="E458">
        <v>47.788423921457884</v>
      </c>
      <c r="F458">
        <v>-76.833339923608008</v>
      </c>
      <c r="G458">
        <v>-4.519608230800471</v>
      </c>
      <c r="H458">
        <v>52.308032152258356</v>
      </c>
      <c r="I458">
        <v>-72.313731692807522</v>
      </c>
      <c r="J458">
        <v>-4.2537489231063246</v>
      </c>
      <c r="K458" t="s">
        <v>731</v>
      </c>
      <c r="L458" t="s">
        <v>170</v>
      </c>
      <c r="M458">
        <v>7</v>
      </c>
    </row>
    <row r="459" spans="1:13" x14ac:dyDescent="0.25">
      <c r="A459" s="96" t="s">
        <v>8587</v>
      </c>
      <c r="B459" s="96" t="s">
        <v>688</v>
      </c>
      <c r="C459" s="96" t="s">
        <v>447</v>
      </c>
      <c r="D459" s="96" t="s">
        <v>20607</v>
      </c>
      <c r="E459">
        <v>14.370000000000001</v>
      </c>
      <c r="F459">
        <v>-114.03292108236667</v>
      </c>
      <c r="G459">
        <v>-6.7078188871980391</v>
      </c>
      <c r="H459">
        <v>27.785637774396079</v>
      </c>
      <c r="I459">
        <v>-100.6172833079706</v>
      </c>
      <c r="J459">
        <v>-5.9186637239982707</v>
      </c>
      <c r="K459" t="s">
        <v>8587</v>
      </c>
      <c r="L459" t="s">
        <v>8584</v>
      </c>
      <c r="M459">
        <v>7</v>
      </c>
    </row>
    <row r="460" spans="1:13" x14ac:dyDescent="0.25">
      <c r="A460" s="96" t="s">
        <v>21683</v>
      </c>
      <c r="B460" s="96" t="s">
        <v>369</v>
      </c>
      <c r="C460" s="96" t="s">
        <v>346</v>
      </c>
      <c r="D460" s="96" t="s">
        <v>20633</v>
      </c>
      <c r="E460">
        <v>21.609593029121235</v>
      </c>
      <c r="F460">
        <v>-100.90489120969809</v>
      </c>
      <c r="G460">
        <v>-5.9355818358645935</v>
      </c>
      <c r="H460">
        <v>27.545174864985832</v>
      </c>
      <c r="I460">
        <v>-94.969309373833482</v>
      </c>
      <c r="J460">
        <v>-5.5864299631666752</v>
      </c>
      <c r="K460" t="s">
        <v>21683</v>
      </c>
      <c r="L460" t="s">
        <v>21684</v>
      </c>
      <c r="M460">
        <v>0</v>
      </c>
    </row>
    <row r="461" spans="1:13" x14ac:dyDescent="0.25">
      <c r="A461" s="96" t="s">
        <v>16266</v>
      </c>
      <c r="B461" s="96" t="s">
        <v>906</v>
      </c>
      <c r="C461" s="96" t="s">
        <v>447</v>
      </c>
      <c r="D461" s="96" t="s">
        <v>20342</v>
      </c>
      <c r="E461">
        <v>155.96783409863554</v>
      </c>
      <c r="F461">
        <v>27.564913016268861</v>
      </c>
      <c r="G461">
        <v>1.621465471545227</v>
      </c>
      <c r="H461">
        <v>152.72490315554509</v>
      </c>
      <c r="I461">
        <v>24.321982073178418</v>
      </c>
      <c r="J461">
        <v>1.4307048278340246</v>
      </c>
      <c r="K461" t="s">
        <v>16266</v>
      </c>
      <c r="L461" t="s">
        <v>16267</v>
      </c>
      <c r="M461">
        <v>3</v>
      </c>
    </row>
    <row r="462" spans="1:13" x14ac:dyDescent="0.25">
      <c r="A462" s="96" t="s">
        <v>17967</v>
      </c>
      <c r="B462" s="96" t="s">
        <v>868</v>
      </c>
      <c r="C462" s="96" t="s">
        <v>447</v>
      </c>
      <c r="D462" s="96" t="s">
        <v>20853</v>
      </c>
      <c r="E462">
        <v>8.9374451877831635</v>
      </c>
      <c r="F462">
        <v>-119.46547589458351</v>
      </c>
      <c r="G462">
        <v>-7.0273809349755005</v>
      </c>
      <c r="H462">
        <v>22.992207057734163</v>
      </c>
      <c r="I462">
        <v>-105.41071402463251</v>
      </c>
      <c r="J462">
        <v>-6.2006302367430886</v>
      </c>
      <c r="K462" t="s">
        <v>17967</v>
      </c>
      <c r="L462" t="s">
        <v>17968</v>
      </c>
      <c r="M462">
        <v>2</v>
      </c>
    </row>
    <row r="463" spans="1:13" x14ac:dyDescent="0.25">
      <c r="A463" s="96" t="s">
        <v>19098</v>
      </c>
      <c r="B463" s="96" t="s">
        <v>14060</v>
      </c>
      <c r="C463" s="96" t="s">
        <v>319</v>
      </c>
      <c r="D463" s="96" t="s">
        <v>20524</v>
      </c>
      <c r="E463">
        <v>65.409793403402759</v>
      </c>
      <c r="F463">
        <v>-59.211970441663127</v>
      </c>
      <c r="G463">
        <v>-3.4830570848037135</v>
      </c>
      <c r="H463">
        <v>68.892850488206463</v>
      </c>
      <c r="I463">
        <v>-55.728913356859422</v>
      </c>
      <c r="J463">
        <v>-3.2781713739329073</v>
      </c>
      <c r="K463" t="s">
        <v>19098</v>
      </c>
      <c r="L463" t="s">
        <v>19099</v>
      </c>
      <c r="M463">
        <v>1</v>
      </c>
    </row>
    <row r="464" spans="1:13" x14ac:dyDescent="0.25">
      <c r="A464" s="96" t="s">
        <v>17472</v>
      </c>
      <c r="B464" s="96" t="s">
        <v>739</v>
      </c>
      <c r="C464" s="96" t="s">
        <v>447</v>
      </c>
      <c r="D464" s="96" t="s">
        <v>20868</v>
      </c>
      <c r="E464">
        <v>5.76</v>
      </c>
      <c r="F464">
        <v>-122.64292108236667</v>
      </c>
      <c r="G464">
        <v>-7.2142894754333335</v>
      </c>
      <c r="H464">
        <v>20.188578950866667</v>
      </c>
      <c r="I464">
        <v>-108.2143421315</v>
      </c>
      <c r="J464">
        <v>-6.365549537147059</v>
      </c>
      <c r="K464" t="s">
        <v>17472</v>
      </c>
      <c r="L464" t="s">
        <v>17473</v>
      </c>
      <c r="M464">
        <v>2</v>
      </c>
    </row>
    <row r="465" spans="1:13" x14ac:dyDescent="0.25">
      <c r="A465" s="96" t="s">
        <v>16505</v>
      </c>
      <c r="B465" s="96" t="s">
        <v>413</v>
      </c>
      <c r="C465" s="96" t="s">
        <v>346</v>
      </c>
      <c r="D465" s="96" t="s">
        <v>20837</v>
      </c>
      <c r="E465">
        <v>5.76</v>
      </c>
      <c r="F465">
        <v>-116.75448423881932</v>
      </c>
      <c r="G465">
        <v>-6.8679108375776066</v>
      </c>
      <c r="H465">
        <v>12.627910837577607</v>
      </c>
      <c r="I465">
        <v>-109.88657340124172</v>
      </c>
      <c r="J465">
        <v>-6.4639160824259836</v>
      </c>
      <c r="K465" t="s">
        <v>16505</v>
      </c>
      <c r="L465" t="s">
        <v>14157</v>
      </c>
      <c r="M465">
        <v>4</v>
      </c>
    </row>
    <row r="466" spans="1:13" x14ac:dyDescent="0.25">
      <c r="A466" s="96" t="s">
        <v>3208</v>
      </c>
      <c r="B466" s="96" t="s">
        <v>350</v>
      </c>
      <c r="C466" s="96" t="s">
        <v>319</v>
      </c>
      <c r="D466" s="96" t="s">
        <v>23320</v>
      </c>
      <c r="E466">
        <v>0.32000000000000006</v>
      </c>
      <c r="F466">
        <v>-124.30176384506589</v>
      </c>
      <c r="G466">
        <v>-7.3118684614744645</v>
      </c>
      <c r="H466">
        <v>7.6318684614744647</v>
      </c>
      <c r="I466">
        <v>-116.98989538359142</v>
      </c>
      <c r="J466">
        <v>-6.8817585519759659</v>
      </c>
      <c r="K466" t="s">
        <v>3208</v>
      </c>
      <c r="L466" t="s">
        <v>3205</v>
      </c>
      <c r="M466">
        <v>7</v>
      </c>
    </row>
    <row r="467" spans="1:13" x14ac:dyDescent="0.25">
      <c r="A467" s="96" t="s">
        <v>21670</v>
      </c>
      <c r="B467" s="96" t="s">
        <v>440</v>
      </c>
      <c r="C467" s="96" t="s">
        <v>309</v>
      </c>
      <c r="D467" s="96" t="s">
        <v>20894</v>
      </c>
      <c r="E467">
        <v>10.7</v>
      </c>
      <c r="F467">
        <v>-318.8891022391075</v>
      </c>
      <c r="G467">
        <v>-18.758182484653382</v>
      </c>
      <c r="H467">
        <v>29.458182484653381</v>
      </c>
      <c r="I467">
        <v>-300.13091975445411</v>
      </c>
      <c r="J467">
        <v>-17.654759985556126</v>
      </c>
      <c r="K467" t="s">
        <v>21670</v>
      </c>
      <c r="L467" t="s">
        <v>21671</v>
      </c>
      <c r="M467">
        <v>0</v>
      </c>
    </row>
    <row r="468" spans="1:13" x14ac:dyDescent="0.25">
      <c r="A468" s="96" t="s">
        <v>19092</v>
      </c>
      <c r="B468" s="96" t="s">
        <v>369</v>
      </c>
      <c r="C468" s="96" t="s">
        <v>346</v>
      </c>
      <c r="D468" s="96" t="s">
        <v>18653</v>
      </c>
      <c r="E468">
        <v>47.065519715293966</v>
      </c>
      <c r="F468">
        <v>-75.448964523525348</v>
      </c>
      <c r="G468">
        <v>-4.4381743837367855</v>
      </c>
      <c r="H468">
        <v>51.503694099030753</v>
      </c>
      <c r="I468">
        <v>-71.010790139788568</v>
      </c>
      <c r="J468">
        <v>-4.1771053023405038</v>
      </c>
      <c r="K468" t="s">
        <v>19092</v>
      </c>
      <c r="L468" t="s">
        <v>19093</v>
      </c>
      <c r="M468">
        <v>1</v>
      </c>
    </row>
    <row r="469" spans="1:13" x14ac:dyDescent="0.25">
      <c r="A469" s="96" t="s">
        <v>19088</v>
      </c>
      <c r="B469" s="96" t="s">
        <v>888</v>
      </c>
      <c r="C469" s="96" t="s">
        <v>447</v>
      </c>
      <c r="D469" s="96" t="s">
        <v>20462</v>
      </c>
      <c r="E469">
        <v>65.041240059473495</v>
      </c>
      <c r="F469">
        <v>-63.36168102289318</v>
      </c>
      <c r="G469">
        <v>-3.7271577072290105</v>
      </c>
      <c r="H469">
        <v>72.495555473931518</v>
      </c>
      <c r="I469">
        <v>-55.907365608435157</v>
      </c>
      <c r="J469">
        <v>-3.2886685652020682</v>
      </c>
      <c r="K469" t="s">
        <v>19088</v>
      </c>
      <c r="L469" t="s">
        <v>19089</v>
      </c>
      <c r="M469">
        <v>1</v>
      </c>
    </row>
    <row r="470" spans="1:13" x14ac:dyDescent="0.25">
      <c r="A470" s="96" t="s">
        <v>18558</v>
      </c>
      <c r="B470" s="96" t="s">
        <v>413</v>
      </c>
      <c r="C470" s="96" t="s">
        <v>309</v>
      </c>
      <c r="D470" s="96" t="s">
        <v>20515</v>
      </c>
      <c r="E470">
        <v>36.302312215257402</v>
      </c>
      <c r="F470">
        <v>-293.28679002385007</v>
      </c>
      <c r="G470">
        <v>-17.252164119050004</v>
      </c>
      <c r="H470">
        <v>53.55447633430741</v>
      </c>
      <c r="I470">
        <v>-276.03462590480007</v>
      </c>
      <c r="J470">
        <v>-16.237330935576473</v>
      </c>
      <c r="K470" t="s">
        <v>18558</v>
      </c>
      <c r="L470" t="s">
        <v>18559</v>
      </c>
      <c r="M470">
        <v>2</v>
      </c>
    </row>
    <row r="471" spans="1:13" x14ac:dyDescent="0.25">
      <c r="A471" s="96" t="s">
        <v>21430</v>
      </c>
      <c r="B471" s="96" t="s">
        <v>888</v>
      </c>
      <c r="C471" s="96" t="s">
        <v>309</v>
      </c>
      <c r="D471" s="96" t="s">
        <v>20290</v>
      </c>
      <c r="E471">
        <v>320.53464963766447</v>
      </c>
      <c r="F471">
        <v>-9.0544526014430176</v>
      </c>
      <c r="G471">
        <v>-0.53261485890841276</v>
      </c>
      <c r="H471">
        <v>321.06726449657288</v>
      </c>
      <c r="I471">
        <v>-8.5218377425346148</v>
      </c>
      <c r="J471">
        <v>-0.50128457309027141</v>
      </c>
      <c r="K471" t="s">
        <v>21430</v>
      </c>
      <c r="L471" t="s">
        <v>21431</v>
      </c>
      <c r="M471">
        <v>0</v>
      </c>
    </row>
    <row r="472" spans="1:13" x14ac:dyDescent="0.25">
      <c r="A472" s="96" t="s">
        <v>9287</v>
      </c>
      <c r="B472" s="96" t="s">
        <v>888</v>
      </c>
      <c r="C472" s="96" t="s">
        <v>447</v>
      </c>
      <c r="D472" s="96" t="s">
        <v>20867</v>
      </c>
      <c r="E472">
        <v>6.0400000000000009</v>
      </c>
      <c r="F472">
        <v>-122.36292108236667</v>
      </c>
      <c r="G472">
        <v>-7.1978188871980393</v>
      </c>
      <c r="H472">
        <v>20.435637774396078</v>
      </c>
      <c r="I472">
        <v>-107.9672833079706</v>
      </c>
      <c r="J472">
        <v>-6.3510166651747415</v>
      </c>
      <c r="K472" t="s">
        <v>9287</v>
      </c>
      <c r="L472" t="s">
        <v>9286</v>
      </c>
      <c r="M472">
        <v>5</v>
      </c>
    </row>
    <row r="473" spans="1:13" x14ac:dyDescent="0.25">
      <c r="A473" s="96" t="s">
        <v>19085</v>
      </c>
      <c r="B473" s="96" t="s">
        <v>888</v>
      </c>
      <c r="C473" s="96" t="s">
        <v>346</v>
      </c>
      <c r="D473" s="96" t="s">
        <v>20770</v>
      </c>
      <c r="E473">
        <v>17.969498980244708</v>
      </c>
      <c r="F473">
        <v>-104.54498525857461</v>
      </c>
      <c r="G473">
        <v>-6.1497050152102712</v>
      </c>
      <c r="H473">
        <v>24.119203995454981</v>
      </c>
      <c r="I473">
        <v>-98.39528024336434</v>
      </c>
      <c r="J473">
        <v>-5.7879576613743726</v>
      </c>
      <c r="K473" t="s">
        <v>19085</v>
      </c>
      <c r="L473" t="s">
        <v>19086</v>
      </c>
      <c r="M473">
        <v>1</v>
      </c>
    </row>
    <row r="474" spans="1:13" x14ac:dyDescent="0.25">
      <c r="A474" s="96" t="s">
        <v>14419</v>
      </c>
      <c r="B474" s="96" t="s">
        <v>484</v>
      </c>
      <c r="C474" s="96" t="s">
        <v>346</v>
      </c>
      <c r="D474" s="96" t="s">
        <v>20822</v>
      </c>
      <c r="E474">
        <v>9.59</v>
      </c>
      <c r="F474">
        <v>-112.92448423881932</v>
      </c>
      <c r="G474">
        <v>-6.6426167199305484</v>
      </c>
      <c r="H474">
        <v>16.232616719930547</v>
      </c>
      <c r="I474">
        <v>-106.28186751888877</v>
      </c>
      <c r="J474">
        <v>-6.2518745599346337</v>
      </c>
      <c r="K474" t="s">
        <v>14419</v>
      </c>
      <c r="L474" t="s">
        <v>14420</v>
      </c>
      <c r="M474">
        <v>4</v>
      </c>
    </row>
    <row r="475" spans="1:13" x14ac:dyDescent="0.25">
      <c r="A475" s="96" t="s">
        <v>16796</v>
      </c>
      <c r="B475" s="96" t="s">
        <v>715</v>
      </c>
      <c r="C475" s="96" t="s">
        <v>319</v>
      </c>
      <c r="D475" s="96" t="s">
        <v>20754</v>
      </c>
      <c r="E475">
        <v>4.2</v>
      </c>
      <c r="F475">
        <v>-120.42176384506588</v>
      </c>
      <c r="G475">
        <v>-7.0836331673568163</v>
      </c>
      <c r="H475">
        <v>11.283633167356818</v>
      </c>
      <c r="I475">
        <v>-113.33813067770907</v>
      </c>
      <c r="J475">
        <v>-6.6669488633946514</v>
      </c>
      <c r="K475" t="s">
        <v>16796</v>
      </c>
      <c r="L475" t="s">
        <v>16797</v>
      </c>
      <c r="M475">
        <v>3</v>
      </c>
    </row>
    <row r="476" spans="1:13" x14ac:dyDescent="0.25">
      <c r="A476" s="96" t="s">
        <v>6123</v>
      </c>
      <c r="B476" s="96" t="s">
        <v>369</v>
      </c>
      <c r="C476" s="96" t="s">
        <v>447</v>
      </c>
      <c r="D476" s="96" t="s">
        <v>20331</v>
      </c>
      <c r="E476">
        <v>173.05298795557408</v>
      </c>
      <c r="F476">
        <v>44.650066873207408</v>
      </c>
      <c r="G476">
        <v>2.6264745219533769</v>
      </c>
      <c r="H476">
        <v>167.80003891166731</v>
      </c>
      <c r="I476">
        <v>39.39711782930064</v>
      </c>
      <c r="J476">
        <v>2.3174775193706258</v>
      </c>
      <c r="K476" t="s">
        <v>6123</v>
      </c>
      <c r="L476" t="s">
        <v>126</v>
      </c>
      <c r="M476">
        <v>7</v>
      </c>
    </row>
    <row r="477" spans="1:13" x14ac:dyDescent="0.25">
      <c r="A477" s="96" t="s">
        <v>19658</v>
      </c>
      <c r="B477" s="96" t="s">
        <v>304</v>
      </c>
      <c r="C477" s="96" t="s">
        <v>346</v>
      </c>
      <c r="D477" s="96" t="s">
        <v>20764</v>
      </c>
      <c r="E477">
        <v>19</v>
      </c>
      <c r="F477">
        <v>-103.51448423881932</v>
      </c>
      <c r="G477">
        <v>-6.0890873081658423</v>
      </c>
      <c r="H477">
        <v>25.089087308165844</v>
      </c>
      <c r="I477">
        <v>-97.425396930653477</v>
      </c>
      <c r="J477">
        <v>-5.7309057018031453</v>
      </c>
      <c r="K477" t="s">
        <v>19658</v>
      </c>
      <c r="L477" t="s">
        <v>19659</v>
      </c>
      <c r="M477">
        <v>1</v>
      </c>
    </row>
    <row r="478" spans="1:13" x14ac:dyDescent="0.25">
      <c r="A478" s="96" t="s">
        <v>21428</v>
      </c>
      <c r="B478" s="96" t="s">
        <v>338</v>
      </c>
      <c r="C478" s="96" t="s">
        <v>319</v>
      </c>
      <c r="D478" s="96" t="s">
        <v>20725</v>
      </c>
      <c r="E478">
        <v>16.259353192405733</v>
      </c>
      <c r="F478">
        <v>-108.36241065266015</v>
      </c>
      <c r="G478">
        <v>-6.3742594501564795</v>
      </c>
      <c r="H478">
        <v>22.633612642562213</v>
      </c>
      <c r="I478">
        <v>-101.98815120250367</v>
      </c>
      <c r="J478">
        <v>-5.999303011911981</v>
      </c>
      <c r="K478" t="s">
        <v>21428</v>
      </c>
      <c r="L478" t="s">
        <v>21429</v>
      </c>
      <c r="M478">
        <v>0</v>
      </c>
    </row>
    <row r="479" spans="1:13" x14ac:dyDescent="0.25">
      <c r="A479" s="96" t="s">
        <v>1887</v>
      </c>
      <c r="B479" s="96" t="s">
        <v>369</v>
      </c>
      <c r="C479" s="96" t="s">
        <v>346</v>
      </c>
      <c r="D479" s="96" t="s">
        <v>18651</v>
      </c>
      <c r="E479">
        <v>48.304609527620109</v>
      </c>
      <c r="F479">
        <v>-74.209874711199205</v>
      </c>
      <c r="G479">
        <v>-4.3652867477176001</v>
      </c>
      <c r="H479">
        <v>52.669896275337713</v>
      </c>
      <c r="I479">
        <v>-69.844587963481615</v>
      </c>
      <c r="J479">
        <v>-4.1085051743224481</v>
      </c>
      <c r="K479" t="s">
        <v>1887</v>
      </c>
      <c r="L479" t="s">
        <v>1885</v>
      </c>
      <c r="M479">
        <v>6</v>
      </c>
    </row>
    <row r="480" spans="1:13" x14ac:dyDescent="0.25">
      <c r="A480" s="96" t="s">
        <v>21426</v>
      </c>
      <c r="B480" s="96" t="s">
        <v>739</v>
      </c>
      <c r="C480" s="96" t="s">
        <v>346</v>
      </c>
      <c r="D480" s="96" t="s">
        <v>20758</v>
      </c>
      <c r="E480">
        <v>19.365655576887622</v>
      </c>
      <c r="F480">
        <v>-103.1488286619317</v>
      </c>
      <c r="G480">
        <v>-6.0675781565842177</v>
      </c>
      <c r="H480">
        <v>25.433233733471841</v>
      </c>
      <c r="I480">
        <v>-97.081250505347484</v>
      </c>
      <c r="J480">
        <v>-5.7106617944322053</v>
      </c>
      <c r="K480" t="s">
        <v>21426</v>
      </c>
      <c r="L480" t="s">
        <v>21427</v>
      </c>
      <c r="M480">
        <v>0</v>
      </c>
    </row>
    <row r="481" spans="1:13" x14ac:dyDescent="0.25">
      <c r="A481" s="96" t="s">
        <v>17745</v>
      </c>
      <c r="B481" s="96" t="s">
        <v>304</v>
      </c>
      <c r="C481" s="96" t="s">
        <v>346</v>
      </c>
      <c r="D481" s="96" t="s">
        <v>20797</v>
      </c>
      <c r="E481">
        <v>11.91</v>
      </c>
      <c r="F481">
        <v>-110.60448423881932</v>
      </c>
      <c r="G481">
        <v>-6.506146131695254</v>
      </c>
      <c r="H481">
        <v>18.416146131695253</v>
      </c>
      <c r="I481">
        <v>-104.09833810712406</v>
      </c>
      <c r="J481">
        <v>-6.1234316533602389</v>
      </c>
      <c r="K481" t="s">
        <v>17745</v>
      </c>
      <c r="L481" t="s">
        <v>17746</v>
      </c>
      <c r="M481">
        <v>2</v>
      </c>
    </row>
    <row r="482" spans="1:13" x14ac:dyDescent="0.25">
      <c r="A482" s="96" t="s">
        <v>19074</v>
      </c>
      <c r="B482" s="96" t="s">
        <v>739</v>
      </c>
      <c r="C482" s="96" t="s">
        <v>319</v>
      </c>
      <c r="D482" s="96" t="s">
        <v>20706</v>
      </c>
      <c r="E482">
        <v>21.1509899039856</v>
      </c>
      <c r="F482">
        <v>-103.47077394108028</v>
      </c>
      <c r="G482">
        <v>-6.086516114181193</v>
      </c>
      <c r="H482">
        <v>27.237506018166794</v>
      </c>
      <c r="I482">
        <v>-97.384257826899088</v>
      </c>
      <c r="J482">
        <v>-5.7284857545234757</v>
      </c>
      <c r="K482" t="s">
        <v>19074</v>
      </c>
      <c r="L482" t="s">
        <v>19075</v>
      </c>
      <c r="M482">
        <v>1</v>
      </c>
    </row>
    <row r="483" spans="1:13" x14ac:dyDescent="0.25">
      <c r="A483" s="96" t="s">
        <v>19638</v>
      </c>
      <c r="B483" s="96" t="s">
        <v>363</v>
      </c>
      <c r="C483" s="96" t="s">
        <v>447</v>
      </c>
      <c r="D483" s="96" t="s">
        <v>20620</v>
      </c>
      <c r="E483">
        <v>13.64</v>
      </c>
      <c r="F483">
        <v>-114.76292108236667</v>
      </c>
      <c r="G483">
        <v>-6.7507600636686282</v>
      </c>
      <c r="H483">
        <v>27.141520127337259</v>
      </c>
      <c r="I483">
        <v>-101.26140095502942</v>
      </c>
      <c r="J483">
        <v>-5.9565529973546711</v>
      </c>
      <c r="K483" t="s">
        <v>19638</v>
      </c>
      <c r="L483" t="s">
        <v>19639</v>
      </c>
      <c r="M483">
        <v>1</v>
      </c>
    </row>
    <row r="484" spans="1:13" x14ac:dyDescent="0.25">
      <c r="A484" s="96" t="s">
        <v>3695</v>
      </c>
      <c r="B484" s="96" t="s">
        <v>484</v>
      </c>
      <c r="C484" s="96" t="s">
        <v>309</v>
      </c>
      <c r="D484" s="96" t="s">
        <v>20438</v>
      </c>
      <c r="E484">
        <v>109.92224202610528</v>
      </c>
      <c r="F484">
        <v>-219.66686021300222</v>
      </c>
      <c r="G484">
        <v>-12.921580012529542</v>
      </c>
      <c r="H484">
        <v>122.84382203863483</v>
      </c>
      <c r="I484">
        <v>-206.74528020047268</v>
      </c>
      <c r="J484">
        <v>-12.16148707061604</v>
      </c>
      <c r="K484" t="s">
        <v>3695</v>
      </c>
      <c r="L484" t="s">
        <v>3692</v>
      </c>
      <c r="M484">
        <v>8</v>
      </c>
    </row>
    <row r="485" spans="1:13" x14ac:dyDescent="0.25">
      <c r="A485" s="96" t="s">
        <v>19070</v>
      </c>
      <c r="B485" s="96" t="s">
        <v>688</v>
      </c>
      <c r="C485" s="96" t="s">
        <v>309</v>
      </c>
      <c r="D485" s="96" t="s">
        <v>20280</v>
      </c>
      <c r="E485">
        <v>362.86112570793443</v>
      </c>
      <c r="F485">
        <v>33.272023468826944</v>
      </c>
      <c r="G485">
        <v>1.9571778511074673</v>
      </c>
      <c r="H485">
        <v>360.90394785682696</v>
      </c>
      <c r="I485">
        <v>31.31484561771947</v>
      </c>
      <c r="J485">
        <v>1.8420497422187925</v>
      </c>
      <c r="K485" t="s">
        <v>19070</v>
      </c>
      <c r="L485" t="s">
        <v>19071</v>
      </c>
      <c r="M485">
        <v>1</v>
      </c>
    </row>
    <row r="486" spans="1:13" x14ac:dyDescent="0.25">
      <c r="A486" s="96" t="s">
        <v>19067</v>
      </c>
      <c r="B486" s="96" t="s">
        <v>338</v>
      </c>
      <c r="C486" s="96" t="s">
        <v>319</v>
      </c>
      <c r="D486" s="96" t="s">
        <v>20660</v>
      </c>
      <c r="E486">
        <v>27.178062127934293</v>
      </c>
      <c r="F486">
        <v>-97.443701717131589</v>
      </c>
      <c r="G486">
        <v>-5.731982453948917</v>
      </c>
      <c r="H486">
        <v>32.910044581883213</v>
      </c>
      <c r="I486">
        <v>-91.711719263182673</v>
      </c>
      <c r="J486">
        <v>-5.3948070154813337</v>
      </c>
      <c r="K486" t="s">
        <v>19067</v>
      </c>
      <c r="L486" t="s">
        <v>19068</v>
      </c>
      <c r="M486">
        <v>1</v>
      </c>
    </row>
    <row r="487" spans="1:13" x14ac:dyDescent="0.25">
      <c r="A487" s="96" t="s">
        <v>6298</v>
      </c>
      <c r="B487" s="96" t="s">
        <v>546</v>
      </c>
      <c r="C487" s="96" t="s">
        <v>309</v>
      </c>
      <c r="D487" s="96" t="s">
        <v>20565</v>
      </c>
      <c r="E487">
        <v>20.069108751545322</v>
      </c>
      <c r="F487">
        <v>-309.51999348756215</v>
      </c>
      <c r="G487">
        <v>-18.207058440444833</v>
      </c>
      <c r="H487">
        <v>38.276167191990154</v>
      </c>
      <c r="I487">
        <v>-291.31293504711732</v>
      </c>
      <c r="J487">
        <v>-17.136055002771606</v>
      </c>
      <c r="K487" t="s">
        <v>6298</v>
      </c>
      <c r="L487" t="s">
        <v>6296</v>
      </c>
      <c r="M487">
        <v>6</v>
      </c>
    </row>
    <row r="488" spans="1:13" x14ac:dyDescent="0.25">
      <c r="A488" s="96" t="s">
        <v>19061</v>
      </c>
      <c r="B488" s="96" t="s">
        <v>350</v>
      </c>
      <c r="C488" s="96" t="s">
        <v>447</v>
      </c>
      <c r="D488" s="96" t="s">
        <v>20629</v>
      </c>
      <c r="E488">
        <v>13.398735462014038</v>
      </c>
      <c r="F488">
        <v>-115.00418562035264</v>
      </c>
      <c r="G488">
        <v>-6.764952095314861</v>
      </c>
      <c r="H488">
        <v>26.92863965264376</v>
      </c>
      <c r="I488">
        <v>-101.47428142972291</v>
      </c>
      <c r="J488">
        <v>-5.9690753782189949</v>
      </c>
      <c r="K488" t="s">
        <v>19061</v>
      </c>
      <c r="L488" t="s">
        <v>19062</v>
      </c>
      <c r="M488">
        <v>1</v>
      </c>
    </row>
    <row r="489" spans="1:13" x14ac:dyDescent="0.25">
      <c r="A489" s="96" t="s">
        <v>2077</v>
      </c>
      <c r="B489" s="96" t="s">
        <v>338</v>
      </c>
      <c r="C489" s="96" t="s">
        <v>346</v>
      </c>
      <c r="D489" s="96" t="s">
        <v>20494</v>
      </c>
      <c r="E489">
        <v>59.159422042056342</v>
      </c>
      <c r="F489">
        <v>-63.355062196762979</v>
      </c>
      <c r="G489">
        <v>-3.7267683645154692</v>
      </c>
      <c r="H489">
        <v>62.886190406571814</v>
      </c>
      <c r="I489">
        <v>-59.628293832247508</v>
      </c>
      <c r="J489">
        <v>-3.5075466960145594</v>
      </c>
      <c r="K489" t="s">
        <v>2077</v>
      </c>
      <c r="L489" t="s">
        <v>2075</v>
      </c>
      <c r="M489">
        <v>5</v>
      </c>
    </row>
    <row r="490" spans="1:13" x14ac:dyDescent="0.25">
      <c r="A490" s="96" t="s">
        <v>15372</v>
      </c>
      <c r="B490" s="96" t="s">
        <v>701</v>
      </c>
      <c r="C490" s="96" t="s">
        <v>346</v>
      </c>
      <c r="D490" s="96" t="s">
        <v>20800</v>
      </c>
      <c r="E490">
        <v>11.290000000000001</v>
      </c>
      <c r="F490">
        <v>-111.22448423881931</v>
      </c>
      <c r="G490">
        <v>-6.5426167199305478</v>
      </c>
      <c r="H490">
        <v>17.832616719930549</v>
      </c>
      <c r="I490">
        <v>-104.68186751888877</v>
      </c>
      <c r="J490">
        <v>-6.1577569128758096</v>
      </c>
      <c r="K490" t="s">
        <v>15372</v>
      </c>
      <c r="L490" t="s">
        <v>15091</v>
      </c>
      <c r="M490">
        <v>4</v>
      </c>
    </row>
    <row r="491" spans="1:13" x14ac:dyDescent="0.25">
      <c r="A491" s="96" t="s">
        <v>19616</v>
      </c>
      <c r="B491" s="96" t="s">
        <v>1359</v>
      </c>
      <c r="C491" s="96" t="s">
        <v>319</v>
      </c>
      <c r="D491" s="96" t="s">
        <v>23279</v>
      </c>
      <c r="E491">
        <v>3.68</v>
      </c>
      <c r="F491">
        <v>-120.94176384506588</v>
      </c>
      <c r="G491">
        <v>-7.1142214026509336</v>
      </c>
      <c r="H491">
        <v>10.794221402650935</v>
      </c>
      <c r="I491">
        <v>-113.82754244241495</v>
      </c>
      <c r="J491">
        <v>-6.6957377907302913</v>
      </c>
      <c r="K491" t="s">
        <v>19616</v>
      </c>
      <c r="L491" t="s">
        <v>19617</v>
      </c>
      <c r="M491">
        <v>1</v>
      </c>
    </row>
    <row r="492" spans="1:13" x14ac:dyDescent="0.25">
      <c r="A492" s="96" t="s">
        <v>19613</v>
      </c>
      <c r="B492" s="96" t="s">
        <v>688</v>
      </c>
      <c r="C492" s="96" t="s">
        <v>346</v>
      </c>
      <c r="D492" s="96" t="s">
        <v>20364</v>
      </c>
      <c r="E492">
        <v>148.14014696084141</v>
      </c>
      <c r="F492">
        <v>25.625662722022085</v>
      </c>
      <c r="G492">
        <v>1.5073919248248284</v>
      </c>
      <c r="H492">
        <v>146.63275503601656</v>
      </c>
      <c r="I492">
        <v>24.118270797197241</v>
      </c>
      <c r="J492">
        <v>1.4187218115998377</v>
      </c>
      <c r="K492" t="s">
        <v>19613</v>
      </c>
      <c r="L492" t="s">
        <v>19058</v>
      </c>
      <c r="M492">
        <v>1</v>
      </c>
    </row>
    <row r="493" spans="1:13" x14ac:dyDescent="0.25">
      <c r="A493" s="96" t="s">
        <v>9665</v>
      </c>
      <c r="B493" s="96" t="s">
        <v>440</v>
      </c>
      <c r="C493" s="96" t="s">
        <v>309</v>
      </c>
      <c r="D493" s="96" t="s">
        <v>20596</v>
      </c>
      <c r="E493">
        <v>18.243562381727589</v>
      </c>
      <c r="F493">
        <v>-311.34553985737989</v>
      </c>
      <c r="G493">
        <v>-18.314443521022348</v>
      </c>
      <c r="H493">
        <v>36.55800590274994</v>
      </c>
      <c r="I493">
        <v>-293.03109633635756</v>
      </c>
      <c r="J493">
        <v>-17.237123313903385</v>
      </c>
      <c r="K493" t="s">
        <v>9665</v>
      </c>
      <c r="L493" t="s">
        <v>240</v>
      </c>
      <c r="M493">
        <v>9</v>
      </c>
    </row>
    <row r="494" spans="1:13" x14ac:dyDescent="0.25">
      <c r="A494" s="96" t="s">
        <v>3895</v>
      </c>
      <c r="B494" s="96" t="s">
        <v>304</v>
      </c>
      <c r="C494" s="96" t="s">
        <v>319</v>
      </c>
      <c r="D494" s="96" t="s">
        <v>20327</v>
      </c>
      <c r="E494">
        <v>190.82461837735224</v>
      </c>
      <c r="F494">
        <v>66.202854532286352</v>
      </c>
      <c r="G494">
        <v>3.8942855607227265</v>
      </c>
      <c r="H494">
        <v>186.93033281662952</v>
      </c>
      <c r="I494">
        <v>62.308568971563631</v>
      </c>
      <c r="J494">
        <v>3.6652099395037432</v>
      </c>
      <c r="K494" t="s">
        <v>3895</v>
      </c>
      <c r="L494" t="s">
        <v>139</v>
      </c>
      <c r="M494">
        <v>11</v>
      </c>
    </row>
    <row r="495" spans="1:13" x14ac:dyDescent="0.25">
      <c r="A495" s="96" t="s">
        <v>8012</v>
      </c>
      <c r="B495" s="96" t="s">
        <v>312</v>
      </c>
      <c r="C495" s="96" t="s">
        <v>346</v>
      </c>
      <c r="D495" s="96" t="s">
        <v>20446</v>
      </c>
      <c r="E495">
        <v>78.128843785983008</v>
      </c>
      <c r="F495">
        <v>-44.385640452836313</v>
      </c>
      <c r="G495">
        <v>-2.6109200266374302</v>
      </c>
      <c r="H495">
        <v>80.739763812620438</v>
      </c>
      <c r="I495">
        <v>-41.774720426198883</v>
      </c>
      <c r="J495">
        <v>-2.4573364956587578</v>
      </c>
      <c r="K495" t="s">
        <v>8012</v>
      </c>
      <c r="L495" t="s">
        <v>8011</v>
      </c>
      <c r="M495">
        <v>5</v>
      </c>
    </row>
    <row r="496" spans="1:13" x14ac:dyDescent="0.25">
      <c r="A496" s="96" t="s">
        <v>17920</v>
      </c>
      <c r="B496" s="96" t="s">
        <v>440</v>
      </c>
      <c r="C496" s="96" t="s">
        <v>319</v>
      </c>
      <c r="D496" s="96" t="s">
        <v>20749</v>
      </c>
      <c r="E496">
        <v>5.1325719636867131</v>
      </c>
      <c r="F496">
        <v>-119.48919188137917</v>
      </c>
      <c r="G496">
        <v>-7.0287759930223039</v>
      </c>
      <c r="H496">
        <v>12.161347956709019</v>
      </c>
      <c r="I496">
        <v>-112.46041588835686</v>
      </c>
      <c r="J496">
        <v>-6.6153185816680509</v>
      </c>
      <c r="K496" t="s">
        <v>17920</v>
      </c>
      <c r="L496" t="s">
        <v>17921</v>
      </c>
      <c r="M496">
        <v>2</v>
      </c>
    </row>
    <row r="497" spans="1:13" x14ac:dyDescent="0.25">
      <c r="A497" s="96" t="s">
        <v>6072</v>
      </c>
      <c r="B497" s="96" t="s">
        <v>369</v>
      </c>
      <c r="C497" s="96" t="s">
        <v>447</v>
      </c>
      <c r="D497" s="96" t="s">
        <v>20473</v>
      </c>
      <c r="E497">
        <v>60.107787833038891</v>
      </c>
      <c r="F497">
        <v>-68.29513324932779</v>
      </c>
      <c r="G497">
        <v>-4.0173607793722228</v>
      </c>
      <c r="H497">
        <v>68.142509391783335</v>
      </c>
      <c r="I497">
        <v>-60.260411690583339</v>
      </c>
      <c r="J497">
        <v>-3.5447300994460789</v>
      </c>
      <c r="K497" t="s">
        <v>6072</v>
      </c>
      <c r="L497" t="s">
        <v>29</v>
      </c>
      <c r="M497">
        <v>7</v>
      </c>
    </row>
    <row r="498" spans="1:13" x14ac:dyDescent="0.25">
      <c r="A498" s="96" t="s">
        <v>5551</v>
      </c>
      <c r="B498" s="96" t="s">
        <v>663</v>
      </c>
      <c r="C498" s="96" t="s">
        <v>309</v>
      </c>
      <c r="D498" s="96" t="s">
        <v>20293</v>
      </c>
      <c r="E498">
        <v>313.411992154541</v>
      </c>
      <c r="F498">
        <v>-16.177110084566493</v>
      </c>
      <c r="G498">
        <v>-0.95159471085685254</v>
      </c>
      <c r="H498">
        <v>314.36358686539785</v>
      </c>
      <c r="I498">
        <v>-15.225515373709641</v>
      </c>
      <c r="J498">
        <v>-0.89561855139468471</v>
      </c>
      <c r="K498" t="s">
        <v>5551</v>
      </c>
      <c r="L498" t="s">
        <v>73</v>
      </c>
      <c r="M498">
        <v>7</v>
      </c>
    </row>
    <row r="499" spans="1:13" x14ac:dyDescent="0.25">
      <c r="A499" s="96" t="s">
        <v>4577</v>
      </c>
      <c r="B499" s="96" t="s">
        <v>638</v>
      </c>
      <c r="C499" s="96" t="s">
        <v>309</v>
      </c>
      <c r="D499" s="96" t="s">
        <v>20520</v>
      </c>
      <c r="E499">
        <v>35.9916312</v>
      </c>
      <c r="F499">
        <v>-293.59747103910752</v>
      </c>
      <c r="G499">
        <v>-17.270439472888679</v>
      </c>
      <c r="H499">
        <v>53.262070672888683</v>
      </c>
      <c r="I499">
        <v>-276.32703156621881</v>
      </c>
      <c r="J499">
        <v>-16.254531268601106</v>
      </c>
      <c r="K499" t="s">
        <v>4577</v>
      </c>
      <c r="L499" t="s">
        <v>4574</v>
      </c>
      <c r="M499">
        <v>7</v>
      </c>
    </row>
    <row r="500" spans="1:13" x14ac:dyDescent="0.25">
      <c r="A500" s="96" t="s">
        <v>17772</v>
      </c>
      <c r="B500" s="96" t="s">
        <v>14060</v>
      </c>
      <c r="C500" s="96" t="s">
        <v>447</v>
      </c>
      <c r="D500" s="96" t="s">
        <v>20336</v>
      </c>
      <c r="E500">
        <v>164.38318231134238</v>
      </c>
      <c r="F500">
        <v>35.980261228975706</v>
      </c>
      <c r="G500">
        <v>2.1164859546456296</v>
      </c>
      <c r="H500">
        <v>160.15021040205113</v>
      </c>
      <c r="I500">
        <v>31.747289319684455</v>
      </c>
      <c r="J500">
        <v>1.8674876070402622</v>
      </c>
      <c r="K500" t="s">
        <v>17772</v>
      </c>
      <c r="L500" t="s">
        <v>17773</v>
      </c>
      <c r="M500">
        <v>2</v>
      </c>
    </row>
    <row r="501" spans="1:13" x14ac:dyDescent="0.25">
      <c r="A501" s="96" t="s">
        <v>21613</v>
      </c>
      <c r="B501" s="96" t="s">
        <v>688</v>
      </c>
      <c r="C501" s="96" t="s">
        <v>447</v>
      </c>
      <c r="D501" s="96" t="s">
        <v>20537</v>
      </c>
      <c r="E501">
        <v>28.748175440000001</v>
      </c>
      <c r="F501">
        <v>-99.654745642366677</v>
      </c>
      <c r="G501">
        <v>-5.8620438613156871</v>
      </c>
      <c r="H501">
        <v>40.472263162631371</v>
      </c>
      <c r="I501">
        <v>-87.930657919735296</v>
      </c>
      <c r="J501">
        <v>-5.1723916423373701</v>
      </c>
      <c r="K501" t="s">
        <v>21613</v>
      </c>
      <c r="L501" t="s">
        <v>21614</v>
      </c>
      <c r="M501">
        <v>0</v>
      </c>
    </row>
    <row r="502" spans="1:13" x14ac:dyDescent="0.25">
      <c r="A502" s="96" t="s">
        <v>17813</v>
      </c>
      <c r="B502" s="96" t="s">
        <v>474</v>
      </c>
      <c r="C502" s="96" t="s">
        <v>447</v>
      </c>
      <c r="D502" s="96" t="s">
        <v>20865</v>
      </c>
      <c r="E502">
        <v>6.47</v>
      </c>
      <c r="F502">
        <v>-121.93292108236668</v>
      </c>
      <c r="G502">
        <v>-7.1725247695509813</v>
      </c>
      <c r="H502">
        <v>20.815049539101963</v>
      </c>
      <c r="I502">
        <v>-107.58787154326471</v>
      </c>
      <c r="J502">
        <v>-6.3286983260743952</v>
      </c>
      <c r="K502" t="s">
        <v>17813</v>
      </c>
      <c r="L502" t="s">
        <v>17814</v>
      </c>
      <c r="M502">
        <v>3</v>
      </c>
    </row>
    <row r="503" spans="1:13" x14ac:dyDescent="0.25">
      <c r="A503" s="96" t="s">
        <v>6689</v>
      </c>
      <c r="B503" s="96" t="s">
        <v>546</v>
      </c>
      <c r="C503" s="96" t="s">
        <v>346</v>
      </c>
      <c r="D503" s="96" t="s">
        <v>20386</v>
      </c>
      <c r="E503">
        <v>123.30595596262665</v>
      </c>
      <c r="F503">
        <v>0.79147172380733366</v>
      </c>
      <c r="G503">
        <v>4.6557160223960802E-2</v>
      </c>
      <c r="H503">
        <v>123.25939880240269</v>
      </c>
      <c r="I503">
        <v>0.7449145635833645</v>
      </c>
      <c r="J503">
        <v>4.3818503740197912E-2</v>
      </c>
      <c r="K503" t="s">
        <v>6689</v>
      </c>
      <c r="L503" t="s">
        <v>235</v>
      </c>
      <c r="M503">
        <v>11</v>
      </c>
    </row>
    <row r="504" spans="1:13" x14ac:dyDescent="0.25">
      <c r="A504" s="96" t="s">
        <v>19593</v>
      </c>
      <c r="B504" s="96" t="s">
        <v>739</v>
      </c>
      <c r="C504" s="96" t="s">
        <v>346</v>
      </c>
      <c r="D504" s="96" t="s">
        <v>20802</v>
      </c>
      <c r="E504">
        <v>11.190000000000001</v>
      </c>
      <c r="F504">
        <v>-111.32448423881932</v>
      </c>
      <c r="G504">
        <v>-6.5484990728717252</v>
      </c>
      <c r="H504">
        <v>17.738499072871726</v>
      </c>
      <c r="I504">
        <v>-104.77598516594759</v>
      </c>
      <c r="J504">
        <v>-6.1632932450557405</v>
      </c>
      <c r="K504" t="s">
        <v>19593</v>
      </c>
      <c r="L504" t="s">
        <v>19594</v>
      </c>
      <c r="M504">
        <v>1</v>
      </c>
    </row>
    <row r="505" spans="1:13" x14ac:dyDescent="0.25">
      <c r="A505" s="96" t="s">
        <v>17360</v>
      </c>
      <c r="B505" s="96" t="s">
        <v>546</v>
      </c>
      <c r="C505" s="96" t="s">
        <v>319</v>
      </c>
      <c r="D505" s="96" t="s">
        <v>20466</v>
      </c>
      <c r="E505">
        <v>99.048281260553054</v>
      </c>
      <c r="F505">
        <v>-25.573482584512831</v>
      </c>
      <c r="G505">
        <v>-1.5043225049713431</v>
      </c>
      <c r="H505">
        <v>100.5526037655244</v>
      </c>
      <c r="I505">
        <v>-24.06916007954149</v>
      </c>
      <c r="J505">
        <v>-1.4158329458553818</v>
      </c>
      <c r="K505" t="s">
        <v>17360</v>
      </c>
      <c r="L505" t="s">
        <v>17361</v>
      </c>
      <c r="M505">
        <v>2</v>
      </c>
    </row>
    <row r="506" spans="1:13" x14ac:dyDescent="0.25">
      <c r="A506" s="96" t="s">
        <v>7456</v>
      </c>
      <c r="B506" s="96" t="s">
        <v>868</v>
      </c>
      <c r="C506" s="96" t="s">
        <v>447</v>
      </c>
      <c r="D506" s="96" t="s">
        <v>20497</v>
      </c>
      <c r="E506">
        <v>51.704929729581785</v>
      </c>
      <c r="F506">
        <v>-76.697991352784896</v>
      </c>
      <c r="G506">
        <v>-4.5116465501638174</v>
      </c>
      <c r="H506">
        <v>60.72822282990942</v>
      </c>
      <c r="I506">
        <v>-67.674698252457262</v>
      </c>
      <c r="J506">
        <v>-3.9808646030857213</v>
      </c>
      <c r="K506" t="s">
        <v>7456</v>
      </c>
      <c r="L506" t="s">
        <v>7455</v>
      </c>
      <c r="M506">
        <v>5</v>
      </c>
    </row>
    <row r="507" spans="1:13" x14ac:dyDescent="0.25">
      <c r="A507" s="96" t="s">
        <v>19582</v>
      </c>
      <c r="B507" s="96" t="s">
        <v>888</v>
      </c>
      <c r="C507" s="96" t="s">
        <v>309</v>
      </c>
      <c r="D507" s="96" t="s">
        <v>20616</v>
      </c>
      <c r="E507">
        <v>16.827194388140139</v>
      </c>
      <c r="F507">
        <v>-312.76190785096736</v>
      </c>
      <c r="G507">
        <v>-18.397759285351022</v>
      </c>
      <c r="H507">
        <v>35.224953673491157</v>
      </c>
      <c r="I507">
        <v>-294.36414856561635</v>
      </c>
      <c r="J507">
        <v>-17.315538150918609</v>
      </c>
      <c r="K507" t="s">
        <v>19582</v>
      </c>
      <c r="L507" t="s">
        <v>19583</v>
      </c>
      <c r="M507">
        <v>1</v>
      </c>
    </row>
    <row r="508" spans="1:13" x14ac:dyDescent="0.25">
      <c r="A508" s="96" t="s">
        <v>7931</v>
      </c>
      <c r="B508" s="96" t="s">
        <v>701</v>
      </c>
      <c r="C508" s="96" t="s">
        <v>346</v>
      </c>
      <c r="D508" s="96" t="s">
        <v>20760</v>
      </c>
      <c r="E508">
        <v>19.115628181613715</v>
      </c>
      <c r="F508">
        <v>-103.39885605720561</v>
      </c>
      <c r="G508">
        <v>-6.0822856504238594</v>
      </c>
      <c r="H508">
        <v>25.197913832037575</v>
      </c>
      <c r="I508">
        <v>-97.31657040678175</v>
      </c>
      <c r="J508">
        <v>-5.7245041415753972</v>
      </c>
      <c r="K508" t="s">
        <v>7931</v>
      </c>
      <c r="L508" t="s">
        <v>105</v>
      </c>
      <c r="M508">
        <v>6</v>
      </c>
    </row>
    <row r="509" spans="1:13" x14ac:dyDescent="0.25">
      <c r="A509" s="96" t="s">
        <v>21595</v>
      </c>
      <c r="B509" s="96" t="s">
        <v>1359</v>
      </c>
      <c r="C509" s="96" t="s">
        <v>447</v>
      </c>
      <c r="D509" s="96" t="s">
        <v>20570</v>
      </c>
      <c r="E509">
        <v>19.700000000000003</v>
      </c>
      <c r="F509">
        <v>-108.70292108236667</v>
      </c>
      <c r="G509">
        <v>-6.3942894754333333</v>
      </c>
      <c r="H509">
        <v>32.488578950866668</v>
      </c>
      <c r="I509">
        <v>-95.914342131500007</v>
      </c>
      <c r="J509">
        <v>-5.642020125382353</v>
      </c>
      <c r="K509" t="s">
        <v>21595</v>
      </c>
      <c r="L509" t="s">
        <v>21596</v>
      </c>
      <c r="M509">
        <v>0</v>
      </c>
    </row>
    <row r="510" spans="1:13" x14ac:dyDescent="0.25">
      <c r="A510" s="96" t="s">
        <v>2686</v>
      </c>
      <c r="B510" s="96" t="s">
        <v>363</v>
      </c>
      <c r="C510" s="96" t="s">
        <v>447</v>
      </c>
      <c r="D510" s="96" t="s">
        <v>20325</v>
      </c>
      <c r="E510">
        <v>183.66993195652023</v>
      </c>
      <c r="F510">
        <v>55.267010874153556</v>
      </c>
      <c r="G510">
        <v>3.2510006396560915</v>
      </c>
      <c r="H510">
        <v>177.16793067720806</v>
      </c>
      <c r="I510">
        <v>48.765009594841388</v>
      </c>
      <c r="J510">
        <v>2.8685299761671406</v>
      </c>
      <c r="K510" t="s">
        <v>2686</v>
      </c>
      <c r="L510" t="s">
        <v>2684</v>
      </c>
      <c r="M510">
        <v>5</v>
      </c>
    </row>
    <row r="511" spans="1:13" x14ac:dyDescent="0.25">
      <c r="A511" s="96" t="s">
        <v>19044</v>
      </c>
      <c r="B511" s="96" t="s">
        <v>413</v>
      </c>
      <c r="C511" s="96" t="s">
        <v>447</v>
      </c>
      <c r="D511" s="96" t="s">
        <v>20404</v>
      </c>
      <c r="E511">
        <v>104.15752087005188</v>
      </c>
      <c r="F511">
        <v>-24.245400212314792</v>
      </c>
      <c r="G511">
        <v>-1.4262000124891054</v>
      </c>
      <c r="H511">
        <v>107.00992089503009</v>
      </c>
      <c r="I511">
        <v>-21.393000187336582</v>
      </c>
      <c r="J511">
        <v>-1.2584117757256814</v>
      </c>
      <c r="K511" t="s">
        <v>19044</v>
      </c>
      <c r="L511" t="s">
        <v>19045</v>
      </c>
      <c r="M511">
        <v>1</v>
      </c>
    </row>
    <row r="512" spans="1:13" x14ac:dyDescent="0.25">
      <c r="A512" s="96" t="s">
        <v>1916</v>
      </c>
      <c r="B512" s="96" t="s">
        <v>385</v>
      </c>
      <c r="C512" s="96" t="s">
        <v>346</v>
      </c>
      <c r="D512" s="96" t="s">
        <v>20592</v>
      </c>
      <c r="E512">
        <v>25.725305982261133</v>
      </c>
      <c r="F512">
        <v>-96.789178256558188</v>
      </c>
      <c r="G512">
        <v>-5.6934810739151871</v>
      </c>
      <c r="H512">
        <v>31.418787056176321</v>
      </c>
      <c r="I512">
        <v>-91.095697182642994</v>
      </c>
      <c r="J512">
        <v>-5.3585704225084116</v>
      </c>
      <c r="K512" t="s">
        <v>1916</v>
      </c>
      <c r="L512" t="s">
        <v>1913</v>
      </c>
      <c r="M512">
        <v>5</v>
      </c>
    </row>
    <row r="513" spans="1:13" x14ac:dyDescent="0.25">
      <c r="A513" s="96" t="s">
        <v>10179</v>
      </c>
      <c r="B513" s="96" t="s">
        <v>638</v>
      </c>
      <c r="C513" s="96" t="s">
        <v>319</v>
      </c>
      <c r="D513" s="96" t="s">
        <v>20643</v>
      </c>
      <c r="E513">
        <v>29.300000000000004</v>
      </c>
      <c r="F513">
        <v>-95.321763845065874</v>
      </c>
      <c r="G513">
        <v>-5.6071625791215221</v>
      </c>
      <c r="H513">
        <v>34.907162579121525</v>
      </c>
      <c r="I513">
        <v>-89.714601265944367</v>
      </c>
      <c r="J513">
        <v>-5.2773294862320217</v>
      </c>
      <c r="K513" t="s">
        <v>10179</v>
      </c>
      <c r="L513" t="s">
        <v>10176</v>
      </c>
      <c r="M513">
        <v>7</v>
      </c>
    </row>
    <row r="514" spans="1:13" x14ac:dyDescent="0.25">
      <c r="A514" s="96" t="s">
        <v>16207</v>
      </c>
      <c r="B514" s="96" t="s">
        <v>901</v>
      </c>
      <c r="C514" s="96" t="s">
        <v>309</v>
      </c>
      <c r="D514" s="96" t="s">
        <v>20640</v>
      </c>
      <c r="E514">
        <v>15.403424167612208</v>
      </c>
      <c r="F514">
        <v>-314.18567807149526</v>
      </c>
      <c r="G514">
        <v>-18.48151047479384</v>
      </c>
      <c r="H514">
        <v>33.884934642406051</v>
      </c>
      <c r="I514">
        <v>-295.70416759670144</v>
      </c>
      <c r="J514">
        <v>-17.394362799805968</v>
      </c>
      <c r="K514" t="s">
        <v>16207</v>
      </c>
      <c r="L514" t="s">
        <v>16208</v>
      </c>
      <c r="M514">
        <v>3</v>
      </c>
    </row>
    <row r="515" spans="1:13" x14ac:dyDescent="0.25">
      <c r="A515" s="96" t="s">
        <v>19040</v>
      </c>
      <c r="B515" s="96" t="s">
        <v>739</v>
      </c>
      <c r="C515" s="96" t="s">
        <v>447</v>
      </c>
      <c r="D515" s="96" t="s">
        <v>20541</v>
      </c>
      <c r="E515">
        <v>25.71615291687489</v>
      </c>
      <c r="F515">
        <v>-102.68676816549178</v>
      </c>
      <c r="G515">
        <v>-6.0403981273818701</v>
      </c>
      <c r="H515">
        <v>37.79694917163863</v>
      </c>
      <c r="I515">
        <v>-90.605971910728044</v>
      </c>
      <c r="J515">
        <v>-5.329763053572238</v>
      </c>
      <c r="K515" t="s">
        <v>19040</v>
      </c>
      <c r="L515" t="s">
        <v>19041</v>
      </c>
      <c r="M515">
        <v>1</v>
      </c>
    </row>
    <row r="516" spans="1:13" x14ac:dyDescent="0.25">
      <c r="A516" s="96" t="s">
        <v>14597</v>
      </c>
      <c r="B516" s="96" t="s">
        <v>688</v>
      </c>
      <c r="C516" s="96" t="s">
        <v>319</v>
      </c>
      <c r="D516" s="96" t="s">
        <v>20752</v>
      </c>
      <c r="E516">
        <v>4.32</v>
      </c>
      <c r="F516">
        <v>-120.30176384506589</v>
      </c>
      <c r="G516">
        <v>-7.0765743438274056</v>
      </c>
      <c r="H516">
        <v>11.396574343827407</v>
      </c>
      <c r="I516">
        <v>-113.22518950123848</v>
      </c>
      <c r="J516">
        <v>-6.6603052647787342</v>
      </c>
      <c r="K516" t="s">
        <v>14597</v>
      </c>
      <c r="L516" t="s">
        <v>14598</v>
      </c>
      <c r="M516">
        <v>4</v>
      </c>
    </row>
    <row r="517" spans="1:13" x14ac:dyDescent="0.25">
      <c r="A517" s="96" t="s">
        <v>21410</v>
      </c>
      <c r="B517" s="96" t="s">
        <v>14060</v>
      </c>
      <c r="C517" s="96" t="s">
        <v>319</v>
      </c>
      <c r="D517" s="96" t="s">
        <v>20444</v>
      </c>
      <c r="E517">
        <v>124.62176384506589</v>
      </c>
      <c r="F517">
        <v>0</v>
      </c>
      <c r="G517">
        <v>0</v>
      </c>
      <c r="H517">
        <v>124.62176384506589</v>
      </c>
      <c r="I517">
        <v>0</v>
      </c>
      <c r="J517">
        <v>0</v>
      </c>
      <c r="K517" t="s">
        <v>21410</v>
      </c>
      <c r="L517" t="s">
        <v>21411</v>
      </c>
      <c r="M517">
        <v>0</v>
      </c>
    </row>
    <row r="518" spans="1:13" x14ac:dyDescent="0.25">
      <c r="A518" s="96" t="s">
        <v>21408</v>
      </c>
      <c r="B518" s="96" t="s">
        <v>440</v>
      </c>
      <c r="C518" s="96" t="s">
        <v>309</v>
      </c>
      <c r="D518" s="96" t="s">
        <v>20288</v>
      </c>
      <c r="E518">
        <v>326.99745085183838</v>
      </c>
      <c r="F518">
        <v>-2.5916513872691098</v>
      </c>
      <c r="G518">
        <v>-0.15245008160406529</v>
      </c>
      <c r="H518">
        <v>327.14990093344244</v>
      </c>
      <c r="I518">
        <v>-2.4392013056650512</v>
      </c>
      <c r="J518">
        <v>-0.14348242974500303</v>
      </c>
      <c r="K518" t="s">
        <v>21408</v>
      </c>
      <c r="L518" t="s">
        <v>21409</v>
      </c>
      <c r="M518">
        <v>0</v>
      </c>
    </row>
    <row r="519" spans="1:13" x14ac:dyDescent="0.25">
      <c r="A519" s="96" t="s">
        <v>8064</v>
      </c>
      <c r="B519" s="96" t="s">
        <v>338</v>
      </c>
      <c r="C519" s="96" t="s">
        <v>346</v>
      </c>
      <c r="D519" s="96" t="s">
        <v>20820</v>
      </c>
      <c r="E519">
        <v>9.7239866394620655</v>
      </c>
      <c r="F519">
        <v>-112.79049759935725</v>
      </c>
      <c r="G519">
        <v>-6.6347351529033674</v>
      </c>
      <c r="H519">
        <v>16.358721792365433</v>
      </c>
      <c r="I519">
        <v>-106.15576244645389</v>
      </c>
      <c r="J519">
        <v>-6.2444566144972882</v>
      </c>
      <c r="K519" t="s">
        <v>8064</v>
      </c>
      <c r="L519" t="s">
        <v>8061</v>
      </c>
      <c r="M519">
        <v>7</v>
      </c>
    </row>
    <row r="520" spans="1:13" x14ac:dyDescent="0.25">
      <c r="A520" s="96" t="s">
        <v>2498</v>
      </c>
      <c r="B520" s="96" t="s">
        <v>715</v>
      </c>
      <c r="C520" s="96" t="s">
        <v>346</v>
      </c>
      <c r="D520" s="96" t="s">
        <v>23282</v>
      </c>
      <c r="E520">
        <v>3.4200000000000004</v>
      </c>
      <c r="F520">
        <v>-119.09448423881932</v>
      </c>
      <c r="G520">
        <v>-7.005557896401136</v>
      </c>
      <c r="H520">
        <v>10.425557896401138</v>
      </c>
      <c r="I520">
        <v>-112.08892634241818</v>
      </c>
      <c r="J520">
        <v>-6.593466255436363</v>
      </c>
      <c r="K520" t="s">
        <v>2498</v>
      </c>
      <c r="L520" t="s">
        <v>2496</v>
      </c>
      <c r="M520">
        <v>5</v>
      </c>
    </row>
    <row r="521" spans="1:13" x14ac:dyDescent="0.25">
      <c r="A521" s="96" t="s">
        <v>19036</v>
      </c>
      <c r="B521" s="96" t="s">
        <v>1185</v>
      </c>
      <c r="C521" s="96" t="s">
        <v>346</v>
      </c>
      <c r="D521" s="96" t="s">
        <v>20787</v>
      </c>
      <c r="E521">
        <v>13.83</v>
      </c>
      <c r="F521">
        <v>-108.68448423881932</v>
      </c>
      <c r="G521">
        <v>-6.3932049552246664</v>
      </c>
      <c r="H521">
        <v>20.223204955224666</v>
      </c>
      <c r="I521">
        <v>-102.29127928359466</v>
      </c>
      <c r="J521">
        <v>-6.0171340755055684</v>
      </c>
      <c r="K521" t="s">
        <v>19036</v>
      </c>
      <c r="L521" t="s">
        <v>19037</v>
      </c>
      <c r="M521">
        <v>1</v>
      </c>
    </row>
    <row r="522" spans="1:13" x14ac:dyDescent="0.25">
      <c r="A522" s="96" t="s">
        <v>6661</v>
      </c>
      <c r="B522" s="96" t="s">
        <v>688</v>
      </c>
      <c r="C522" s="96" t="s">
        <v>319</v>
      </c>
      <c r="D522" s="96" t="s">
        <v>20453</v>
      </c>
      <c r="E522">
        <v>114.72781517557273</v>
      </c>
      <c r="F522">
        <v>-9.893948669493156</v>
      </c>
      <c r="G522">
        <v>-0.58199698055842097</v>
      </c>
      <c r="H522">
        <v>115.30981215613114</v>
      </c>
      <c r="I522">
        <v>-9.3119516889347409</v>
      </c>
      <c r="J522">
        <v>-0.54776186405498473</v>
      </c>
      <c r="K522" t="s">
        <v>6661</v>
      </c>
      <c r="L522" t="s">
        <v>6658</v>
      </c>
      <c r="M522">
        <v>6</v>
      </c>
    </row>
    <row r="523" spans="1:13" x14ac:dyDescent="0.25">
      <c r="A523" s="96" t="s">
        <v>21424</v>
      </c>
      <c r="B523" s="96" t="s">
        <v>516</v>
      </c>
      <c r="C523" s="96" t="s">
        <v>447</v>
      </c>
      <c r="D523" s="96" t="s">
        <v>20493</v>
      </c>
      <c r="E523">
        <v>53.350863966389937</v>
      </c>
      <c r="F523">
        <v>-75.052057115976737</v>
      </c>
      <c r="G523">
        <v>-4.4148268891751021</v>
      </c>
      <c r="H523">
        <v>62.180517744740136</v>
      </c>
      <c r="I523">
        <v>-66.222403337626531</v>
      </c>
      <c r="J523">
        <v>-3.8954354904486195</v>
      </c>
      <c r="K523" t="s">
        <v>21424</v>
      </c>
      <c r="L523" t="s">
        <v>21425</v>
      </c>
      <c r="M523">
        <v>0</v>
      </c>
    </row>
    <row r="524" spans="1:13" x14ac:dyDescent="0.25">
      <c r="A524" s="96" t="s">
        <v>10402</v>
      </c>
      <c r="B524" s="96" t="s">
        <v>304</v>
      </c>
      <c r="C524" s="96" t="s">
        <v>346</v>
      </c>
      <c r="D524" s="96" t="s">
        <v>20638</v>
      </c>
      <c r="E524">
        <v>21.435698841600001</v>
      </c>
      <c r="F524">
        <v>-101.07878539721932</v>
      </c>
      <c r="G524">
        <v>-5.9458109057187833</v>
      </c>
      <c r="H524">
        <v>27.381509747318784</v>
      </c>
      <c r="I524">
        <v>-95.132974491500534</v>
      </c>
      <c r="J524">
        <v>-5.5960573230294433</v>
      </c>
      <c r="K524" t="s">
        <v>10402</v>
      </c>
      <c r="L524" t="s">
        <v>10400</v>
      </c>
      <c r="M524">
        <v>6</v>
      </c>
    </row>
    <row r="525" spans="1:13" x14ac:dyDescent="0.25">
      <c r="A525" s="96" t="s">
        <v>21420</v>
      </c>
      <c r="B525" s="96" t="s">
        <v>484</v>
      </c>
      <c r="C525" s="96" t="s">
        <v>346</v>
      </c>
      <c r="D525" s="96" t="s">
        <v>20437</v>
      </c>
      <c r="E525">
        <v>91.102084199700428</v>
      </c>
      <c r="F525">
        <v>-31.412400039118893</v>
      </c>
      <c r="G525">
        <v>-1.847788237595229</v>
      </c>
      <c r="H525">
        <v>92.949872437295653</v>
      </c>
      <c r="I525">
        <v>-29.564611801523668</v>
      </c>
      <c r="J525">
        <v>-1.7390948118543335</v>
      </c>
      <c r="K525" t="s">
        <v>21420</v>
      </c>
      <c r="L525" t="s">
        <v>21421</v>
      </c>
      <c r="M525">
        <v>0</v>
      </c>
    </row>
    <row r="526" spans="1:13" x14ac:dyDescent="0.25">
      <c r="A526" s="96" t="s">
        <v>19028</v>
      </c>
      <c r="B526" s="96" t="s">
        <v>638</v>
      </c>
      <c r="C526" s="96" t="s">
        <v>346</v>
      </c>
      <c r="D526" s="96" t="s">
        <v>20390</v>
      </c>
      <c r="E526">
        <v>120.26868925853393</v>
      </c>
      <c r="F526">
        <v>-2.245794980285396</v>
      </c>
      <c r="G526">
        <v>-0.13210558707561154</v>
      </c>
      <c r="H526">
        <v>120.40079484560952</v>
      </c>
      <c r="I526">
        <v>-2.1136893932097962</v>
      </c>
      <c r="J526">
        <v>-0.12433467018881154</v>
      </c>
      <c r="K526" t="s">
        <v>19028</v>
      </c>
      <c r="L526" t="s">
        <v>19029</v>
      </c>
      <c r="M526">
        <v>1</v>
      </c>
    </row>
    <row r="527" spans="1:13" x14ac:dyDescent="0.25">
      <c r="A527" s="96" t="s">
        <v>8451</v>
      </c>
      <c r="B527" s="96" t="s">
        <v>663</v>
      </c>
      <c r="C527" s="96" t="s">
        <v>319</v>
      </c>
      <c r="D527" s="96" t="s">
        <v>20429</v>
      </c>
      <c r="E527">
        <v>145.05962298633332</v>
      </c>
      <c r="F527">
        <v>20.437859141267438</v>
      </c>
      <c r="G527">
        <v>1.2022270083098494</v>
      </c>
      <c r="H527">
        <v>143.85739597802348</v>
      </c>
      <c r="I527">
        <v>19.235632132957591</v>
      </c>
      <c r="J527">
        <v>1.1315077725269171</v>
      </c>
      <c r="K527" t="s">
        <v>8451</v>
      </c>
      <c r="L527" t="s">
        <v>74</v>
      </c>
      <c r="M527">
        <v>7</v>
      </c>
    </row>
    <row r="528" spans="1:13" x14ac:dyDescent="0.25">
      <c r="A528" s="96" t="s">
        <v>5524</v>
      </c>
      <c r="B528" s="96" t="s">
        <v>338</v>
      </c>
      <c r="C528" s="96" t="s">
        <v>309</v>
      </c>
      <c r="D528" s="96" t="s">
        <v>20285</v>
      </c>
      <c r="E528">
        <v>339.58696199440323</v>
      </c>
      <c r="F528">
        <v>9.9978597552957353</v>
      </c>
      <c r="G528">
        <v>0.58810939737033741</v>
      </c>
      <c r="H528">
        <v>338.99885259703291</v>
      </c>
      <c r="I528">
        <v>9.409750357925418</v>
      </c>
      <c r="J528">
        <v>0.55351472693678927</v>
      </c>
      <c r="K528" t="s">
        <v>5524</v>
      </c>
      <c r="L528" t="s">
        <v>5522</v>
      </c>
      <c r="M528">
        <v>5</v>
      </c>
    </row>
    <row r="529" spans="1:13" x14ac:dyDescent="0.25">
      <c r="A529" s="96" t="s">
        <v>5302</v>
      </c>
      <c r="B529" s="96" t="s">
        <v>407</v>
      </c>
      <c r="C529" s="96" t="s">
        <v>319</v>
      </c>
      <c r="D529" s="96" t="s">
        <v>20655</v>
      </c>
      <c r="E529">
        <v>27.857312016867628</v>
      </c>
      <c r="F529">
        <v>-96.764451828198261</v>
      </c>
      <c r="G529">
        <v>-5.6920265781293091</v>
      </c>
      <c r="H529">
        <v>33.549338594996939</v>
      </c>
      <c r="I529">
        <v>-91.072425250068946</v>
      </c>
      <c r="J529">
        <v>-5.3572014852981731</v>
      </c>
      <c r="K529" t="s">
        <v>5302</v>
      </c>
      <c r="L529" t="s">
        <v>5300</v>
      </c>
      <c r="M529">
        <v>6</v>
      </c>
    </row>
    <row r="530" spans="1:13" x14ac:dyDescent="0.25">
      <c r="A530" s="96" t="s">
        <v>14267</v>
      </c>
      <c r="B530" s="96" t="s">
        <v>338</v>
      </c>
      <c r="C530" s="96" t="s">
        <v>346</v>
      </c>
      <c r="D530" s="96" t="s">
        <v>23241</v>
      </c>
      <c r="E530">
        <v>2.87</v>
      </c>
      <c r="F530">
        <v>-119.64448423881932</v>
      </c>
      <c r="G530">
        <v>-7.0379108375776065</v>
      </c>
      <c r="H530">
        <v>9.9079108375776066</v>
      </c>
      <c r="I530">
        <v>-112.60657340124172</v>
      </c>
      <c r="J530">
        <v>-6.6239160824259837</v>
      </c>
      <c r="K530" t="s">
        <v>14267</v>
      </c>
      <c r="L530" t="s">
        <v>14268</v>
      </c>
      <c r="M530">
        <v>4</v>
      </c>
    </row>
    <row r="531" spans="1:13" x14ac:dyDescent="0.25">
      <c r="A531" s="96" t="s">
        <v>15052</v>
      </c>
      <c r="B531" s="96" t="s">
        <v>564</v>
      </c>
      <c r="C531" s="96" t="s">
        <v>346</v>
      </c>
      <c r="D531" s="96" t="s">
        <v>20835</v>
      </c>
      <c r="E531">
        <v>5.83</v>
      </c>
      <c r="F531">
        <v>-116.68448423881932</v>
      </c>
      <c r="G531">
        <v>-6.8637931905187841</v>
      </c>
      <c r="H531">
        <v>12.693793190518784</v>
      </c>
      <c r="I531">
        <v>-109.82069104830053</v>
      </c>
      <c r="J531">
        <v>-6.4600406499000309</v>
      </c>
      <c r="K531" t="s">
        <v>15052</v>
      </c>
      <c r="L531" t="s">
        <v>15053</v>
      </c>
      <c r="M531">
        <v>4</v>
      </c>
    </row>
    <row r="532" spans="1:13" x14ac:dyDescent="0.25">
      <c r="A532" s="96" t="s">
        <v>15369</v>
      </c>
      <c r="B532" s="96" t="s">
        <v>301</v>
      </c>
      <c r="C532" s="96" t="s">
        <v>346</v>
      </c>
      <c r="D532" s="96" t="s">
        <v>20375</v>
      </c>
      <c r="E532">
        <v>135.67405031914868</v>
      </c>
      <c r="F532">
        <v>13.159566080329355</v>
      </c>
      <c r="G532">
        <v>0.77409212237231506</v>
      </c>
      <c r="H532">
        <v>134.89995819677637</v>
      </c>
      <c r="I532">
        <v>12.385473957957046</v>
      </c>
      <c r="J532">
        <v>0.72855729164453209</v>
      </c>
      <c r="K532" t="s">
        <v>15369</v>
      </c>
      <c r="L532" t="s">
        <v>15299</v>
      </c>
      <c r="M532">
        <v>4</v>
      </c>
    </row>
    <row r="533" spans="1:13" x14ac:dyDescent="0.25">
      <c r="A533" s="96" t="s">
        <v>21422</v>
      </c>
      <c r="B533" s="96" t="s">
        <v>701</v>
      </c>
      <c r="C533" s="96" t="s">
        <v>447</v>
      </c>
      <c r="D533" s="96" t="s">
        <v>20450</v>
      </c>
      <c r="E533">
        <v>74.740647131131468</v>
      </c>
      <c r="F533">
        <v>-53.662273951235207</v>
      </c>
      <c r="G533">
        <v>-3.156604350072659</v>
      </c>
      <c r="H533">
        <v>81.053855831276792</v>
      </c>
      <c r="I533">
        <v>-47.349065251089883</v>
      </c>
      <c r="J533">
        <v>-2.7852391324170518</v>
      </c>
      <c r="K533" t="s">
        <v>21422</v>
      </c>
      <c r="L533" t="s">
        <v>21423</v>
      </c>
      <c r="M533">
        <v>0</v>
      </c>
    </row>
    <row r="534" spans="1:13" x14ac:dyDescent="0.25">
      <c r="A534" s="96" t="s">
        <v>14891</v>
      </c>
      <c r="B534" s="96" t="s">
        <v>369</v>
      </c>
      <c r="C534" s="96" t="s">
        <v>319</v>
      </c>
      <c r="D534" s="96" t="s">
        <v>20487</v>
      </c>
      <c r="E534">
        <v>92.702262665707295</v>
      </c>
      <c r="F534">
        <v>-31.919501179358591</v>
      </c>
      <c r="G534">
        <v>-1.8776177164328582</v>
      </c>
      <c r="H534">
        <v>94.579880382140146</v>
      </c>
      <c r="I534">
        <v>-30.041883462925739</v>
      </c>
      <c r="J534">
        <v>-1.76716961546622</v>
      </c>
      <c r="K534" t="s">
        <v>14891</v>
      </c>
      <c r="L534" t="s">
        <v>14892</v>
      </c>
      <c r="M534">
        <v>4</v>
      </c>
    </row>
    <row r="535" spans="1:13" x14ac:dyDescent="0.25">
      <c r="A535" s="96" t="s">
        <v>19023</v>
      </c>
      <c r="B535" s="96" t="s">
        <v>296</v>
      </c>
      <c r="C535" s="96" t="s">
        <v>319</v>
      </c>
      <c r="D535" s="96" t="s">
        <v>20746</v>
      </c>
      <c r="E535">
        <v>6.53</v>
      </c>
      <c r="F535">
        <v>-118.09176384506588</v>
      </c>
      <c r="G535">
        <v>-6.9465743438274048</v>
      </c>
      <c r="H535">
        <v>13.476574343827405</v>
      </c>
      <c r="I535">
        <v>-111.14518950123848</v>
      </c>
      <c r="J535">
        <v>-6.537952323602263</v>
      </c>
      <c r="K535" t="s">
        <v>19023</v>
      </c>
      <c r="L535" t="s">
        <v>19024</v>
      </c>
      <c r="M535">
        <v>2</v>
      </c>
    </row>
    <row r="536" spans="1:13" x14ac:dyDescent="0.25">
      <c r="A536" s="96" t="s">
        <v>21418</v>
      </c>
      <c r="B536" s="96" t="s">
        <v>407</v>
      </c>
      <c r="C536" s="96" t="s">
        <v>346</v>
      </c>
      <c r="D536" s="96" t="s">
        <v>20448</v>
      </c>
      <c r="E536">
        <v>76.63621173133771</v>
      </c>
      <c r="F536">
        <v>-45.878272507481611</v>
      </c>
      <c r="G536">
        <v>-2.6987219122048005</v>
      </c>
      <c r="H536">
        <v>79.334933643542499</v>
      </c>
      <c r="I536">
        <v>-43.179550595276822</v>
      </c>
      <c r="J536">
        <v>-2.5399735644280486</v>
      </c>
      <c r="K536" t="s">
        <v>21418</v>
      </c>
      <c r="L536" t="s">
        <v>21419</v>
      </c>
      <c r="M536">
        <v>0</v>
      </c>
    </row>
    <row r="537" spans="1:13" x14ac:dyDescent="0.25">
      <c r="A537" s="96" t="s">
        <v>8877</v>
      </c>
      <c r="B537" s="96" t="s">
        <v>888</v>
      </c>
      <c r="C537" s="96" t="s">
        <v>346</v>
      </c>
      <c r="D537" s="96" t="s">
        <v>20799</v>
      </c>
      <c r="E537">
        <v>11.66</v>
      </c>
      <c r="F537">
        <v>-110.85448423881932</v>
      </c>
      <c r="G537">
        <v>-6.5208520140481951</v>
      </c>
      <c r="H537">
        <v>18.180852014048195</v>
      </c>
      <c r="I537">
        <v>-104.33363222477112</v>
      </c>
      <c r="J537">
        <v>-6.1372724838100661</v>
      </c>
      <c r="K537" t="s">
        <v>8877</v>
      </c>
      <c r="L537" t="s">
        <v>8875</v>
      </c>
      <c r="M537">
        <v>5</v>
      </c>
    </row>
    <row r="538" spans="1:13" x14ac:dyDescent="0.25">
      <c r="A538" s="96" t="s">
        <v>13649</v>
      </c>
      <c r="B538" s="96" t="s">
        <v>413</v>
      </c>
      <c r="C538" s="96" t="s">
        <v>346</v>
      </c>
      <c r="D538" s="96" t="s">
        <v>20347</v>
      </c>
      <c r="E538">
        <v>159.111266615597</v>
      </c>
      <c r="F538">
        <v>36.596782376777682</v>
      </c>
      <c r="G538">
        <v>2.1527519045163341</v>
      </c>
      <c r="H538">
        <v>156.95851471108065</v>
      </c>
      <c r="I538">
        <v>34.444030472261332</v>
      </c>
      <c r="J538">
        <v>2.0261194395447841</v>
      </c>
      <c r="K538" t="s">
        <v>13649</v>
      </c>
      <c r="L538" t="s">
        <v>7274</v>
      </c>
      <c r="M538">
        <v>5</v>
      </c>
    </row>
    <row r="539" spans="1:13" x14ac:dyDescent="0.25">
      <c r="A539" s="96" t="s">
        <v>17978</v>
      </c>
      <c r="B539" s="96" t="s">
        <v>350</v>
      </c>
      <c r="C539" s="96" t="s">
        <v>447</v>
      </c>
      <c r="D539" s="96" t="s">
        <v>20303</v>
      </c>
      <c r="E539">
        <v>232.81643655326303</v>
      </c>
      <c r="F539">
        <v>104.41351547089636</v>
      </c>
      <c r="G539">
        <v>6.1419714982880214</v>
      </c>
      <c r="H539">
        <v>220.532493556687</v>
      </c>
      <c r="I539">
        <v>92.129572474320327</v>
      </c>
      <c r="J539">
        <v>5.4193866161364896</v>
      </c>
      <c r="K539" t="s">
        <v>17978</v>
      </c>
      <c r="L539" t="s">
        <v>17979</v>
      </c>
      <c r="M539">
        <v>2</v>
      </c>
    </row>
    <row r="540" spans="1:13" x14ac:dyDescent="0.25">
      <c r="A540" s="96" t="s">
        <v>15371</v>
      </c>
      <c r="B540" s="96" t="s">
        <v>413</v>
      </c>
      <c r="C540" s="96" t="s">
        <v>346</v>
      </c>
      <c r="D540" s="96" t="s">
        <v>20806</v>
      </c>
      <c r="E540">
        <v>10.77993431291876</v>
      </c>
      <c r="F540">
        <v>-111.73454992590057</v>
      </c>
      <c r="G540">
        <v>-6.5726205838765042</v>
      </c>
      <c r="H540">
        <v>17.352554896795265</v>
      </c>
      <c r="I540">
        <v>-105.16192934202405</v>
      </c>
      <c r="J540">
        <v>-6.1859958436484739</v>
      </c>
      <c r="K540" t="s">
        <v>15371</v>
      </c>
      <c r="L540" t="s">
        <v>14945</v>
      </c>
      <c r="M540">
        <v>4</v>
      </c>
    </row>
    <row r="541" spans="1:13" x14ac:dyDescent="0.25">
      <c r="A541" s="96" t="s">
        <v>16388</v>
      </c>
      <c r="B541" s="96" t="s">
        <v>440</v>
      </c>
      <c r="C541" s="96" t="s">
        <v>319</v>
      </c>
      <c r="D541" s="96" t="s">
        <v>20736</v>
      </c>
      <c r="E541">
        <v>14.14</v>
      </c>
      <c r="F541">
        <v>-110.48176384506588</v>
      </c>
      <c r="G541">
        <v>-6.4989272850038757</v>
      </c>
      <c r="H541">
        <v>20.638927285003877</v>
      </c>
      <c r="I541">
        <v>-103.98283656006201</v>
      </c>
      <c r="J541">
        <v>-6.1166374447095304</v>
      </c>
      <c r="K541" t="s">
        <v>16388</v>
      </c>
      <c r="L541" t="s">
        <v>16389</v>
      </c>
      <c r="M541">
        <v>3</v>
      </c>
    </row>
    <row r="542" spans="1:13" x14ac:dyDescent="0.25">
      <c r="A542" s="96" t="s">
        <v>8730</v>
      </c>
      <c r="B542" s="96" t="s">
        <v>333</v>
      </c>
      <c r="C542" s="96" t="s">
        <v>346</v>
      </c>
      <c r="D542" s="96" t="s">
        <v>20504</v>
      </c>
      <c r="E542">
        <v>50.581831404413691</v>
      </c>
      <c r="F542">
        <v>-71.93265283440563</v>
      </c>
      <c r="G542">
        <v>-4.2313325196709197</v>
      </c>
      <c r="H542">
        <v>54.813163924084613</v>
      </c>
      <c r="I542">
        <v>-67.701320314734716</v>
      </c>
      <c r="J542">
        <v>-3.9824306067491011</v>
      </c>
      <c r="K542" t="s">
        <v>8730</v>
      </c>
      <c r="L542" t="s">
        <v>67</v>
      </c>
      <c r="M542">
        <v>9</v>
      </c>
    </row>
    <row r="543" spans="1:13" x14ac:dyDescent="0.25">
      <c r="A543" s="96" t="s">
        <v>6137</v>
      </c>
      <c r="B543" s="96" t="s">
        <v>301</v>
      </c>
      <c r="C543" s="96" t="s">
        <v>346</v>
      </c>
      <c r="D543" s="96" t="s">
        <v>20805</v>
      </c>
      <c r="E543">
        <v>10.850000000000001</v>
      </c>
      <c r="F543">
        <v>-111.66448423881931</v>
      </c>
      <c r="G543">
        <v>-6.5684990728717239</v>
      </c>
      <c r="H543">
        <v>17.418499072871725</v>
      </c>
      <c r="I543">
        <v>-105.0959851659476</v>
      </c>
      <c r="J543">
        <v>-6.1821167744675058</v>
      </c>
      <c r="K543" t="s">
        <v>6137</v>
      </c>
      <c r="L543" t="s">
        <v>6134</v>
      </c>
      <c r="M543">
        <v>5</v>
      </c>
    </row>
    <row r="544" spans="1:13" x14ac:dyDescent="0.25">
      <c r="A544" s="96" t="s">
        <v>14804</v>
      </c>
      <c r="B544" s="96" t="s">
        <v>296</v>
      </c>
      <c r="C544" s="96" t="s">
        <v>447</v>
      </c>
      <c r="D544" s="96" t="s">
        <v>20392</v>
      </c>
      <c r="E544">
        <v>107.82893569508806</v>
      </c>
      <c r="F544">
        <v>-20.573985387278611</v>
      </c>
      <c r="G544">
        <v>-1.2102344345458007</v>
      </c>
      <c r="H544">
        <v>110.24940456417966</v>
      </c>
      <c r="I544">
        <v>-18.153516518187018</v>
      </c>
      <c r="J544">
        <v>-1.0678539128345306</v>
      </c>
      <c r="K544" t="s">
        <v>14804</v>
      </c>
      <c r="L544" t="s">
        <v>14805</v>
      </c>
      <c r="M544">
        <v>4</v>
      </c>
    </row>
    <row r="545" spans="1:13" x14ac:dyDescent="0.25">
      <c r="A545" s="96" t="s">
        <v>14444</v>
      </c>
      <c r="B545" s="96" t="s">
        <v>301</v>
      </c>
      <c r="C545" s="96" t="s">
        <v>447</v>
      </c>
      <c r="D545" s="96" t="s">
        <v>20305</v>
      </c>
      <c r="E545">
        <v>226.67905716370893</v>
      </c>
      <c r="F545">
        <v>98.276136081342258</v>
      </c>
      <c r="G545">
        <v>5.7809491812554272</v>
      </c>
      <c r="H545">
        <v>215.11715880119809</v>
      </c>
      <c r="I545">
        <v>86.714237718831413</v>
      </c>
      <c r="J545">
        <v>5.1008375128724364</v>
      </c>
      <c r="K545" t="s">
        <v>14444</v>
      </c>
      <c r="L545" t="s">
        <v>14445</v>
      </c>
      <c r="M545">
        <v>4</v>
      </c>
    </row>
    <row r="546" spans="1:13" x14ac:dyDescent="0.25">
      <c r="A546" s="96" t="s">
        <v>21416</v>
      </c>
      <c r="B546" s="96" t="s">
        <v>484</v>
      </c>
      <c r="C546" s="96" t="s">
        <v>309</v>
      </c>
      <c r="D546" s="96" t="s">
        <v>20316</v>
      </c>
      <c r="E546">
        <v>192.43032650630386</v>
      </c>
      <c r="F546">
        <v>-137.15877573280363</v>
      </c>
      <c r="G546">
        <v>-8.0681632784002133</v>
      </c>
      <c r="H546">
        <v>200.49848978470408</v>
      </c>
      <c r="I546">
        <v>-129.09061245440341</v>
      </c>
      <c r="J546">
        <v>-7.5935654384943181</v>
      </c>
      <c r="K546" t="s">
        <v>21416</v>
      </c>
      <c r="L546" t="s">
        <v>21417</v>
      </c>
      <c r="M546">
        <v>0</v>
      </c>
    </row>
    <row r="547" spans="1:13" x14ac:dyDescent="0.25">
      <c r="A547" s="96" t="s">
        <v>15362</v>
      </c>
      <c r="B547" s="96" t="s">
        <v>363</v>
      </c>
      <c r="C547" s="96" t="s">
        <v>447</v>
      </c>
      <c r="D547" s="96" t="s">
        <v>20516</v>
      </c>
      <c r="E547">
        <v>44.875159235593685</v>
      </c>
      <c r="F547">
        <v>-83.527761846772989</v>
      </c>
      <c r="G547">
        <v>-4.9133977556925288</v>
      </c>
      <c r="H547">
        <v>54.701954746978743</v>
      </c>
      <c r="I547">
        <v>-73.700966335387932</v>
      </c>
      <c r="J547">
        <v>-4.3353509609051724</v>
      </c>
      <c r="K547" t="s">
        <v>15362</v>
      </c>
      <c r="L547" t="s">
        <v>14518</v>
      </c>
      <c r="M547">
        <v>4</v>
      </c>
    </row>
    <row r="548" spans="1:13" x14ac:dyDescent="0.25">
      <c r="A548" s="96" t="s">
        <v>21414</v>
      </c>
      <c r="B548" s="96" t="s">
        <v>1185</v>
      </c>
      <c r="C548" s="96" t="s">
        <v>319</v>
      </c>
      <c r="D548" s="96" t="s">
        <v>20692</v>
      </c>
      <c r="E548">
        <v>24.450000000000003</v>
      </c>
      <c r="F548">
        <v>-100.17176384506588</v>
      </c>
      <c r="G548">
        <v>-5.8924566967685816</v>
      </c>
      <c r="H548">
        <v>30.342456696768586</v>
      </c>
      <c r="I548">
        <v>-94.279307148297306</v>
      </c>
      <c r="J548">
        <v>-5.545841596958665</v>
      </c>
      <c r="K548" t="s">
        <v>21414</v>
      </c>
      <c r="L548" t="s">
        <v>21415</v>
      </c>
      <c r="M548">
        <v>0</v>
      </c>
    </row>
    <row r="549" spans="1:13" x14ac:dyDescent="0.25">
      <c r="A549" s="96" t="s">
        <v>16228</v>
      </c>
      <c r="B549" s="96" t="s">
        <v>1359</v>
      </c>
      <c r="C549" s="96" t="s">
        <v>447</v>
      </c>
      <c r="D549" s="96" t="s">
        <v>20358</v>
      </c>
      <c r="E549">
        <v>141.96130942057607</v>
      </c>
      <c r="F549">
        <v>13.558388338209397</v>
      </c>
      <c r="G549">
        <v>0.79755225518878803</v>
      </c>
      <c r="H549">
        <v>140.36620491019849</v>
      </c>
      <c r="I549">
        <v>11.963283827831816</v>
      </c>
      <c r="J549">
        <v>0.70372257810775385</v>
      </c>
      <c r="K549" t="s">
        <v>16228</v>
      </c>
      <c r="L549" t="s">
        <v>16229</v>
      </c>
      <c r="M549">
        <v>3</v>
      </c>
    </row>
    <row r="550" spans="1:13" x14ac:dyDescent="0.25">
      <c r="A550" s="96" t="s">
        <v>5023</v>
      </c>
      <c r="B550" s="96" t="s">
        <v>1185</v>
      </c>
      <c r="C550" s="96" t="s">
        <v>447</v>
      </c>
      <c r="D550" s="96" t="s">
        <v>20521</v>
      </c>
      <c r="E550">
        <v>37.534138863400557</v>
      </c>
      <c r="F550">
        <v>-90.868782218966118</v>
      </c>
      <c r="G550">
        <v>-5.3452224834685955</v>
      </c>
      <c r="H550">
        <v>48.224583830337743</v>
      </c>
      <c r="I550">
        <v>-80.178337252028939</v>
      </c>
      <c r="J550">
        <v>-4.7163727795311141</v>
      </c>
      <c r="K550" t="s">
        <v>5023</v>
      </c>
      <c r="L550" t="s">
        <v>178</v>
      </c>
      <c r="M550">
        <v>6</v>
      </c>
    </row>
    <row r="551" spans="1:13" x14ac:dyDescent="0.25">
      <c r="A551" s="96" t="s">
        <v>17491</v>
      </c>
      <c r="B551" s="96" t="s">
        <v>906</v>
      </c>
      <c r="C551" s="96" t="s">
        <v>319</v>
      </c>
      <c r="D551" s="96" t="s">
        <v>23284</v>
      </c>
      <c r="E551">
        <v>3.6300000000000003</v>
      </c>
      <c r="F551">
        <v>-120.99176384506589</v>
      </c>
      <c r="G551">
        <v>-7.1171625791215227</v>
      </c>
      <c r="H551">
        <v>10.747162579121524</v>
      </c>
      <c r="I551">
        <v>-113.87460126594436</v>
      </c>
      <c r="J551">
        <v>-6.6985059568202567</v>
      </c>
      <c r="K551" t="s">
        <v>17491</v>
      </c>
      <c r="L551" t="s">
        <v>17492</v>
      </c>
      <c r="M551">
        <v>2</v>
      </c>
    </row>
    <row r="552" spans="1:13" x14ac:dyDescent="0.25">
      <c r="A552" s="96" t="s">
        <v>21412</v>
      </c>
      <c r="B552" s="96" t="s">
        <v>688</v>
      </c>
      <c r="C552" s="96" t="s">
        <v>319</v>
      </c>
      <c r="D552" s="96" t="s">
        <v>20697</v>
      </c>
      <c r="E552">
        <v>23.849221234803231</v>
      </c>
      <c r="F552">
        <v>-100.77254261026266</v>
      </c>
      <c r="G552">
        <v>-5.9277966241330979</v>
      </c>
      <c r="H552">
        <v>29.777017858936329</v>
      </c>
      <c r="I552">
        <v>-94.844745986129553</v>
      </c>
      <c r="J552">
        <v>-5.5791027050664441</v>
      </c>
      <c r="K552" t="s">
        <v>21412</v>
      </c>
      <c r="L552" t="s">
        <v>21413</v>
      </c>
      <c r="M552">
        <v>0</v>
      </c>
    </row>
    <row r="553" spans="1:13" x14ac:dyDescent="0.25">
      <c r="A553" s="96" t="s">
        <v>18177</v>
      </c>
      <c r="B553" s="96" t="s">
        <v>484</v>
      </c>
      <c r="C553" s="96" t="s">
        <v>346</v>
      </c>
      <c r="D553" s="96" t="s">
        <v>20798</v>
      </c>
      <c r="E553">
        <v>11.67</v>
      </c>
      <c r="F553">
        <v>-110.84448423881932</v>
      </c>
      <c r="G553">
        <v>-6.520263778754078</v>
      </c>
      <c r="H553">
        <v>18.19026377875408</v>
      </c>
      <c r="I553">
        <v>-104.32422046006525</v>
      </c>
      <c r="J553">
        <v>-6.1367188505920733</v>
      </c>
      <c r="K553" t="s">
        <v>18177</v>
      </c>
      <c r="L553" t="s">
        <v>18178</v>
      </c>
      <c r="M553">
        <v>2</v>
      </c>
    </row>
    <row r="554" spans="1:13" x14ac:dyDescent="0.25">
      <c r="A554" s="96" t="s">
        <v>15014</v>
      </c>
      <c r="B554" s="96" t="s">
        <v>564</v>
      </c>
      <c r="C554" s="96" t="s">
        <v>319</v>
      </c>
      <c r="D554" s="96" t="s">
        <v>20510</v>
      </c>
      <c r="E554">
        <v>65.818432787264314</v>
      </c>
      <c r="F554">
        <v>-58.803331057801572</v>
      </c>
      <c r="G554">
        <v>-3.4590194739883278</v>
      </c>
      <c r="H554">
        <v>69.277452261252634</v>
      </c>
      <c r="I554">
        <v>-55.344311583813251</v>
      </c>
      <c r="J554">
        <v>-3.2555477402243089</v>
      </c>
      <c r="K554" t="s">
        <v>15014</v>
      </c>
      <c r="L554" t="s">
        <v>15015</v>
      </c>
      <c r="M554">
        <v>4</v>
      </c>
    </row>
    <row r="555" spans="1:13" x14ac:dyDescent="0.25">
      <c r="A555" s="96" t="s">
        <v>19011</v>
      </c>
      <c r="B555" s="96" t="s">
        <v>413</v>
      </c>
      <c r="C555" s="96" t="s">
        <v>447</v>
      </c>
      <c r="D555" s="96" t="s">
        <v>20584</v>
      </c>
      <c r="E555">
        <v>17.559133109922662</v>
      </c>
      <c r="F555">
        <v>-110.84378797244401</v>
      </c>
      <c r="G555">
        <v>-6.5202228219084706</v>
      </c>
      <c r="H555">
        <v>30.599578753739607</v>
      </c>
      <c r="I555">
        <v>-97.803342328627068</v>
      </c>
      <c r="J555">
        <v>-5.7531377840368867</v>
      </c>
      <c r="K555" t="s">
        <v>19011</v>
      </c>
      <c r="L555" t="s">
        <v>19012</v>
      </c>
      <c r="M555">
        <v>1</v>
      </c>
    </row>
    <row r="556" spans="1:13" x14ac:dyDescent="0.25">
      <c r="A556" s="96" t="s">
        <v>3983</v>
      </c>
      <c r="B556" s="96" t="s">
        <v>516</v>
      </c>
      <c r="C556" s="96" t="s">
        <v>309</v>
      </c>
      <c r="D556" s="96" t="s">
        <v>20645</v>
      </c>
      <c r="E556">
        <v>15.037411959647548</v>
      </c>
      <c r="F556">
        <v>-314.55169027945993</v>
      </c>
      <c r="G556">
        <v>-18.503040604674112</v>
      </c>
      <c r="H556">
        <v>33.540452564321662</v>
      </c>
      <c r="I556">
        <v>-296.04864967478585</v>
      </c>
      <c r="J556">
        <v>-17.414626451457991</v>
      </c>
    </row>
    <row r="557" spans="1:13" x14ac:dyDescent="0.25">
      <c r="A557" s="96" t="s">
        <v>14435</v>
      </c>
      <c r="B557" s="96" t="s">
        <v>663</v>
      </c>
      <c r="C557" s="96" t="s">
        <v>309</v>
      </c>
      <c r="D557" s="96" t="s">
        <v>20646</v>
      </c>
      <c r="E557">
        <v>13.48</v>
      </c>
      <c r="F557">
        <v>-316.10910223910747</v>
      </c>
      <c r="G557">
        <v>-18.594653072888676</v>
      </c>
      <c r="H557">
        <v>32.07465307288868</v>
      </c>
      <c r="I557">
        <v>-297.51444916621881</v>
      </c>
      <c r="J557">
        <v>-17.500849950954048</v>
      </c>
    </row>
    <row r="558" spans="1:13" x14ac:dyDescent="0.25">
      <c r="A558" s="96" t="s">
        <v>19430</v>
      </c>
      <c r="B558" s="96" t="s">
        <v>638</v>
      </c>
      <c r="C558" s="96" t="s">
        <v>309</v>
      </c>
      <c r="D558" s="96" t="s">
        <v>20656</v>
      </c>
      <c r="E558">
        <v>12.56</v>
      </c>
      <c r="F558">
        <v>-317.02910223910749</v>
      </c>
      <c r="G558">
        <v>-18.6487707199475</v>
      </c>
      <c r="H558">
        <v>31.208770719947502</v>
      </c>
      <c r="I558">
        <v>-298.38033151915999</v>
      </c>
      <c r="J558">
        <v>-17.551784207009412</v>
      </c>
    </row>
    <row r="559" spans="1:13" x14ac:dyDescent="0.25">
      <c r="A559" s="96" t="s">
        <v>17571</v>
      </c>
      <c r="B559" s="96" t="s">
        <v>484</v>
      </c>
      <c r="C559" s="96" t="s">
        <v>309</v>
      </c>
      <c r="D559" s="96" t="s">
        <v>20657</v>
      </c>
      <c r="E559">
        <v>12.5</v>
      </c>
      <c r="F559">
        <v>-317.08910223910749</v>
      </c>
      <c r="G559">
        <v>-18.652300131712206</v>
      </c>
      <c r="H559">
        <v>31.152300131712206</v>
      </c>
      <c r="I559">
        <v>-298.43680210739529</v>
      </c>
      <c r="J559">
        <v>-17.55510600631737</v>
      </c>
    </row>
    <row r="560" spans="1:13" x14ac:dyDescent="0.25">
      <c r="A560" s="96" t="s">
        <v>18325</v>
      </c>
      <c r="B560" s="96" t="s">
        <v>546</v>
      </c>
      <c r="C560" s="96" t="s">
        <v>309</v>
      </c>
      <c r="D560" s="96" t="s">
        <v>20661</v>
      </c>
      <c r="E560">
        <v>12.319999999999999</v>
      </c>
      <c r="F560">
        <v>-317.2691022391075</v>
      </c>
      <c r="G560">
        <v>-18.662888367006325</v>
      </c>
      <c r="H560">
        <v>30.982888367006321</v>
      </c>
      <c r="I560">
        <v>-298.60621387210119</v>
      </c>
      <c r="J560">
        <v>-17.565071404241248</v>
      </c>
    </row>
    <row r="561" spans="1:10" x14ac:dyDescent="0.25">
      <c r="A561" s="96" t="s">
        <v>11034</v>
      </c>
      <c r="B561" s="96" t="s">
        <v>901</v>
      </c>
      <c r="C561" s="96" t="s">
        <v>309</v>
      </c>
      <c r="D561" s="96" t="s">
        <v>20885</v>
      </c>
      <c r="E561">
        <v>11.940000000000001</v>
      </c>
      <c r="F561">
        <v>-317.64910223910749</v>
      </c>
      <c r="G561">
        <v>-18.685241308182793</v>
      </c>
      <c r="H561">
        <v>30.625241308182794</v>
      </c>
      <c r="I561">
        <v>-298.96386093092468</v>
      </c>
      <c r="J561">
        <v>-17.586109466524981</v>
      </c>
    </row>
    <row r="562" spans="1:10" x14ac:dyDescent="0.25">
      <c r="A562" s="96" t="s">
        <v>21509</v>
      </c>
      <c r="B562" s="96" t="s">
        <v>363</v>
      </c>
      <c r="C562" s="96" t="s">
        <v>309</v>
      </c>
      <c r="D562" s="96" t="s">
        <v>20887</v>
      </c>
      <c r="E562">
        <v>11.74</v>
      </c>
      <c r="F562">
        <v>-317.84910223910748</v>
      </c>
      <c r="G562">
        <v>-18.697006014065146</v>
      </c>
      <c r="H562">
        <v>30.437006014065147</v>
      </c>
      <c r="I562">
        <v>-299.15209622504233</v>
      </c>
      <c r="J562">
        <v>-17.597182130884843</v>
      </c>
    </row>
    <row r="563" spans="1:10" x14ac:dyDescent="0.25">
      <c r="A563" s="96" t="s">
        <v>869</v>
      </c>
      <c r="B563" s="96" t="s">
        <v>474</v>
      </c>
      <c r="C563" s="96" t="s">
        <v>309</v>
      </c>
      <c r="D563" s="96" t="s">
        <v>20889</v>
      </c>
      <c r="E563">
        <v>11.512024857449145</v>
      </c>
      <c r="F563">
        <v>-318.07707738165834</v>
      </c>
      <c r="G563">
        <v>-18.710416316568139</v>
      </c>
      <c r="H563">
        <v>30.222441174017284</v>
      </c>
      <c r="I563">
        <v>-299.36666106509023</v>
      </c>
      <c r="J563">
        <v>-17.609803592064132</v>
      </c>
    </row>
    <row r="564" spans="1:10" x14ac:dyDescent="0.25">
      <c r="A564" s="96" t="s">
        <v>5435</v>
      </c>
      <c r="B564" s="96" t="s">
        <v>1359</v>
      </c>
      <c r="C564" s="96" t="s">
        <v>447</v>
      </c>
      <c r="D564" s="96" t="s">
        <v>20518</v>
      </c>
      <c r="E564">
        <v>39.410705893920408</v>
      </c>
      <c r="F564">
        <v>-88.992215188446266</v>
      </c>
      <c r="G564">
        <v>-5.234836187555663</v>
      </c>
      <c r="H564">
        <v>49.880378269031731</v>
      </c>
      <c r="I564">
        <v>-78.522542813334951</v>
      </c>
      <c r="J564">
        <v>-4.6189731066667621</v>
      </c>
    </row>
    <row r="565" spans="1:10" x14ac:dyDescent="0.25">
      <c r="A565" s="96" t="s">
        <v>7827</v>
      </c>
      <c r="B565" s="96" t="s">
        <v>739</v>
      </c>
      <c r="C565" s="96" t="s">
        <v>447</v>
      </c>
      <c r="D565" s="96" t="s">
        <v>20534</v>
      </c>
      <c r="E565">
        <v>32.226141558245729</v>
      </c>
      <c r="F565">
        <v>-96.176779524120946</v>
      </c>
      <c r="G565">
        <v>-5.657457619065938</v>
      </c>
      <c r="H565">
        <v>43.541056796377603</v>
      </c>
      <c r="I565">
        <v>-84.861864285989071</v>
      </c>
      <c r="J565">
        <v>-4.9918743697640631</v>
      </c>
    </row>
    <row r="566" spans="1:10" x14ac:dyDescent="0.25">
      <c r="A566" s="96" t="s">
        <v>19364</v>
      </c>
      <c r="B566" s="96" t="s">
        <v>304</v>
      </c>
      <c r="C566" s="96" t="s">
        <v>447</v>
      </c>
      <c r="D566" s="96" t="s">
        <v>20535</v>
      </c>
      <c r="E566">
        <v>31.970000000000006</v>
      </c>
      <c r="F566">
        <v>-96.432921082366676</v>
      </c>
      <c r="G566">
        <v>-5.6725247695509813</v>
      </c>
      <c r="H566">
        <v>43.315049539101963</v>
      </c>
      <c r="I566">
        <v>-85.087871543264711</v>
      </c>
      <c r="J566">
        <v>-5.0051689143096887</v>
      </c>
    </row>
    <row r="567" spans="1:10" x14ac:dyDescent="0.25">
      <c r="A567" s="96" t="s">
        <v>22396</v>
      </c>
      <c r="B567" s="96" t="s">
        <v>385</v>
      </c>
      <c r="C567" s="96" t="s">
        <v>447</v>
      </c>
      <c r="D567" s="96" t="s">
        <v>20536</v>
      </c>
      <c r="E567">
        <v>29</v>
      </c>
      <c r="F567">
        <v>-99.402921082366674</v>
      </c>
      <c r="G567">
        <v>-5.8472306519039217</v>
      </c>
      <c r="H567">
        <v>40.694461303807842</v>
      </c>
      <c r="I567">
        <v>-87.708459778558833</v>
      </c>
      <c r="J567">
        <v>-5.1593211634446376</v>
      </c>
    </row>
    <row r="568" spans="1:10" x14ac:dyDescent="0.25">
      <c r="A568" s="96" t="s">
        <v>9962</v>
      </c>
      <c r="B568" s="96" t="s">
        <v>688</v>
      </c>
      <c r="C568" s="96" t="s">
        <v>447</v>
      </c>
      <c r="D568" s="96" t="s">
        <v>20546</v>
      </c>
      <c r="E568">
        <v>22.93</v>
      </c>
      <c r="F568">
        <v>-105.47292108236667</v>
      </c>
      <c r="G568">
        <v>-6.2042894754333338</v>
      </c>
      <c r="H568">
        <v>35.338578950866662</v>
      </c>
      <c r="I568">
        <v>-93.064342131500013</v>
      </c>
      <c r="J568">
        <v>-5.4743730665588242</v>
      </c>
    </row>
    <row r="569" spans="1:10" x14ac:dyDescent="0.25">
      <c r="A569" s="96" t="s">
        <v>5724</v>
      </c>
      <c r="B569" s="96" t="s">
        <v>530</v>
      </c>
      <c r="C569" s="96" t="s">
        <v>447</v>
      </c>
      <c r="D569" s="96" t="s">
        <v>20549</v>
      </c>
      <c r="E569">
        <v>22.89</v>
      </c>
      <c r="F569">
        <v>-105.51292108236667</v>
      </c>
      <c r="G569">
        <v>-6.206642416609804</v>
      </c>
      <c r="H569">
        <v>35.303284833219607</v>
      </c>
      <c r="I569">
        <v>-93.099636249147068</v>
      </c>
      <c r="J569">
        <v>-5.4764491911262985</v>
      </c>
    </row>
    <row r="570" spans="1:10" x14ac:dyDescent="0.25">
      <c r="A570" s="96" t="s">
        <v>19248</v>
      </c>
      <c r="B570" s="96" t="s">
        <v>638</v>
      </c>
      <c r="C570" s="96" t="s">
        <v>447</v>
      </c>
      <c r="D570" s="96" t="s">
        <v>20554</v>
      </c>
      <c r="E570">
        <v>21.5</v>
      </c>
      <c r="F570">
        <v>-106.90292108236667</v>
      </c>
      <c r="G570">
        <v>-6.2884071224921572</v>
      </c>
      <c r="H570">
        <v>34.076814244984313</v>
      </c>
      <c r="I570">
        <v>-94.326106837382355</v>
      </c>
      <c r="J570">
        <v>-5.5485945198460209</v>
      </c>
    </row>
    <row r="571" spans="1:10" x14ac:dyDescent="0.25">
      <c r="A571" s="96" t="s">
        <v>21807</v>
      </c>
      <c r="B571" s="96" t="s">
        <v>906</v>
      </c>
      <c r="C571" s="96" t="s">
        <v>447</v>
      </c>
      <c r="D571" s="96" t="s">
        <v>18662</v>
      </c>
      <c r="E571">
        <v>21.300000000000004</v>
      </c>
      <c r="F571">
        <v>-107.10292108236666</v>
      </c>
      <c r="G571">
        <v>-6.3001718283745092</v>
      </c>
      <c r="H571">
        <v>33.900343656749023</v>
      </c>
      <c r="I571">
        <v>-94.502577425617659</v>
      </c>
      <c r="J571">
        <v>-5.5589751426833915</v>
      </c>
    </row>
    <row r="572" spans="1:10" x14ac:dyDescent="0.25">
      <c r="A572" s="96" t="s">
        <v>21757</v>
      </c>
      <c r="B572" s="96" t="s">
        <v>868</v>
      </c>
      <c r="C572" s="96" t="s">
        <v>447</v>
      </c>
      <c r="D572" s="96" t="s">
        <v>20579</v>
      </c>
      <c r="E572">
        <v>18.900000000000002</v>
      </c>
      <c r="F572">
        <v>-109.50292108236667</v>
      </c>
      <c r="G572">
        <v>-6.4413482989627449</v>
      </c>
      <c r="H572">
        <v>31.782696597925494</v>
      </c>
      <c r="I572">
        <v>-96.620224484441181</v>
      </c>
      <c r="J572">
        <v>-5.6835426167318346</v>
      </c>
    </row>
    <row r="573" spans="1:10" x14ac:dyDescent="0.25">
      <c r="A573" s="96" t="s">
        <v>20191</v>
      </c>
      <c r="B573" s="96" t="s">
        <v>739</v>
      </c>
      <c r="C573" s="96" t="s">
        <v>447</v>
      </c>
      <c r="D573" s="96" t="s">
        <v>20595</v>
      </c>
      <c r="E573">
        <v>16.63</v>
      </c>
      <c r="F573">
        <v>-111.77292108236668</v>
      </c>
      <c r="G573">
        <v>-6.5748777107274519</v>
      </c>
      <c r="H573">
        <v>29.779755421454901</v>
      </c>
      <c r="I573">
        <v>-98.623165660911781</v>
      </c>
      <c r="J573">
        <v>-5.8013626859359873</v>
      </c>
    </row>
    <row r="574" spans="1:10" x14ac:dyDescent="0.25">
      <c r="A574" s="96" t="s">
        <v>17765</v>
      </c>
      <c r="B574" s="96" t="s">
        <v>296</v>
      </c>
      <c r="C574" s="96" t="s">
        <v>447</v>
      </c>
      <c r="D574" s="96" t="s">
        <v>20634</v>
      </c>
      <c r="E574">
        <v>13.134337216384644</v>
      </c>
      <c r="F574">
        <v>-115.26858386598204</v>
      </c>
      <c r="G574">
        <v>-6.7805049332930611</v>
      </c>
      <c r="H574">
        <v>26.695347082970763</v>
      </c>
      <c r="I574">
        <v>-101.70757399939592</v>
      </c>
      <c r="J574">
        <v>-5.9827984705527015</v>
      </c>
    </row>
    <row r="575" spans="1:10" x14ac:dyDescent="0.25">
      <c r="A575" s="96" t="s">
        <v>22161</v>
      </c>
      <c r="B575" s="96" t="s">
        <v>530</v>
      </c>
      <c r="C575" s="96" t="s">
        <v>447</v>
      </c>
      <c r="D575" s="96" t="s">
        <v>20635</v>
      </c>
      <c r="E575">
        <v>12.900000000000002</v>
      </c>
      <c r="F575">
        <v>-115.50292108236667</v>
      </c>
      <c r="G575">
        <v>-6.7942894754333336</v>
      </c>
      <c r="H575">
        <v>26.488578950866668</v>
      </c>
      <c r="I575">
        <v>-101.91434213150001</v>
      </c>
      <c r="J575">
        <v>-5.9949613018529417</v>
      </c>
    </row>
    <row r="576" spans="1:10" x14ac:dyDescent="0.25">
      <c r="A576" s="96" t="s">
        <v>14170</v>
      </c>
      <c r="B576" s="96" t="s">
        <v>312</v>
      </c>
      <c r="C576" s="96" t="s">
        <v>447</v>
      </c>
      <c r="D576" s="96" t="s">
        <v>20648</v>
      </c>
      <c r="E576">
        <v>12.520000000000001</v>
      </c>
      <c r="F576">
        <v>-115.88292108236668</v>
      </c>
      <c r="G576">
        <v>-6.8166424166098043</v>
      </c>
      <c r="H576">
        <v>26.153284833219608</v>
      </c>
      <c r="I576">
        <v>-102.24963624914707</v>
      </c>
      <c r="J576">
        <v>-6.0146844852439454</v>
      </c>
    </row>
    <row r="577" spans="1:10" x14ac:dyDescent="0.25">
      <c r="A577" s="96" t="s">
        <v>7731</v>
      </c>
      <c r="B577" s="96" t="s">
        <v>564</v>
      </c>
      <c r="C577" s="96" t="s">
        <v>447</v>
      </c>
      <c r="D577" s="96" t="s">
        <v>20653</v>
      </c>
      <c r="E577">
        <v>11.549999999999999</v>
      </c>
      <c r="F577">
        <v>-116.85292108236668</v>
      </c>
      <c r="G577">
        <v>-6.8737012401392166</v>
      </c>
      <c r="H577">
        <v>25.297402480278429</v>
      </c>
      <c r="I577">
        <v>-103.10551860208824</v>
      </c>
      <c r="J577">
        <v>-6.0650305060051908</v>
      </c>
    </row>
    <row r="578" spans="1:10" x14ac:dyDescent="0.25">
      <c r="A578" s="96" t="s">
        <v>16144</v>
      </c>
      <c r="B578" s="96" t="s">
        <v>906</v>
      </c>
      <c r="C578" s="96" t="s">
        <v>447</v>
      </c>
      <c r="D578" s="96" t="s">
        <v>20654</v>
      </c>
      <c r="E578">
        <v>10.3</v>
      </c>
      <c r="F578">
        <v>-118.10292108236668</v>
      </c>
      <c r="G578">
        <v>-6.9472306519039222</v>
      </c>
      <c r="H578">
        <v>24.194461303807842</v>
      </c>
      <c r="I578">
        <v>-104.20845977855883</v>
      </c>
      <c r="J578">
        <v>-6.1299093987387545</v>
      </c>
    </row>
    <row r="579" spans="1:10" x14ac:dyDescent="0.25">
      <c r="A579" s="96" t="s">
        <v>1283</v>
      </c>
      <c r="B579" s="96" t="s">
        <v>530</v>
      </c>
      <c r="C579" s="96" t="s">
        <v>447</v>
      </c>
      <c r="D579" s="96" t="s">
        <v>20658</v>
      </c>
      <c r="E579">
        <v>10</v>
      </c>
      <c r="F579">
        <v>-118.40292108236667</v>
      </c>
      <c r="G579">
        <v>-6.9648777107274515</v>
      </c>
      <c r="H579">
        <v>23.929755421454903</v>
      </c>
      <c r="I579">
        <v>-104.47316566091177</v>
      </c>
      <c r="J579">
        <v>-6.1454803329948104</v>
      </c>
    </row>
    <row r="580" spans="1:10" x14ac:dyDescent="0.25">
      <c r="A580" s="96" t="s">
        <v>22132</v>
      </c>
      <c r="B580" s="96" t="s">
        <v>304</v>
      </c>
      <c r="C580" s="96" t="s">
        <v>447</v>
      </c>
      <c r="D580" s="96" t="s">
        <v>20852</v>
      </c>
      <c r="E580">
        <v>9.06</v>
      </c>
      <c r="F580">
        <v>-119.34292108236667</v>
      </c>
      <c r="G580">
        <v>-7.0201718283745098</v>
      </c>
      <c r="H580">
        <v>23.100343656749018</v>
      </c>
      <c r="I580">
        <v>-105.30257742561766</v>
      </c>
      <c r="J580">
        <v>-6.1942692603304508</v>
      </c>
    </row>
    <row r="581" spans="1:10" x14ac:dyDescent="0.25">
      <c r="A581" s="96" t="s">
        <v>14722</v>
      </c>
      <c r="B581" s="96" t="s">
        <v>663</v>
      </c>
      <c r="C581" s="96" t="s">
        <v>447</v>
      </c>
      <c r="D581" s="96" t="s">
        <v>20855</v>
      </c>
      <c r="E581">
        <v>8.4600000000000009</v>
      </c>
      <c r="F581">
        <v>-119.94292108236667</v>
      </c>
      <c r="G581">
        <v>-7.0554659460215685</v>
      </c>
      <c r="H581">
        <v>22.570931892043138</v>
      </c>
      <c r="I581">
        <v>-105.83198919032354</v>
      </c>
      <c r="J581">
        <v>-6.2254111288425609</v>
      </c>
    </row>
    <row r="582" spans="1:10" x14ac:dyDescent="0.25">
      <c r="A582" s="96" t="s">
        <v>16398</v>
      </c>
      <c r="B582" s="96" t="s">
        <v>638</v>
      </c>
      <c r="C582" s="96" t="s">
        <v>447</v>
      </c>
      <c r="D582" s="96" t="s">
        <v>20856</v>
      </c>
      <c r="E582">
        <v>8.1445927207620397</v>
      </c>
      <c r="F582">
        <v>-120.25832836160464</v>
      </c>
      <c r="G582">
        <v>-7.074019315388508</v>
      </c>
      <c r="H582">
        <v>22.292631351539058</v>
      </c>
      <c r="I582">
        <v>-106.11028973082762</v>
      </c>
      <c r="J582">
        <v>-6.2417817488722127</v>
      </c>
    </row>
    <row r="583" spans="1:10" x14ac:dyDescent="0.25">
      <c r="A583" s="96" t="s">
        <v>8813</v>
      </c>
      <c r="B583" s="96" t="s">
        <v>516</v>
      </c>
      <c r="C583" s="96" t="s">
        <v>447</v>
      </c>
      <c r="D583" s="96" t="s">
        <v>20857</v>
      </c>
      <c r="E583">
        <v>7.7700000000000005</v>
      </c>
      <c r="F583">
        <v>-120.63292108236668</v>
      </c>
      <c r="G583">
        <v>-7.0960541813156865</v>
      </c>
      <c r="H583">
        <v>21.962108362631373</v>
      </c>
      <c r="I583">
        <v>-106.44081271973531</v>
      </c>
      <c r="J583">
        <v>-6.2612242776314888</v>
      </c>
    </row>
    <row r="584" spans="1:10" x14ac:dyDescent="0.25">
      <c r="A584" s="96" t="s">
        <v>20220</v>
      </c>
      <c r="B584" s="96" t="s">
        <v>516</v>
      </c>
      <c r="C584" s="96" t="s">
        <v>447</v>
      </c>
      <c r="D584" s="96" t="s">
        <v>20859</v>
      </c>
      <c r="E584">
        <v>7.53</v>
      </c>
      <c r="F584">
        <v>-120.87292108236667</v>
      </c>
      <c r="G584">
        <v>-7.1101718283745106</v>
      </c>
      <c r="H584">
        <v>21.75034365674902</v>
      </c>
      <c r="I584">
        <v>-106.65257742561765</v>
      </c>
      <c r="J584">
        <v>-6.273681025036332</v>
      </c>
    </row>
    <row r="585" spans="1:10" x14ac:dyDescent="0.25">
      <c r="A585" s="96" t="s">
        <v>18218</v>
      </c>
      <c r="B585" s="96" t="s">
        <v>546</v>
      </c>
      <c r="C585" s="96" t="s">
        <v>447</v>
      </c>
      <c r="D585" s="96" t="s">
        <v>20860</v>
      </c>
      <c r="E585">
        <v>7.2168625355436191</v>
      </c>
      <c r="F585">
        <v>-121.18605854682306</v>
      </c>
      <c r="G585">
        <v>-7.1285916792248862</v>
      </c>
      <c r="H585">
        <v>21.474045893993392</v>
      </c>
      <c r="I585">
        <v>-106.92887518837328</v>
      </c>
      <c r="J585">
        <v>-6.289933834610193</v>
      </c>
    </row>
    <row r="586" spans="1:10" x14ac:dyDescent="0.25">
      <c r="A586" s="96" t="s">
        <v>14065</v>
      </c>
      <c r="B586" s="96" t="s">
        <v>516</v>
      </c>
      <c r="C586" s="96" t="s">
        <v>447</v>
      </c>
      <c r="D586" s="96" t="s">
        <v>20862</v>
      </c>
      <c r="E586">
        <v>6.6099999999999994</v>
      </c>
      <c r="F586">
        <v>-121.79292108236668</v>
      </c>
      <c r="G586">
        <v>-7.1642894754333337</v>
      </c>
      <c r="H586">
        <v>20.938578950866667</v>
      </c>
      <c r="I586">
        <v>-107.4643421315</v>
      </c>
      <c r="J586">
        <v>-6.3214318900882356</v>
      </c>
    </row>
    <row r="587" spans="1:10" x14ac:dyDescent="0.25">
      <c r="A587" s="96" t="s">
        <v>8240</v>
      </c>
      <c r="B587" s="96" t="s">
        <v>1359</v>
      </c>
      <c r="C587" s="96" t="s">
        <v>447</v>
      </c>
      <c r="D587" s="96" t="s">
        <v>20863</v>
      </c>
      <c r="E587">
        <v>6.5100000000000007</v>
      </c>
      <c r="F587">
        <v>-121.89292108236667</v>
      </c>
      <c r="G587">
        <v>-7.1701718283745102</v>
      </c>
      <c r="H587">
        <v>20.850343656749018</v>
      </c>
      <c r="I587">
        <v>-107.55257742561766</v>
      </c>
      <c r="J587">
        <v>-6.3266222015069209</v>
      </c>
    </row>
    <row r="588" spans="1:10" x14ac:dyDescent="0.25">
      <c r="A588" s="96" t="s">
        <v>19117</v>
      </c>
      <c r="B588" s="96" t="s">
        <v>564</v>
      </c>
      <c r="C588" s="96" t="s">
        <v>447</v>
      </c>
      <c r="D588" s="96" t="s">
        <v>20869</v>
      </c>
      <c r="E588">
        <v>5.6058566829995273</v>
      </c>
      <c r="F588">
        <v>-122.79706439936714</v>
      </c>
      <c r="G588">
        <v>-7.2233567293745375</v>
      </c>
      <c r="H588">
        <v>20.052570141748603</v>
      </c>
      <c r="I588">
        <v>-108.35035094061807</v>
      </c>
      <c r="J588">
        <v>-6.3735500553304751</v>
      </c>
    </row>
    <row r="589" spans="1:10" x14ac:dyDescent="0.25">
      <c r="A589" s="96" t="s">
        <v>16455</v>
      </c>
      <c r="B589" s="96" t="s">
        <v>369</v>
      </c>
      <c r="C589" s="96" t="s">
        <v>447</v>
      </c>
      <c r="D589" s="96" t="s">
        <v>20871</v>
      </c>
      <c r="E589">
        <v>4.91</v>
      </c>
      <c r="F589">
        <v>-123.49292108236668</v>
      </c>
      <c r="G589">
        <v>-7.2642894754333343</v>
      </c>
      <c r="H589">
        <v>19.438578950866667</v>
      </c>
      <c r="I589">
        <v>-108.9643421315</v>
      </c>
      <c r="J589">
        <v>-6.4096671842058823</v>
      </c>
    </row>
    <row r="590" spans="1:10" x14ac:dyDescent="0.25">
      <c r="A590" s="96" t="s">
        <v>16244</v>
      </c>
      <c r="B590" s="96" t="s">
        <v>901</v>
      </c>
      <c r="C590" s="96" t="s">
        <v>447</v>
      </c>
      <c r="D590" s="96" t="s">
        <v>20872</v>
      </c>
      <c r="E590">
        <v>4.2300000000000004</v>
      </c>
      <c r="F590">
        <v>-124.17292108236667</v>
      </c>
      <c r="G590">
        <v>-7.3042894754333334</v>
      </c>
      <c r="H590">
        <v>18.838578950866669</v>
      </c>
      <c r="I590">
        <v>-109.56434213150001</v>
      </c>
      <c r="J590">
        <v>-6.4449613018529419</v>
      </c>
    </row>
    <row r="591" spans="1:10" x14ac:dyDescent="0.25">
      <c r="A591" s="96" t="s">
        <v>17857</v>
      </c>
      <c r="B591" s="96" t="s">
        <v>715</v>
      </c>
      <c r="C591" s="96" t="s">
        <v>447</v>
      </c>
      <c r="D591" s="96" t="s">
        <v>20873</v>
      </c>
      <c r="E591">
        <v>3.7500000000000004</v>
      </c>
      <c r="F591">
        <v>-124.65292108236667</v>
      </c>
      <c r="G591">
        <v>-7.3325247695509805</v>
      </c>
      <c r="H591">
        <v>18.415049539101961</v>
      </c>
      <c r="I591">
        <v>-109.98787154326472</v>
      </c>
      <c r="J591">
        <v>-6.46987479666263</v>
      </c>
    </row>
    <row r="592" spans="1:10" x14ac:dyDescent="0.25">
      <c r="A592" s="96" t="s">
        <v>16396</v>
      </c>
      <c r="B592" s="96" t="s">
        <v>715</v>
      </c>
      <c r="C592" s="96" t="s">
        <v>447</v>
      </c>
      <c r="D592" s="96" t="s">
        <v>23242</v>
      </c>
      <c r="E592">
        <v>3.7500000000000004</v>
      </c>
      <c r="F592">
        <v>-124.65292108236667</v>
      </c>
      <c r="G592">
        <v>-7.3325247695509805</v>
      </c>
      <c r="H592">
        <v>18.415049539101961</v>
      </c>
      <c r="I592">
        <v>-109.98787154326472</v>
      </c>
      <c r="J592">
        <v>-6.46987479666263</v>
      </c>
    </row>
    <row r="593" spans="1:10" x14ac:dyDescent="0.25">
      <c r="A593" s="96" t="s">
        <v>19597</v>
      </c>
      <c r="B593" s="96" t="s">
        <v>296</v>
      </c>
      <c r="C593" s="96" t="s">
        <v>447</v>
      </c>
      <c r="D593" s="96" t="s">
        <v>20874</v>
      </c>
      <c r="E593">
        <v>3.7400000000000007</v>
      </c>
      <c r="F593">
        <v>-124.66292108236668</v>
      </c>
      <c r="G593">
        <v>-7.3331130048450985</v>
      </c>
      <c r="H593">
        <v>18.406226009690197</v>
      </c>
      <c r="I593">
        <v>-109.99669507267647</v>
      </c>
      <c r="J593">
        <v>-6.4703938278044983</v>
      </c>
    </row>
    <row r="594" spans="1:10" x14ac:dyDescent="0.25">
      <c r="A594" s="96" t="s">
        <v>18214</v>
      </c>
      <c r="B594" s="96" t="s">
        <v>739</v>
      </c>
      <c r="C594" s="96" t="s">
        <v>447</v>
      </c>
      <c r="D594" s="96" t="s">
        <v>20877</v>
      </c>
      <c r="E594">
        <v>3.68</v>
      </c>
      <c r="F594">
        <v>-124.72292108236667</v>
      </c>
      <c r="G594">
        <v>-7.3366424166098039</v>
      </c>
      <c r="H594">
        <v>18.353284833219607</v>
      </c>
      <c r="I594">
        <v>-110.04963624914707</v>
      </c>
      <c r="J594">
        <v>-6.4735080146557102</v>
      </c>
    </row>
    <row r="595" spans="1:10" x14ac:dyDescent="0.25">
      <c r="A595" s="96" t="s">
        <v>4514</v>
      </c>
      <c r="B595" s="96" t="s">
        <v>333</v>
      </c>
      <c r="C595" s="96" t="s">
        <v>447</v>
      </c>
      <c r="D595" s="96" t="s">
        <v>20878</v>
      </c>
      <c r="E595">
        <v>3.6000000000000005</v>
      </c>
      <c r="F595">
        <v>-124.80292108236668</v>
      </c>
      <c r="G595">
        <v>-7.3413482989627461</v>
      </c>
      <c r="H595">
        <v>18.28269659792549</v>
      </c>
      <c r="I595">
        <v>-110.12022448444118</v>
      </c>
      <c r="J595">
        <v>-6.477660263790658</v>
      </c>
    </row>
    <row r="596" spans="1:10" x14ac:dyDescent="0.25">
      <c r="A596" s="96" t="s">
        <v>6301</v>
      </c>
      <c r="B596" s="96" t="s">
        <v>888</v>
      </c>
      <c r="C596" s="96" t="s">
        <v>447</v>
      </c>
      <c r="D596" s="96" t="s">
        <v>23250</v>
      </c>
      <c r="E596">
        <v>3.5800000000000005</v>
      </c>
      <c r="F596">
        <v>-124.82292108236668</v>
      </c>
      <c r="G596">
        <v>-7.3425247695509812</v>
      </c>
      <c r="H596">
        <v>18.265049539101962</v>
      </c>
      <c r="I596">
        <v>-110.13787154326471</v>
      </c>
      <c r="J596">
        <v>-6.4786983260743947</v>
      </c>
    </row>
    <row r="597" spans="1:10" x14ac:dyDescent="0.25">
      <c r="A597" s="96" t="s">
        <v>14526</v>
      </c>
      <c r="B597" s="96" t="s">
        <v>369</v>
      </c>
      <c r="C597" s="96" t="s">
        <v>447</v>
      </c>
      <c r="D597" s="96" t="s">
        <v>20879</v>
      </c>
      <c r="E597">
        <v>3.5600000000000005</v>
      </c>
      <c r="F597">
        <v>-124.84292108236667</v>
      </c>
      <c r="G597">
        <v>-7.3437012401392163</v>
      </c>
      <c r="H597">
        <v>18.247402480278431</v>
      </c>
      <c r="I597">
        <v>-110.15551860208825</v>
      </c>
      <c r="J597">
        <v>-6.4797363883581323</v>
      </c>
    </row>
    <row r="598" spans="1:10" x14ac:dyDescent="0.25">
      <c r="A598" s="96" t="s">
        <v>16647</v>
      </c>
      <c r="B598" s="96" t="s">
        <v>474</v>
      </c>
      <c r="C598" s="96" t="s">
        <v>447</v>
      </c>
      <c r="D598" s="96" t="s">
        <v>20880</v>
      </c>
      <c r="E598">
        <v>3.2600000000000002</v>
      </c>
      <c r="F598">
        <v>-125.14292108236667</v>
      </c>
      <c r="G598">
        <v>-7.3613482989627457</v>
      </c>
      <c r="H598">
        <v>17.982696597925489</v>
      </c>
      <c r="I598">
        <v>-110.42022448444118</v>
      </c>
      <c r="J598">
        <v>-6.4953073226141873</v>
      </c>
    </row>
    <row r="599" spans="1:10" x14ac:dyDescent="0.25">
      <c r="A599" s="96" t="s">
        <v>11032</v>
      </c>
      <c r="B599" s="96" t="s">
        <v>638</v>
      </c>
      <c r="C599" s="96" t="s">
        <v>447</v>
      </c>
      <c r="D599" s="96" t="s">
        <v>20882</v>
      </c>
      <c r="E599">
        <v>2.4</v>
      </c>
      <c r="F599">
        <v>-126.00292108236667</v>
      </c>
      <c r="G599">
        <v>-7.4119365342568626</v>
      </c>
      <c r="H599">
        <v>17.223873068513726</v>
      </c>
      <c r="I599">
        <v>-111.17904801385295</v>
      </c>
      <c r="J599">
        <v>-6.539944000814879</v>
      </c>
    </row>
    <row r="600" spans="1:10" x14ac:dyDescent="0.25">
      <c r="A600" s="96" t="s">
        <v>10163</v>
      </c>
      <c r="B600" s="96" t="s">
        <v>312</v>
      </c>
      <c r="C600" s="96" t="s">
        <v>447</v>
      </c>
      <c r="D600" s="96" t="s">
        <v>23321</v>
      </c>
      <c r="E600">
        <v>2.1</v>
      </c>
      <c r="F600">
        <v>-126.30292108236668</v>
      </c>
      <c r="G600">
        <v>-7.4295835930803928</v>
      </c>
      <c r="H600">
        <v>16.959167186160784</v>
      </c>
      <c r="I600">
        <v>-111.44375389620589</v>
      </c>
      <c r="J600">
        <v>-6.555514935070935</v>
      </c>
    </row>
    <row r="601" spans="1:10" x14ac:dyDescent="0.25">
      <c r="A601" s="96" t="s">
        <v>16070</v>
      </c>
      <c r="B601" s="96" t="s">
        <v>296</v>
      </c>
      <c r="C601" s="96" t="s">
        <v>319</v>
      </c>
      <c r="D601" s="96" t="s">
        <v>20598</v>
      </c>
      <c r="E601">
        <v>42.09212082599916</v>
      </c>
      <c r="F601">
        <v>-82.529643019066725</v>
      </c>
      <c r="G601">
        <v>-4.8546848834745129</v>
      </c>
      <c r="H601">
        <v>46.946805709473672</v>
      </c>
      <c r="I601">
        <v>-77.67495813559222</v>
      </c>
      <c r="J601">
        <v>-4.5691151844466011</v>
      </c>
    </row>
    <row r="602" spans="1:10" x14ac:dyDescent="0.25">
      <c r="A602" s="96" t="s">
        <v>16585</v>
      </c>
      <c r="B602" s="96" t="s">
        <v>312</v>
      </c>
      <c r="C602" s="96" t="s">
        <v>319</v>
      </c>
      <c r="D602" s="96" t="s">
        <v>20695</v>
      </c>
      <c r="E602">
        <v>24.16</v>
      </c>
      <c r="F602">
        <v>-100.46176384506589</v>
      </c>
      <c r="G602">
        <v>-5.9095155202979939</v>
      </c>
      <c r="H602">
        <v>30.069515520297994</v>
      </c>
      <c r="I602">
        <v>-94.552248324767888</v>
      </c>
      <c r="J602">
        <v>-5.561896960280464</v>
      </c>
    </row>
    <row r="603" spans="1:10" x14ac:dyDescent="0.25">
      <c r="A603" s="96" t="s">
        <v>16348</v>
      </c>
      <c r="B603" s="96" t="s">
        <v>739</v>
      </c>
      <c r="C603" s="96" t="s">
        <v>319</v>
      </c>
      <c r="D603" s="96" t="s">
        <v>20699</v>
      </c>
      <c r="E603">
        <v>23.594829458000742</v>
      </c>
      <c r="F603">
        <v>-101.02693438706514</v>
      </c>
      <c r="G603">
        <v>-5.9427608462979498</v>
      </c>
      <c r="H603">
        <v>29.537590304298693</v>
      </c>
      <c r="I603">
        <v>-95.084173540767196</v>
      </c>
      <c r="J603">
        <v>-5.5931866788686584</v>
      </c>
    </row>
    <row r="604" spans="1:10" x14ac:dyDescent="0.25">
      <c r="A604" s="96" t="s">
        <v>15367</v>
      </c>
      <c r="B604" s="96" t="s">
        <v>304</v>
      </c>
      <c r="C604" s="96" t="s">
        <v>319</v>
      </c>
      <c r="D604" s="96" t="s">
        <v>20703</v>
      </c>
      <c r="E604">
        <v>23.045093379653057</v>
      </c>
      <c r="F604">
        <v>-101.57667046541283</v>
      </c>
      <c r="G604">
        <v>-5.9750982626713434</v>
      </c>
      <c r="H604">
        <v>29.020191642324402</v>
      </c>
      <c r="I604">
        <v>-95.60157220274148</v>
      </c>
      <c r="J604">
        <v>-5.6236218942789105</v>
      </c>
    </row>
    <row r="605" spans="1:10" x14ac:dyDescent="0.25">
      <c r="A605" s="96" t="s">
        <v>21335</v>
      </c>
      <c r="B605" s="96" t="s">
        <v>484</v>
      </c>
      <c r="C605" s="96" t="s">
        <v>319</v>
      </c>
      <c r="D605" s="96" t="s">
        <v>20714</v>
      </c>
      <c r="E605">
        <v>20.100000000000001</v>
      </c>
      <c r="F605">
        <v>-104.52176384506589</v>
      </c>
      <c r="G605">
        <v>-6.1483390497097581</v>
      </c>
      <c r="H605">
        <v>26.24833904970976</v>
      </c>
      <c r="I605">
        <v>-98.373424795356129</v>
      </c>
      <c r="J605">
        <v>-5.7866720467856547</v>
      </c>
    </row>
    <row r="606" spans="1:10" x14ac:dyDescent="0.25">
      <c r="A606" s="96" t="s">
        <v>19207</v>
      </c>
      <c r="B606" s="96" t="s">
        <v>530</v>
      </c>
      <c r="C606" s="96" t="s">
        <v>319</v>
      </c>
      <c r="D606" s="96" t="s">
        <v>20722</v>
      </c>
      <c r="E606">
        <v>16.73</v>
      </c>
      <c r="F606">
        <v>-107.89176384506588</v>
      </c>
      <c r="G606">
        <v>-6.3465743438274052</v>
      </c>
      <c r="H606">
        <v>23.076574343827406</v>
      </c>
      <c r="I606">
        <v>-101.54518950123848</v>
      </c>
      <c r="J606">
        <v>-5.9732464412493229</v>
      </c>
    </row>
    <row r="607" spans="1:10" x14ac:dyDescent="0.25">
      <c r="A607" s="96" t="s">
        <v>11031</v>
      </c>
      <c r="B607" s="96" t="s">
        <v>385</v>
      </c>
      <c r="C607" s="96" t="s">
        <v>319</v>
      </c>
      <c r="D607" s="96" t="s">
        <v>20729</v>
      </c>
      <c r="E607">
        <v>15.284293583798846</v>
      </c>
      <c r="F607">
        <v>-109.33747026126704</v>
      </c>
      <c r="G607">
        <v>-6.4316158977215911</v>
      </c>
      <c r="H607">
        <v>21.715909481520438</v>
      </c>
      <c r="I607">
        <v>-102.90585436354544</v>
      </c>
      <c r="J607">
        <v>-6.0532855507967911</v>
      </c>
    </row>
    <row r="608" spans="1:10" x14ac:dyDescent="0.25">
      <c r="A608" s="96" t="s">
        <v>7737</v>
      </c>
      <c r="B608" s="96" t="s">
        <v>530</v>
      </c>
      <c r="C608" s="96" t="s">
        <v>319</v>
      </c>
      <c r="D608" s="96" t="s">
        <v>20733</v>
      </c>
      <c r="E608">
        <v>14.762780687885456</v>
      </c>
      <c r="F608">
        <v>-109.85898315718043</v>
      </c>
      <c r="G608">
        <v>-6.4622931268929662</v>
      </c>
      <c r="H608">
        <v>21.225073814778423</v>
      </c>
      <c r="I608">
        <v>-103.39669003028746</v>
      </c>
      <c r="J608">
        <v>-6.082158237075733</v>
      </c>
    </row>
    <row r="609" spans="1:10" x14ac:dyDescent="0.25">
      <c r="A609" s="96" t="s">
        <v>18486</v>
      </c>
      <c r="B609" s="96" t="s">
        <v>385</v>
      </c>
      <c r="C609" s="96" t="s">
        <v>319</v>
      </c>
      <c r="D609" s="96" t="s">
        <v>20735</v>
      </c>
      <c r="E609">
        <v>14.5</v>
      </c>
      <c r="F609">
        <v>-110.12176384506589</v>
      </c>
      <c r="G609">
        <v>-6.4777508144156402</v>
      </c>
      <c r="H609">
        <v>20.977750814415639</v>
      </c>
      <c r="I609">
        <v>-103.64401303065024</v>
      </c>
      <c r="J609">
        <v>-6.0967066488617787</v>
      </c>
    </row>
    <row r="610" spans="1:10" x14ac:dyDescent="0.25">
      <c r="A610" s="96" t="s">
        <v>17957</v>
      </c>
      <c r="B610" s="96" t="s">
        <v>14060</v>
      </c>
      <c r="C610" s="96" t="s">
        <v>319</v>
      </c>
      <c r="D610" s="96" t="s">
        <v>20739</v>
      </c>
      <c r="E610">
        <v>12.329999999999998</v>
      </c>
      <c r="F610">
        <v>-112.29176384506589</v>
      </c>
      <c r="G610">
        <v>-6.6053978732391698</v>
      </c>
      <c r="H610">
        <v>18.935397873239168</v>
      </c>
      <c r="I610">
        <v>-105.68636597182672</v>
      </c>
      <c r="J610">
        <v>-6.2168450571662772</v>
      </c>
    </row>
    <row r="611" spans="1:10" x14ac:dyDescent="0.25">
      <c r="A611" s="96" t="s">
        <v>16048</v>
      </c>
      <c r="B611" s="96" t="s">
        <v>701</v>
      </c>
      <c r="C611" s="96" t="s">
        <v>319</v>
      </c>
      <c r="D611" s="96" t="s">
        <v>20751</v>
      </c>
      <c r="E611">
        <v>4.33</v>
      </c>
      <c r="F611">
        <v>-120.29176384506589</v>
      </c>
      <c r="G611">
        <v>-7.0759861085332876</v>
      </c>
      <c r="H611">
        <v>11.405986108533288</v>
      </c>
      <c r="I611">
        <v>-113.2157777365326</v>
      </c>
      <c r="J611">
        <v>-6.6597516315607415</v>
      </c>
    </row>
    <row r="612" spans="1:10" x14ac:dyDescent="0.25">
      <c r="A612" s="96" t="s">
        <v>17799</v>
      </c>
      <c r="B612" s="96" t="s">
        <v>516</v>
      </c>
      <c r="C612" s="96" t="s">
        <v>319</v>
      </c>
      <c r="D612" s="96" t="s">
        <v>20753</v>
      </c>
      <c r="E612">
        <v>4.22</v>
      </c>
      <c r="F612">
        <v>-120.40176384506589</v>
      </c>
      <c r="G612">
        <v>-7.0824566967685811</v>
      </c>
      <c r="H612">
        <v>11.302456696768582</v>
      </c>
      <c r="I612">
        <v>-113.3193071482973</v>
      </c>
      <c r="J612">
        <v>-6.6658415969586642</v>
      </c>
    </row>
    <row r="613" spans="1:10" x14ac:dyDescent="0.25">
      <c r="A613" s="96" t="s">
        <v>9043</v>
      </c>
      <c r="B613" s="96" t="s">
        <v>301</v>
      </c>
      <c r="C613" s="96" t="s">
        <v>319</v>
      </c>
      <c r="D613" s="96" t="s">
        <v>23283</v>
      </c>
      <c r="E613">
        <v>3.87</v>
      </c>
      <c r="F613">
        <v>-120.75176384506588</v>
      </c>
      <c r="G613">
        <v>-7.1030449320626987</v>
      </c>
      <c r="H613">
        <v>10.973044932062699</v>
      </c>
      <c r="I613">
        <v>-113.64871891300319</v>
      </c>
      <c r="J613">
        <v>-6.6852187595884232</v>
      </c>
    </row>
    <row r="614" spans="1:10" x14ac:dyDescent="0.25">
      <c r="A614" s="96" t="s">
        <v>9434</v>
      </c>
      <c r="B614" s="96" t="s">
        <v>14060</v>
      </c>
      <c r="C614" s="96" t="s">
        <v>319</v>
      </c>
      <c r="D614" s="96" t="s">
        <v>23245</v>
      </c>
      <c r="E614">
        <v>3.68</v>
      </c>
      <c r="F614">
        <v>-120.94176384506588</v>
      </c>
      <c r="G614">
        <v>-7.1142214026509336</v>
      </c>
      <c r="H614">
        <v>10.794221402650935</v>
      </c>
      <c r="I614">
        <v>-113.82754244241495</v>
      </c>
      <c r="J614">
        <v>-6.6957377907302913</v>
      </c>
    </row>
    <row r="615" spans="1:10" x14ac:dyDescent="0.25">
      <c r="A615" s="96" t="s">
        <v>18376</v>
      </c>
      <c r="B615" s="96" t="s">
        <v>440</v>
      </c>
      <c r="C615" s="96" t="s">
        <v>346</v>
      </c>
      <c r="D615" s="96" t="s">
        <v>20435</v>
      </c>
      <c r="E615">
        <v>93.758857086448444</v>
      </c>
      <c r="F615">
        <v>-28.755627152370877</v>
      </c>
      <c r="G615">
        <v>-1.6915074795512282</v>
      </c>
      <c r="H615">
        <v>95.450364565999664</v>
      </c>
      <c r="I615">
        <v>-27.064119672819658</v>
      </c>
      <c r="J615">
        <v>-1.5920070395776269</v>
      </c>
    </row>
    <row r="616" spans="1:10" x14ac:dyDescent="0.25">
      <c r="A616" s="96" t="s">
        <v>6748</v>
      </c>
      <c r="B616" s="96" t="s">
        <v>1359</v>
      </c>
      <c r="C616" s="96" t="s">
        <v>346</v>
      </c>
      <c r="D616" s="96" t="s">
        <v>20499</v>
      </c>
      <c r="E616">
        <v>55.078167489705876</v>
      </c>
      <c r="F616">
        <v>-67.436316749113445</v>
      </c>
      <c r="G616">
        <v>-3.9668421617125555</v>
      </c>
      <c r="H616">
        <v>59.045009651418432</v>
      </c>
      <c r="I616">
        <v>-63.469474587400889</v>
      </c>
      <c r="J616">
        <v>-3.7334985051412288</v>
      </c>
    </row>
    <row r="617" spans="1:10" x14ac:dyDescent="0.25">
      <c r="A617" s="96" t="s">
        <v>9850</v>
      </c>
      <c r="B617" s="96" t="s">
        <v>484</v>
      </c>
      <c r="C617" s="96" t="s">
        <v>346</v>
      </c>
      <c r="D617" s="96" t="s">
        <v>18660</v>
      </c>
      <c r="E617">
        <v>40.386643691149288</v>
      </c>
      <c r="F617">
        <v>-82.127840547670033</v>
      </c>
      <c r="G617">
        <v>-4.8310494439805902</v>
      </c>
      <c r="H617">
        <v>45.217693135129878</v>
      </c>
      <c r="I617">
        <v>-77.296791103689444</v>
      </c>
      <c r="J617">
        <v>-4.5468700649229081</v>
      </c>
    </row>
    <row r="618" spans="1:10" x14ac:dyDescent="0.25">
      <c r="A618" s="96" t="s">
        <v>2531</v>
      </c>
      <c r="B618" s="96" t="s">
        <v>688</v>
      </c>
      <c r="C618" s="96" t="s">
        <v>346</v>
      </c>
      <c r="D618" s="96" t="s">
        <v>20578</v>
      </c>
      <c r="E618">
        <v>28.450942297581115</v>
      </c>
      <c r="F618">
        <v>-94.063541941238213</v>
      </c>
      <c r="G618">
        <v>-5.5331495259551886</v>
      </c>
      <c r="H618">
        <v>33.984091823536303</v>
      </c>
      <c r="I618">
        <v>-88.530392415283018</v>
      </c>
      <c r="J618">
        <v>-5.2076701420754716</v>
      </c>
    </row>
    <row r="619" spans="1:10" x14ac:dyDescent="0.25">
      <c r="A619" s="96" t="s">
        <v>8448</v>
      </c>
      <c r="B619" s="96" t="s">
        <v>1359</v>
      </c>
      <c r="C619" s="96" t="s">
        <v>346</v>
      </c>
      <c r="D619" s="96" t="s">
        <v>20590</v>
      </c>
      <c r="E619">
        <v>25.99802487516143</v>
      </c>
      <c r="F619">
        <v>-96.516459363657887</v>
      </c>
      <c r="G619">
        <v>-5.6774387860975226</v>
      </c>
      <c r="H619">
        <v>31.675463661258956</v>
      </c>
      <c r="I619">
        <v>-90.839020577560362</v>
      </c>
      <c r="J619">
        <v>-5.3434717986800209</v>
      </c>
    </row>
    <row r="620" spans="1:10" x14ac:dyDescent="0.25">
      <c r="A620" s="96" t="s">
        <v>16054</v>
      </c>
      <c r="B620" s="96" t="s">
        <v>304</v>
      </c>
      <c r="C620" s="96" t="s">
        <v>346</v>
      </c>
      <c r="D620" s="96" t="s">
        <v>20606</v>
      </c>
      <c r="E620">
        <v>24.565066142229892</v>
      </c>
      <c r="F620">
        <v>-97.949418096589426</v>
      </c>
      <c r="G620">
        <v>-5.7617304762699666</v>
      </c>
      <c r="H620">
        <v>30.326796618499859</v>
      </c>
      <c r="I620">
        <v>-92.187687620319466</v>
      </c>
      <c r="J620">
        <v>-5.422805154136439</v>
      </c>
    </row>
    <row r="621" spans="1:10" x14ac:dyDescent="0.25">
      <c r="A621" s="96" t="s">
        <v>8043</v>
      </c>
      <c r="B621" s="96" t="s">
        <v>474</v>
      </c>
      <c r="C621" s="96" t="s">
        <v>346</v>
      </c>
      <c r="D621" s="96" t="s">
        <v>20627</v>
      </c>
      <c r="E621">
        <v>23.31</v>
      </c>
      <c r="F621">
        <v>-99.204484238819319</v>
      </c>
      <c r="G621">
        <v>-5.8355578964011361</v>
      </c>
      <c r="H621">
        <v>29.145557896401137</v>
      </c>
      <c r="I621">
        <v>-93.368926342418177</v>
      </c>
      <c r="J621">
        <v>-5.4922897848481282</v>
      </c>
    </row>
    <row r="622" spans="1:10" x14ac:dyDescent="0.25">
      <c r="A622" s="96" t="s">
        <v>9850</v>
      </c>
      <c r="B622" s="96"/>
      <c r="C622" s="96" t="s">
        <v>346</v>
      </c>
      <c r="D622" s="96" t="s">
        <v>20632</v>
      </c>
      <c r="E622">
        <v>22.5</v>
      </c>
      <c r="F622">
        <v>-100.01448423881932</v>
      </c>
      <c r="G622">
        <v>-5.8832049552246657</v>
      </c>
      <c r="H622">
        <v>28.383204955224667</v>
      </c>
      <c r="I622">
        <v>-94.131279283594651</v>
      </c>
      <c r="J622">
        <v>-5.537134075505568</v>
      </c>
    </row>
    <row r="623" spans="1:10" x14ac:dyDescent="0.25">
      <c r="A623" s="96" t="s">
        <v>21708</v>
      </c>
      <c r="B623" s="96" t="s">
        <v>440</v>
      </c>
      <c r="C623" s="96" t="s">
        <v>346</v>
      </c>
      <c r="D623" s="96" t="s">
        <v>20759</v>
      </c>
      <c r="E623">
        <v>19.200000000000003</v>
      </c>
      <c r="F623">
        <v>-103.31448423881932</v>
      </c>
      <c r="G623">
        <v>-6.0773226022834894</v>
      </c>
      <c r="H623">
        <v>25.277322602283494</v>
      </c>
      <c r="I623">
        <v>-97.237161636535831</v>
      </c>
      <c r="J623">
        <v>-5.7198330374432844</v>
      </c>
    </row>
    <row r="624" spans="1:10" x14ac:dyDescent="0.25">
      <c r="A624" s="96" t="s">
        <v>7410</v>
      </c>
      <c r="B624" s="96" t="s">
        <v>333</v>
      </c>
      <c r="C624" s="96" t="s">
        <v>346</v>
      </c>
      <c r="D624" s="96" t="s">
        <v>20771</v>
      </c>
      <c r="E624">
        <v>17.700000000000003</v>
      </c>
      <c r="F624">
        <v>-104.81448423881932</v>
      </c>
      <c r="G624">
        <v>-6.1655578964011362</v>
      </c>
      <c r="H624">
        <v>23.865557896401139</v>
      </c>
      <c r="I624">
        <v>-98.648926342418179</v>
      </c>
      <c r="J624">
        <v>-5.8028780201422459</v>
      </c>
    </row>
    <row r="625" spans="1:10" x14ac:dyDescent="0.25">
      <c r="A625" s="96" t="s">
        <v>18425</v>
      </c>
      <c r="B625" s="96" t="s">
        <v>868</v>
      </c>
      <c r="C625" s="96" t="s">
        <v>346</v>
      </c>
      <c r="D625" s="96" t="s">
        <v>20784</v>
      </c>
      <c r="E625">
        <v>14.13</v>
      </c>
      <c r="F625">
        <v>-108.38448423881933</v>
      </c>
      <c r="G625">
        <v>-6.375557896401137</v>
      </c>
      <c r="H625">
        <v>20.505557896401136</v>
      </c>
      <c r="I625">
        <v>-102.00892634241819</v>
      </c>
      <c r="J625">
        <v>-6.0005250789657758</v>
      </c>
    </row>
    <row r="626" spans="1:10" x14ac:dyDescent="0.25">
      <c r="A626" s="96" t="s">
        <v>20678</v>
      </c>
      <c r="B626" s="96" t="s">
        <v>530</v>
      </c>
      <c r="C626" s="96" t="s">
        <v>346</v>
      </c>
      <c r="D626" s="96" t="s">
        <v>20786</v>
      </c>
      <c r="E626">
        <v>13.950000000000001</v>
      </c>
      <c r="F626">
        <v>-108.56448423881932</v>
      </c>
      <c r="G626">
        <v>-6.3861461316952539</v>
      </c>
      <c r="H626">
        <v>20.336146131695255</v>
      </c>
      <c r="I626">
        <v>-102.17833810712406</v>
      </c>
      <c r="J626">
        <v>-6.0104904768896503</v>
      </c>
    </row>
    <row r="627" spans="1:10" x14ac:dyDescent="0.25">
      <c r="A627" s="96" t="s">
        <v>9928</v>
      </c>
      <c r="B627" s="96" t="s">
        <v>312</v>
      </c>
      <c r="C627" s="96" t="s">
        <v>346</v>
      </c>
      <c r="D627" s="96" t="s">
        <v>20791</v>
      </c>
      <c r="E627">
        <v>13.299999999999999</v>
      </c>
      <c r="F627">
        <v>-109.21448423881932</v>
      </c>
      <c r="G627">
        <v>-6.4243814258129017</v>
      </c>
      <c r="H627">
        <v>19.724381425812901</v>
      </c>
      <c r="I627">
        <v>-102.79010281300643</v>
      </c>
      <c r="J627">
        <v>-6.0464766360592019</v>
      </c>
    </row>
    <row r="628" spans="1:10" x14ac:dyDescent="0.25">
      <c r="A628" s="96" t="s">
        <v>18104</v>
      </c>
      <c r="B628" s="96" t="s">
        <v>530</v>
      </c>
      <c r="C628" s="96" t="s">
        <v>346</v>
      </c>
      <c r="D628" s="96" t="s">
        <v>20792</v>
      </c>
      <c r="E628">
        <v>13.265257129454287</v>
      </c>
      <c r="F628">
        <v>-109.24922710936504</v>
      </c>
      <c r="G628">
        <v>-6.4264251240802963</v>
      </c>
      <c r="H628">
        <v>19.691682253534584</v>
      </c>
      <c r="I628">
        <v>-102.82280198528474</v>
      </c>
      <c r="J628">
        <v>-6.0484001167814556</v>
      </c>
    </row>
    <row r="629" spans="1:10" x14ac:dyDescent="0.25">
      <c r="A629" s="96" t="s">
        <v>19721</v>
      </c>
      <c r="B629" s="96" t="s">
        <v>715</v>
      </c>
      <c r="C629" s="96" t="s">
        <v>346</v>
      </c>
      <c r="D629" s="96" t="s">
        <v>20801</v>
      </c>
      <c r="E629">
        <v>11.283552555266546</v>
      </c>
      <c r="F629">
        <v>-111.23093168355277</v>
      </c>
      <c r="G629">
        <v>-6.5429959813854568</v>
      </c>
      <c r="H629">
        <v>17.826548536652005</v>
      </c>
      <c r="I629">
        <v>-104.68793570216732</v>
      </c>
      <c r="J629">
        <v>-6.1581138648333722</v>
      </c>
    </row>
    <row r="630" spans="1:10" x14ac:dyDescent="0.25">
      <c r="A630" s="96" t="s">
        <v>17180</v>
      </c>
      <c r="B630" s="96" t="s">
        <v>413</v>
      </c>
      <c r="C630" s="96" t="s">
        <v>346</v>
      </c>
      <c r="D630" s="96" t="s">
        <v>20812</v>
      </c>
      <c r="E630">
        <v>10.43</v>
      </c>
      <c r="F630">
        <v>-112.08448423881933</v>
      </c>
      <c r="G630">
        <v>-6.5932049552246665</v>
      </c>
      <c r="H630">
        <v>17.023204955224667</v>
      </c>
      <c r="I630">
        <v>-105.49127928359465</v>
      </c>
      <c r="J630">
        <v>-6.2053693696232148</v>
      </c>
    </row>
    <row r="631" spans="1:10" x14ac:dyDescent="0.25">
      <c r="A631" s="96" t="s">
        <v>16551</v>
      </c>
      <c r="B631" s="96" t="s">
        <v>688</v>
      </c>
      <c r="C631" s="96" t="s">
        <v>346</v>
      </c>
      <c r="D631" s="96" t="s">
        <v>20813</v>
      </c>
      <c r="E631">
        <v>10.39</v>
      </c>
      <c r="F631">
        <v>-112.12448423881932</v>
      </c>
      <c r="G631">
        <v>-6.5955578964011368</v>
      </c>
      <c r="H631">
        <v>16.985557896401136</v>
      </c>
      <c r="I631">
        <v>-105.52892634241819</v>
      </c>
      <c r="J631">
        <v>-6.2075839024951875</v>
      </c>
    </row>
    <row r="632" spans="1:10" x14ac:dyDescent="0.25">
      <c r="A632" s="96" t="s">
        <v>15951</v>
      </c>
      <c r="B632" s="96" t="s">
        <v>868</v>
      </c>
      <c r="C632" s="96" t="s">
        <v>346</v>
      </c>
      <c r="D632" s="96" t="s">
        <v>20814</v>
      </c>
      <c r="E632">
        <v>10.380916050792013</v>
      </c>
      <c r="F632">
        <v>-112.13356818802731</v>
      </c>
      <c r="G632">
        <v>-6.5960922463545479</v>
      </c>
      <c r="H632">
        <v>16.977008297146561</v>
      </c>
      <c r="I632">
        <v>-105.53747594167277</v>
      </c>
      <c r="J632">
        <v>-6.2080868200983979</v>
      </c>
    </row>
    <row r="633" spans="1:10" x14ac:dyDescent="0.25">
      <c r="A633" s="96" t="s">
        <v>17849</v>
      </c>
      <c r="B633" s="96" t="s">
        <v>546</v>
      </c>
      <c r="C633" s="96" t="s">
        <v>346</v>
      </c>
      <c r="D633" s="96" t="s">
        <v>20825</v>
      </c>
      <c r="E633">
        <v>8.5580654271313925</v>
      </c>
      <c r="F633">
        <v>-113.95641881168793</v>
      </c>
      <c r="G633">
        <v>-6.7033187536287011</v>
      </c>
      <c r="H633">
        <v>15.261384180760096</v>
      </c>
      <c r="I633">
        <v>-107.25310005805923</v>
      </c>
      <c r="J633">
        <v>-6.3090058857681903</v>
      </c>
    </row>
    <row r="634" spans="1:10" x14ac:dyDescent="0.25">
      <c r="A634" s="96" t="s">
        <v>16762</v>
      </c>
      <c r="B634" s="96" t="s">
        <v>739</v>
      </c>
      <c r="C634" s="96" t="s">
        <v>346</v>
      </c>
      <c r="D634" s="96" t="s">
        <v>20828</v>
      </c>
      <c r="E634">
        <v>7.9826955406268532</v>
      </c>
      <c r="F634">
        <v>-114.53178869819247</v>
      </c>
      <c r="G634">
        <v>-6.7371640410701454</v>
      </c>
      <c r="H634">
        <v>14.719859581696998</v>
      </c>
      <c r="I634">
        <v>-107.79462465712233</v>
      </c>
      <c r="J634">
        <v>-6.3408602739483726</v>
      </c>
    </row>
    <row r="635" spans="1:10" x14ac:dyDescent="0.25">
      <c r="A635" s="96" t="s">
        <v>19147</v>
      </c>
      <c r="B635" s="96" t="s">
        <v>701</v>
      </c>
      <c r="C635" s="96" t="s">
        <v>346</v>
      </c>
      <c r="D635" s="96" t="s">
        <v>20829</v>
      </c>
      <c r="E635">
        <v>7.3796728319999989</v>
      </c>
      <c r="F635">
        <v>-115.13481140681932</v>
      </c>
      <c r="G635">
        <v>-6.7726359651070194</v>
      </c>
      <c r="H635">
        <v>14.152308797107018</v>
      </c>
      <c r="I635">
        <v>-108.36217544171231</v>
      </c>
      <c r="J635">
        <v>-6.3742456142183714</v>
      </c>
    </row>
    <row r="636" spans="1:10" x14ac:dyDescent="0.25">
      <c r="A636" s="96" t="s">
        <v>19439</v>
      </c>
      <c r="B636" s="96" t="s">
        <v>474</v>
      </c>
      <c r="C636" s="96" t="s">
        <v>346</v>
      </c>
      <c r="D636" s="96" t="s">
        <v>20830</v>
      </c>
      <c r="E636">
        <v>6.1899999999999995</v>
      </c>
      <c r="F636">
        <v>-116.32448423881932</v>
      </c>
      <c r="G636">
        <v>-6.8426167199305485</v>
      </c>
      <c r="H636">
        <v>13.032616719930548</v>
      </c>
      <c r="I636">
        <v>-109.48186751888878</v>
      </c>
      <c r="J636">
        <v>-6.440109854052281</v>
      </c>
    </row>
    <row r="637" spans="1:10" x14ac:dyDescent="0.25">
      <c r="A637" s="96" t="s">
        <v>15880</v>
      </c>
      <c r="B637" s="96" t="s">
        <v>868</v>
      </c>
      <c r="C637" s="96" t="s">
        <v>346</v>
      </c>
      <c r="D637" s="96" t="s">
        <v>20831</v>
      </c>
      <c r="E637">
        <v>6.080000000000001</v>
      </c>
      <c r="F637">
        <v>-116.43448423881932</v>
      </c>
      <c r="G637">
        <v>-6.8490873081658421</v>
      </c>
      <c r="H637">
        <v>12.929087308165844</v>
      </c>
      <c r="I637">
        <v>-109.58539693065347</v>
      </c>
      <c r="J637">
        <v>-6.4461998194502046</v>
      </c>
    </row>
    <row r="638" spans="1:10" x14ac:dyDescent="0.25">
      <c r="A638" s="96" t="s">
        <v>23322</v>
      </c>
      <c r="B638" s="96" t="s">
        <v>739</v>
      </c>
      <c r="C638" s="96" t="s">
        <v>346</v>
      </c>
      <c r="D638" s="96" t="s">
        <v>20833</v>
      </c>
      <c r="E638">
        <v>5.9</v>
      </c>
      <c r="F638">
        <v>-116.61448423881932</v>
      </c>
      <c r="G638">
        <v>-6.8596755434599599</v>
      </c>
      <c r="H638">
        <v>12.759675543459961</v>
      </c>
      <c r="I638">
        <v>-109.75480869535936</v>
      </c>
      <c r="J638">
        <v>-6.45616521737408</v>
      </c>
    </row>
    <row r="639" spans="1:10" x14ac:dyDescent="0.25">
      <c r="A639" s="96" t="s">
        <v>3011</v>
      </c>
      <c r="B639" s="96" t="s">
        <v>440</v>
      </c>
      <c r="C639" s="96" t="s">
        <v>346</v>
      </c>
      <c r="D639" s="96" t="s">
        <v>20840</v>
      </c>
      <c r="E639">
        <v>5.23</v>
      </c>
      <c r="F639">
        <v>-117.28448423881932</v>
      </c>
      <c r="G639">
        <v>-6.8990873081658419</v>
      </c>
      <c r="H639">
        <v>12.129087308165843</v>
      </c>
      <c r="I639">
        <v>-110.38539693065349</v>
      </c>
      <c r="J639">
        <v>-6.4932586429796171</v>
      </c>
    </row>
    <row r="640" spans="1:10" x14ac:dyDescent="0.25">
      <c r="A640" s="96" t="s">
        <v>14468</v>
      </c>
      <c r="B640" s="96" t="s">
        <v>901</v>
      </c>
      <c r="C640" s="96" t="s">
        <v>346</v>
      </c>
      <c r="D640" s="96" t="s">
        <v>20841</v>
      </c>
      <c r="E640">
        <v>5.19</v>
      </c>
      <c r="F640">
        <v>-117.32448423881932</v>
      </c>
      <c r="G640">
        <v>-6.901440249342313</v>
      </c>
      <c r="H640">
        <v>12.091440249342313</v>
      </c>
      <c r="I640">
        <v>-110.42304398947701</v>
      </c>
      <c r="J640">
        <v>-6.4954731758515889</v>
      </c>
    </row>
    <row r="641" spans="1:10" x14ac:dyDescent="0.25">
      <c r="A641" s="96" t="s">
        <v>7495</v>
      </c>
      <c r="B641" s="96" t="s">
        <v>1359</v>
      </c>
      <c r="C641" s="96" t="s">
        <v>346</v>
      </c>
      <c r="D641" s="96" t="s">
        <v>20847</v>
      </c>
      <c r="E641">
        <v>4.3800000000000008</v>
      </c>
      <c r="F641">
        <v>-118.13448423881933</v>
      </c>
      <c r="G641">
        <v>-6.9490873081658426</v>
      </c>
      <c r="H641">
        <v>11.329087308165843</v>
      </c>
      <c r="I641">
        <v>-111.18539693065348</v>
      </c>
      <c r="J641">
        <v>-6.5403174665090287</v>
      </c>
    </row>
    <row r="642" spans="1:10" x14ac:dyDescent="0.25">
      <c r="A642" s="96" t="s">
        <v>4042</v>
      </c>
      <c r="B642" s="96" t="s">
        <v>701</v>
      </c>
      <c r="C642" s="96" t="s">
        <v>346</v>
      </c>
      <c r="D642" s="96" t="s">
        <v>20850</v>
      </c>
      <c r="E642">
        <v>3.8700000000000006</v>
      </c>
      <c r="F642">
        <v>-118.64448423881932</v>
      </c>
      <c r="G642">
        <v>-6.979087308165842</v>
      </c>
      <c r="H642">
        <v>10.849087308165844</v>
      </c>
      <c r="I642">
        <v>-111.66539693065347</v>
      </c>
      <c r="J642">
        <v>-6.5685527606266749</v>
      </c>
    </row>
    <row r="643" spans="1:10" x14ac:dyDescent="0.25">
      <c r="A643" s="96" t="s">
        <v>14678</v>
      </c>
      <c r="B643" s="96" t="s">
        <v>369</v>
      </c>
      <c r="C643" s="96" t="s">
        <v>346</v>
      </c>
      <c r="D643" s="96" t="s">
        <v>20851</v>
      </c>
      <c r="E643">
        <v>3.7109109237184157</v>
      </c>
      <c r="F643">
        <v>-118.80357331510091</v>
      </c>
      <c r="G643">
        <v>-6.988445489123583</v>
      </c>
      <c r="H643">
        <v>10.699356412841999</v>
      </c>
      <c r="I643">
        <v>-111.81512782597733</v>
      </c>
      <c r="J643">
        <v>-6.5773604603516072</v>
      </c>
    </row>
    <row r="644" spans="1:10" x14ac:dyDescent="0.25">
      <c r="A644" s="96" t="s">
        <v>5473</v>
      </c>
      <c r="B644" s="96" t="s">
        <v>701</v>
      </c>
      <c r="C644" s="96" t="s">
        <v>346</v>
      </c>
      <c r="D644" s="96" t="s">
        <v>23263</v>
      </c>
      <c r="E644">
        <v>3.5500000000000003</v>
      </c>
      <c r="F644">
        <v>-118.96448423881932</v>
      </c>
      <c r="G644">
        <v>-6.9979108375776073</v>
      </c>
      <c r="H644">
        <v>10.547910837577607</v>
      </c>
      <c r="I644">
        <v>-111.96657340124172</v>
      </c>
      <c r="J644">
        <v>-6.5862690236024539</v>
      </c>
    </row>
    <row r="645" spans="1:10" x14ac:dyDescent="0.25">
      <c r="A645" s="96" t="s">
        <v>18739</v>
      </c>
      <c r="B645" s="96" t="s">
        <v>715</v>
      </c>
      <c r="C645" s="96" t="s">
        <v>346</v>
      </c>
      <c r="D645" s="96" t="s">
        <v>23243</v>
      </c>
      <c r="E645">
        <v>3.4000000000000004</v>
      </c>
      <c r="F645">
        <v>-119.11448423881932</v>
      </c>
      <c r="G645">
        <v>-7.0067343669893711</v>
      </c>
      <c r="H645">
        <v>10.406734366989372</v>
      </c>
      <c r="I645">
        <v>-112.10774987182995</v>
      </c>
      <c r="J645">
        <v>-6.5945735218723502</v>
      </c>
    </row>
    <row r="646" spans="1:10" x14ac:dyDescent="0.25">
      <c r="A646" s="96" t="s">
        <v>5895</v>
      </c>
      <c r="B646" s="96" t="s">
        <v>715</v>
      </c>
      <c r="C646" s="96" t="s">
        <v>346</v>
      </c>
      <c r="D646" s="96" t="s">
        <v>23268</v>
      </c>
      <c r="E646">
        <v>3.4000000000000004</v>
      </c>
      <c r="F646">
        <v>-119.11448423881932</v>
      </c>
      <c r="G646">
        <v>-7.0067343669893711</v>
      </c>
      <c r="H646">
        <v>10.406734366989372</v>
      </c>
      <c r="I646">
        <v>-112.10774987182995</v>
      </c>
      <c r="J646">
        <v>-6.5945735218723502</v>
      </c>
    </row>
    <row r="647" spans="1:10" x14ac:dyDescent="0.25">
      <c r="A647" s="96" t="s">
        <v>17667</v>
      </c>
      <c r="B647" s="96" t="s">
        <v>363</v>
      </c>
      <c r="C647" s="96" t="s">
        <v>346</v>
      </c>
      <c r="D647" s="96" t="s">
        <v>23247</v>
      </c>
      <c r="E647">
        <v>3.3200000000000003</v>
      </c>
      <c r="F647">
        <v>-119.19448423881931</v>
      </c>
      <c r="G647">
        <v>-7.0114402493423125</v>
      </c>
      <c r="H647">
        <v>10.331440249342315</v>
      </c>
      <c r="I647">
        <v>-112.183043989477</v>
      </c>
      <c r="J647">
        <v>-6.5990025876162939</v>
      </c>
    </row>
    <row r="648" spans="1:10" x14ac:dyDescent="0.25">
      <c r="A648" s="96" t="s">
        <v>18211</v>
      </c>
      <c r="B648" s="96" t="s">
        <v>516</v>
      </c>
      <c r="C648" s="96" t="s">
        <v>346</v>
      </c>
      <c r="D648" s="96" t="s">
        <v>23248</v>
      </c>
      <c r="E648">
        <v>3.22</v>
      </c>
      <c r="F648">
        <v>-119.29448423881932</v>
      </c>
      <c r="G648">
        <v>-7.0173226022834898</v>
      </c>
      <c r="H648">
        <v>10.23732260228349</v>
      </c>
      <c r="I648">
        <v>-112.27716163653584</v>
      </c>
      <c r="J648">
        <v>-6.6045389197962256</v>
      </c>
    </row>
    <row r="649" spans="1:10" x14ac:dyDescent="0.25">
      <c r="A649" s="96" t="s">
        <v>16538</v>
      </c>
      <c r="B649" s="96" t="s">
        <v>14060</v>
      </c>
      <c r="C649" s="96" t="s">
        <v>346</v>
      </c>
      <c r="D649" s="96" t="s">
        <v>23278</v>
      </c>
      <c r="E649">
        <v>3.2</v>
      </c>
      <c r="F649">
        <v>-119.31448423881932</v>
      </c>
      <c r="G649">
        <v>-7.0184990728717249</v>
      </c>
      <c r="H649">
        <v>10.218499072871726</v>
      </c>
      <c r="I649">
        <v>-112.2959851659476</v>
      </c>
      <c r="J649">
        <v>-6.605646186232212</v>
      </c>
    </row>
    <row r="650" spans="1:10" x14ac:dyDescent="0.25">
      <c r="A650" s="96" t="s">
        <v>16282</v>
      </c>
      <c r="B650" s="96" t="s">
        <v>901</v>
      </c>
      <c r="C650" s="96" t="s">
        <v>346</v>
      </c>
      <c r="D650" s="96" t="s">
        <v>23256</v>
      </c>
      <c r="E650">
        <v>3.1900000000000004</v>
      </c>
      <c r="F650">
        <v>-119.32448423881932</v>
      </c>
      <c r="G650">
        <v>-7.0190873081658429</v>
      </c>
      <c r="H650">
        <v>10.209087308165843</v>
      </c>
      <c r="I650">
        <v>-112.30539693065347</v>
      </c>
      <c r="J650">
        <v>-6.6061998194502038</v>
      </c>
    </row>
    <row r="651" spans="1:10" x14ac:dyDescent="0.25">
      <c r="A651" s="96" t="s">
        <v>20041</v>
      </c>
      <c r="B651" s="96" t="s">
        <v>1185</v>
      </c>
      <c r="C651" s="96" t="s">
        <v>346</v>
      </c>
      <c r="D651" s="96" t="s">
        <v>23266</v>
      </c>
      <c r="E651">
        <v>3.16</v>
      </c>
      <c r="F651">
        <v>-119.35448423881932</v>
      </c>
      <c r="G651">
        <v>-7.0208520140481951</v>
      </c>
      <c r="H651">
        <v>10.180852014048195</v>
      </c>
      <c r="I651">
        <v>-112.33363222477112</v>
      </c>
      <c r="J651">
        <v>-6.6078607191041838</v>
      </c>
    </row>
    <row r="652" spans="1:10" x14ac:dyDescent="0.25">
      <c r="A652" s="96" t="s">
        <v>18395</v>
      </c>
      <c r="B652" s="96" t="s">
        <v>350</v>
      </c>
      <c r="C652" s="96" t="s">
        <v>346</v>
      </c>
      <c r="D652" s="96" t="s">
        <v>23274</v>
      </c>
      <c r="E652">
        <v>3.09</v>
      </c>
      <c r="F652">
        <v>-119.42448423881932</v>
      </c>
      <c r="G652">
        <v>-7.0249696611070185</v>
      </c>
      <c r="H652">
        <v>10.114969661107018</v>
      </c>
      <c r="I652">
        <v>-112.3995145777123</v>
      </c>
      <c r="J652">
        <v>-6.6117361516301347</v>
      </c>
    </row>
    <row r="653" spans="1:10" x14ac:dyDescent="0.25">
      <c r="A653" s="96" t="s">
        <v>16384</v>
      </c>
      <c r="B653" s="96" t="s">
        <v>385</v>
      </c>
      <c r="C653" s="96" t="s">
        <v>346</v>
      </c>
      <c r="D653" s="96" t="s">
        <v>23257</v>
      </c>
      <c r="E653">
        <v>3.0500000000000003</v>
      </c>
      <c r="F653">
        <v>-119.46448423881932</v>
      </c>
      <c r="G653">
        <v>-7.0273226022834896</v>
      </c>
      <c r="H653">
        <v>10.077322602283491</v>
      </c>
      <c r="I653">
        <v>-112.43716163653583</v>
      </c>
      <c r="J653">
        <v>-6.6139506845021074</v>
      </c>
    </row>
    <row r="654" spans="1:10" x14ac:dyDescent="0.25">
      <c r="A654" s="96" t="s">
        <v>15085</v>
      </c>
      <c r="B654" s="96" t="s">
        <v>301</v>
      </c>
      <c r="C654" s="96" t="s">
        <v>346</v>
      </c>
      <c r="D654" s="96" t="s">
        <v>23251</v>
      </c>
      <c r="E654">
        <v>3.04</v>
      </c>
      <c r="F654">
        <v>-119.47448423881931</v>
      </c>
      <c r="G654">
        <v>-7.0279108375776067</v>
      </c>
      <c r="H654">
        <v>10.067910837577607</v>
      </c>
      <c r="I654">
        <v>-112.44657340124172</v>
      </c>
      <c r="J654">
        <v>-6.6145043177201011</v>
      </c>
    </row>
    <row r="655" spans="1:10" x14ac:dyDescent="0.25">
      <c r="A655" s="96" t="s">
        <v>18355</v>
      </c>
      <c r="B655" s="96" t="s">
        <v>1359</v>
      </c>
      <c r="C655" s="96" t="s">
        <v>346</v>
      </c>
      <c r="D655" s="96" t="s">
        <v>23277</v>
      </c>
      <c r="E655">
        <v>2.9400000000000004</v>
      </c>
      <c r="F655">
        <v>-119.57448423881932</v>
      </c>
      <c r="G655">
        <v>-7.033793190518784</v>
      </c>
      <c r="H655">
        <v>9.9737931905187835</v>
      </c>
      <c r="I655">
        <v>-112.54069104830054</v>
      </c>
      <c r="J655">
        <v>-6.6200406499000319</v>
      </c>
    </row>
    <row r="656" spans="1:10" x14ac:dyDescent="0.25">
      <c r="A656" s="96" t="s">
        <v>16390</v>
      </c>
      <c r="B656" s="96" t="s">
        <v>906</v>
      </c>
      <c r="C656" s="96" t="s">
        <v>346</v>
      </c>
      <c r="D656" s="96" t="s">
        <v>23258</v>
      </c>
      <c r="E656">
        <v>2.8600000000000003</v>
      </c>
      <c r="F656">
        <v>-119.65448423881932</v>
      </c>
      <c r="G656">
        <v>-7.0384990728717245</v>
      </c>
      <c r="H656">
        <v>9.8984990728717257</v>
      </c>
      <c r="I656">
        <v>-112.61598516594759</v>
      </c>
      <c r="J656">
        <v>-6.6244697156439756</v>
      </c>
    </row>
    <row r="657" spans="1:10" x14ac:dyDescent="0.25">
      <c r="A657" s="96" t="s">
        <v>16581</v>
      </c>
      <c r="B657" s="96" t="s">
        <v>868</v>
      </c>
      <c r="C657" s="96" t="s">
        <v>346</v>
      </c>
      <c r="D657" s="96" t="s">
        <v>23264</v>
      </c>
      <c r="E657">
        <v>2.5700000000000003</v>
      </c>
      <c r="F657">
        <v>-119.94448423881931</v>
      </c>
      <c r="G657">
        <v>-7.0555578964011358</v>
      </c>
      <c r="H657">
        <v>9.625557896401137</v>
      </c>
      <c r="I657">
        <v>-112.88892634241819</v>
      </c>
      <c r="J657">
        <v>-6.6405250789657755</v>
      </c>
    </row>
    <row r="658" spans="1:10" x14ac:dyDescent="0.25">
      <c r="A658" s="96" t="s">
        <v>16850</v>
      </c>
      <c r="B658" s="96" t="s">
        <v>484</v>
      </c>
      <c r="C658" s="96" t="s">
        <v>346</v>
      </c>
      <c r="D658" s="96" t="s">
        <v>23275</v>
      </c>
      <c r="E658">
        <v>2.54</v>
      </c>
      <c r="F658">
        <v>-119.97448423881931</v>
      </c>
      <c r="G658">
        <v>-7.057322602283489</v>
      </c>
      <c r="H658">
        <v>9.5973226022834908</v>
      </c>
      <c r="I658">
        <v>-112.91716163653584</v>
      </c>
      <c r="J658">
        <v>-6.6421859786197555</v>
      </c>
    </row>
    <row r="659" spans="1:10" x14ac:dyDescent="0.25">
      <c r="A659" s="96" t="s">
        <v>14753</v>
      </c>
      <c r="B659" s="96" t="s">
        <v>688</v>
      </c>
      <c r="C659" s="96" t="s">
        <v>346</v>
      </c>
      <c r="D659" s="96" t="s">
        <v>23272</v>
      </c>
      <c r="E659">
        <v>0.75000000000000011</v>
      </c>
      <c r="F659">
        <v>-121.76448423881932</v>
      </c>
      <c r="G659">
        <v>-7.1626167199305479</v>
      </c>
      <c r="H659">
        <v>7.9126167199305488</v>
      </c>
      <c r="I659">
        <v>-114.60186751888877</v>
      </c>
      <c r="J659">
        <v>-6.7412863246405159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20903</v>
      </c>
      <c r="F2" s="61" t="s">
        <v>20904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22403</v>
      </c>
      <c r="F3" s="61" t="s">
        <v>22404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20905</v>
      </c>
      <c r="F4" s="61" t="s">
        <v>20906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22405</v>
      </c>
      <c r="F5" s="61" t="s">
        <v>22406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22407</v>
      </c>
      <c r="F7" s="61" t="s">
        <v>22408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20907</v>
      </c>
      <c r="F9" s="61" t="s">
        <v>20908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22409</v>
      </c>
      <c r="E10" s="61" t="s">
        <v>22410</v>
      </c>
      <c r="F10" s="61" t="s">
        <v>22411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20909</v>
      </c>
      <c r="F11" s="61" t="s">
        <v>20910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22412</v>
      </c>
      <c r="F14" s="61" t="s">
        <v>22413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22414</v>
      </c>
      <c r="F15" s="61" t="s">
        <v>22415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22416</v>
      </c>
      <c r="F16" s="61" t="s">
        <v>22417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22418</v>
      </c>
      <c r="E17" s="61" t="s">
        <v>22419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22420</v>
      </c>
      <c r="F18" s="61" t="s">
        <v>22421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22422</v>
      </c>
      <c r="F19" s="61" t="s">
        <v>22423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22424</v>
      </c>
      <c r="F20" s="61" t="s">
        <v>22425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22426</v>
      </c>
      <c r="E21" s="61" t="s">
        <v>20911</v>
      </c>
      <c r="F21" s="61" t="s">
        <v>20912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22427</v>
      </c>
      <c r="F22" s="61" t="s">
        <v>22428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22429</v>
      </c>
      <c r="F23" s="61" t="s">
        <v>22430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22431</v>
      </c>
      <c r="F24" s="61" t="s">
        <v>22432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22433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22434</v>
      </c>
      <c r="F26" s="61" t="s">
        <v>22435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22436</v>
      </c>
      <c r="F27" s="61" t="s">
        <v>22437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22438</v>
      </c>
      <c r="F28" s="61" t="s">
        <v>22439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22440</v>
      </c>
      <c r="F29" s="61" t="s">
        <v>22441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22442</v>
      </c>
      <c r="F30" s="61" t="s">
        <v>22443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22444</v>
      </c>
      <c r="F31" s="61" t="s">
        <v>22445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22446</v>
      </c>
      <c r="F32" s="61" t="s">
        <v>22447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22448</v>
      </c>
      <c r="E33" s="61" t="s">
        <v>22449</v>
      </c>
      <c r="F33" s="61" t="s">
        <v>22450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22451</v>
      </c>
      <c r="F35" s="61" t="s">
        <v>22452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22453</v>
      </c>
      <c r="F36" s="61" t="s">
        <v>22454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22455</v>
      </c>
      <c r="F37" s="61" t="s">
        <v>22456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22457</v>
      </c>
      <c r="F38" s="61" t="s">
        <v>22458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22459</v>
      </c>
      <c r="F39" s="61" t="s">
        <v>22460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22461</v>
      </c>
      <c r="F40" s="61" t="s">
        <v>22462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22463</v>
      </c>
      <c r="F41" s="61" t="s">
        <v>22464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22465</v>
      </c>
      <c r="E42" s="61" t="s">
        <v>22466</v>
      </c>
      <c r="F42" s="61" t="s">
        <v>22467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22468</v>
      </c>
      <c r="F43" s="61" t="s">
        <v>22469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20913</v>
      </c>
      <c r="F44" s="61" t="s">
        <v>20914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22470</v>
      </c>
      <c r="F45" s="61" t="s">
        <v>22471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22472</v>
      </c>
      <c r="F46" s="61" t="s">
        <v>22473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22474</v>
      </c>
      <c r="F47" s="61" t="s">
        <v>22475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20915</v>
      </c>
      <c r="F48" s="61" t="s">
        <v>20916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22476</v>
      </c>
      <c r="F49" s="61" t="s">
        <v>22477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22478</v>
      </c>
      <c r="F50" s="61" t="s">
        <v>22479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22480</v>
      </c>
      <c r="E52" s="61" t="s">
        <v>22481</v>
      </c>
      <c r="F52" s="61" t="s">
        <v>22482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22483</v>
      </c>
      <c r="F53" s="61" t="s">
        <v>22484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20917</v>
      </c>
      <c r="E54" s="61" t="s">
        <v>22485</v>
      </c>
      <c r="F54" s="61" t="s">
        <v>22486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22487</v>
      </c>
      <c r="F55" s="61" t="s">
        <v>22488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20918</v>
      </c>
      <c r="E56" s="61" t="s">
        <v>20919</v>
      </c>
      <c r="F56" s="61" t="s">
        <v>20920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22489</v>
      </c>
      <c r="F57" s="61" t="s">
        <v>22490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20921</v>
      </c>
      <c r="E58" s="61" t="s">
        <v>20922</v>
      </c>
      <c r="F58" s="61" t="s">
        <v>20923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20924</v>
      </c>
      <c r="E59" s="61" t="s">
        <v>22491</v>
      </c>
      <c r="F59" s="61" t="s">
        <v>22492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20925</v>
      </c>
      <c r="E60" s="61" t="s">
        <v>20926</v>
      </c>
      <c r="F60" s="61" t="s">
        <v>20927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22493</v>
      </c>
      <c r="E61" s="61" t="s">
        <v>20928</v>
      </c>
      <c r="F61" s="61" t="s">
        <v>22494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20929</v>
      </c>
      <c r="E62" s="61" t="s">
        <v>20930</v>
      </c>
      <c r="F62" s="61" t="s">
        <v>20931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20932</v>
      </c>
      <c r="E63" s="61" t="s">
        <v>20933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20934</v>
      </c>
      <c r="E64" s="61" t="s">
        <v>20935</v>
      </c>
      <c r="F64" s="61" t="s">
        <v>20936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20937</v>
      </c>
      <c r="E65" s="61" t="s">
        <v>22495</v>
      </c>
      <c r="F65" s="61" t="s">
        <v>22496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22497</v>
      </c>
      <c r="E66" s="61" t="s">
        <v>21275</v>
      </c>
      <c r="F66" s="61" t="s">
        <v>22498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22499</v>
      </c>
      <c r="E67" s="61" t="s">
        <v>22500</v>
      </c>
      <c r="F67" s="61" t="s">
        <v>22501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22502</v>
      </c>
      <c r="E68" s="61" t="s">
        <v>22503</v>
      </c>
      <c r="F68" s="61" t="s">
        <v>22504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20938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22505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20939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22506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20940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22507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20941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20942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22508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22509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20901</v>
      </c>
      <c r="E20" s="64" t="s">
        <v>22510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22511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21346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20943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22512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22513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22509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22514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22515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22516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22517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20901</v>
      </c>
      <c r="E46" s="64" t="s">
        <v>22518</v>
      </c>
    </row>
    <row r="47" spans="1:5" x14ac:dyDescent="0.25">
      <c r="A47">
        <v>2019</v>
      </c>
      <c r="B47">
        <v>1</v>
      </c>
      <c r="C47" t="s">
        <v>16970</v>
      </c>
      <c r="D47" t="s">
        <v>20901</v>
      </c>
      <c r="E47" s="64" t="s">
        <v>22519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20944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22520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20945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20946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20947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22521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22522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20948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20949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22523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20901</v>
      </c>
      <c r="E67" s="64" t="s">
        <v>22524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20950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22525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22511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20951</v>
      </c>
    </row>
    <row r="77" spans="1:5" ht="30" x14ac:dyDescent="0.25">
      <c r="A77">
        <v>2019</v>
      </c>
      <c r="B77">
        <v>1</v>
      </c>
      <c r="C77" t="s">
        <v>16970</v>
      </c>
      <c r="D77" t="s">
        <v>20901</v>
      </c>
      <c r="E77" s="64" t="s">
        <v>22526</v>
      </c>
    </row>
    <row r="78" spans="1:5" x14ac:dyDescent="0.25">
      <c r="A78">
        <v>2019</v>
      </c>
      <c r="B78">
        <v>1</v>
      </c>
      <c r="C78" t="s">
        <v>16970</v>
      </c>
      <c r="D78" t="s">
        <v>20901</v>
      </c>
      <c r="E78" s="64" t="s">
        <v>22527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22528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22529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20952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22530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22531</v>
      </c>
    </row>
    <row r="87" spans="1:5" x14ac:dyDescent="0.25">
      <c r="A87">
        <v>2019</v>
      </c>
      <c r="B87">
        <v>1</v>
      </c>
      <c r="C87" t="s">
        <v>16970</v>
      </c>
      <c r="D87" t="s">
        <v>20901</v>
      </c>
      <c r="E87" s="64" t="s">
        <v>22532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22533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22534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22535</v>
      </c>
    </row>
    <row r="92" spans="1:5" x14ac:dyDescent="0.25">
      <c r="A92">
        <v>2019</v>
      </c>
      <c r="B92">
        <v>1</v>
      </c>
      <c r="C92" t="s">
        <v>16970</v>
      </c>
      <c r="D92" t="s">
        <v>20901</v>
      </c>
      <c r="E92" s="64" t="s">
        <v>22536</v>
      </c>
    </row>
    <row r="93" spans="1:5" x14ac:dyDescent="0.25">
      <c r="A93">
        <v>2019</v>
      </c>
      <c r="B93">
        <v>1</v>
      </c>
      <c r="C93" t="s">
        <v>16970</v>
      </c>
      <c r="D93" t="s">
        <v>20901</v>
      </c>
      <c r="E93" s="64" t="s">
        <v>22537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20953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20954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20955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20956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20957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20958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21373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20959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22538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20960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20961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20962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22539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20963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20964</v>
      </c>
      <c r="F127" s="64" t="s">
        <v>22540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20955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22541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20965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20966</v>
      </c>
      <c r="F134" s="64" t="s">
        <v>20967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22542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20968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22543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20969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22544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20970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20971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22545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22538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20901</v>
      </c>
      <c r="E145" s="64" t="s">
        <v>22546</v>
      </c>
    </row>
    <row r="146" spans="1:6" x14ac:dyDescent="0.25">
      <c r="A146">
        <v>2019</v>
      </c>
      <c r="B146">
        <v>1</v>
      </c>
      <c r="C146" t="s">
        <v>16970</v>
      </c>
      <c r="D146" t="s">
        <v>20901</v>
      </c>
      <c r="E146" s="64" t="s">
        <v>22547</v>
      </c>
    </row>
    <row r="147" spans="1:6" x14ac:dyDescent="0.25">
      <c r="A147">
        <v>2019</v>
      </c>
      <c r="B147">
        <v>1</v>
      </c>
      <c r="C147" t="s">
        <v>16970</v>
      </c>
      <c r="D147" t="s">
        <v>20901</v>
      </c>
      <c r="F147" s="64" t="s">
        <v>22548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22545</v>
      </c>
      <c r="F148" s="64" t="s">
        <v>20972</v>
      </c>
    </row>
    <row r="149" spans="1:6" x14ac:dyDescent="0.25">
      <c r="A149">
        <v>2019</v>
      </c>
      <c r="B149">
        <v>1</v>
      </c>
      <c r="C149" t="s">
        <v>16970</v>
      </c>
      <c r="D149" t="s">
        <v>20901</v>
      </c>
      <c r="F149" s="64" t="s">
        <v>22549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22543</v>
      </c>
      <c r="F150" s="64" t="s">
        <v>20973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20974</v>
      </c>
      <c r="F151" s="64" t="s">
        <v>20975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22540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20976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20965</v>
      </c>
      <c r="F156" s="64" t="s">
        <v>22550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20967</v>
      </c>
      <c r="F157" s="64" t="s">
        <v>20977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22551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22552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22553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20978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20977</v>
      </c>
      <c r="F165" s="64" t="s">
        <v>20979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22554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22555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20980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20981</v>
      </c>
      <c r="F170" s="64" t="s">
        <v>22556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22557</v>
      </c>
      <c r="F171" s="64" t="s">
        <v>22558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20982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22555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20983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22559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22560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22561</v>
      </c>
    </row>
    <row r="183" spans="1:6" x14ac:dyDescent="0.25">
      <c r="A183">
        <v>2019</v>
      </c>
      <c r="B183">
        <v>2</v>
      </c>
      <c r="C183" t="s">
        <v>17007</v>
      </c>
      <c r="D183" t="s">
        <v>20901</v>
      </c>
      <c r="E183" s="64" t="s">
        <v>22562</v>
      </c>
      <c r="F183" s="64" t="s">
        <v>22563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20984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20976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22564</v>
      </c>
      <c r="F186" s="64" t="s">
        <v>22565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20985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20986</v>
      </c>
      <c r="F188" s="64" t="s">
        <v>20987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22566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20983</v>
      </c>
      <c r="F194" s="64" t="s">
        <v>20988</v>
      </c>
    </row>
    <row r="195" spans="1:6" x14ac:dyDescent="0.25">
      <c r="A195">
        <v>2019</v>
      </c>
      <c r="B195">
        <v>3</v>
      </c>
      <c r="C195" t="s">
        <v>16970</v>
      </c>
      <c r="D195" t="s">
        <v>20901</v>
      </c>
      <c r="F195" s="64" t="s">
        <v>22567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20989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22554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22568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22569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20979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22523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22570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20985</v>
      </c>
      <c r="F204" s="64" t="s">
        <v>22528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20990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20973</v>
      </c>
      <c r="F207" s="64" t="s">
        <v>20991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22571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20992</v>
      </c>
      <c r="F210" s="64" t="s">
        <v>20993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20989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22572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20994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22573</v>
      </c>
      <c r="F217" s="64" t="s">
        <v>22574</v>
      </c>
    </row>
    <row r="218" spans="1:6" x14ac:dyDescent="0.25">
      <c r="A218">
        <v>2019</v>
      </c>
      <c r="B218">
        <v>4</v>
      </c>
      <c r="C218" t="s">
        <v>17007</v>
      </c>
      <c r="D218" t="s">
        <v>20901</v>
      </c>
      <c r="F218" s="64" t="s">
        <v>22575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20991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20966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20995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20996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20988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22576</v>
      </c>
    </row>
    <row r="225" spans="1:6" x14ac:dyDescent="0.25">
      <c r="A225">
        <v>2019</v>
      </c>
      <c r="B225">
        <v>5</v>
      </c>
      <c r="C225" t="s">
        <v>16970</v>
      </c>
      <c r="D225" t="s">
        <v>20901</v>
      </c>
      <c r="E225" s="64" t="s">
        <v>22577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22576</v>
      </c>
    </row>
    <row r="229" spans="1:6" x14ac:dyDescent="0.25">
      <c r="A229">
        <v>2019</v>
      </c>
      <c r="B229">
        <v>5</v>
      </c>
      <c r="C229" t="s">
        <v>16970</v>
      </c>
      <c r="D229" t="s">
        <v>20901</v>
      </c>
      <c r="E229" s="64" t="s">
        <v>22548</v>
      </c>
      <c r="F229" s="64" t="s">
        <v>22578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20987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22574</v>
      </c>
      <c r="F232" s="64" t="s">
        <v>20997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22579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22569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20971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20994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20901</v>
      </c>
      <c r="E239" s="64" t="s">
        <v>22549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20984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22550</v>
      </c>
      <c r="F243" s="64" t="s">
        <v>20998</v>
      </c>
    </row>
    <row r="244" spans="1:6" x14ac:dyDescent="0.25">
      <c r="A244">
        <v>2019</v>
      </c>
      <c r="B244">
        <v>6</v>
      </c>
      <c r="C244" t="s">
        <v>17007</v>
      </c>
      <c r="D244" t="s">
        <v>20901</v>
      </c>
      <c r="E244" s="64" t="s">
        <v>22563</v>
      </c>
      <c r="F244" s="64" t="s">
        <v>22580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20999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22544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22581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20995</v>
      </c>
      <c r="F250" s="64" t="s">
        <v>22582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22576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20901</v>
      </c>
      <c r="F253" s="64" t="s">
        <v>22583</v>
      </c>
    </row>
    <row r="254" spans="1:6" x14ac:dyDescent="0.25">
      <c r="A254">
        <v>2019</v>
      </c>
      <c r="B254">
        <v>7</v>
      </c>
      <c r="C254" t="s">
        <v>16970</v>
      </c>
      <c r="D254" t="s">
        <v>20901</v>
      </c>
      <c r="F254" s="64" t="s">
        <v>22584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21000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20980</v>
      </c>
      <c r="F258" s="64" t="s">
        <v>21001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20972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21002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21347</v>
      </c>
      <c r="F262" s="64" t="s">
        <v>21003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21004</v>
      </c>
      <c r="F263" s="64" t="s">
        <v>21348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22585</v>
      </c>
    </row>
    <row r="265" spans="1:6" x14ac:dyDescent="0.25">
      <c r="A265">
        <v>2019</v>
      </c>
      <c r="B265">
        <v>8</v>
      </c>
      <c r="C265" t="s">
        <v>16970</v>
      </c>
      <c r="D265" t="s">
        <v>20901</v>
      </c>
      <c r="E265" s="64" t="s">
        <v>22575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22542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21001</v>
      </c>
      <c r="F267" s="64" t="s">
        <v>21005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21003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20997</v>
      </c>
      <c r="F269" s="64" t="s">
        <v>22586</v>
      </c>
    </row>
    <row r="270" spans="1:6" x14ac:dyDescent="0.25">
      <c r="A270">
        <v>2019</v>
      </c>
      <c r="B270">
        <v>8</v>
      </c>
      <c r="C270" t="s">
        <v>17007</v>
      </c>
      <c r="D270" t="s">
        <v>20901</v>
      </c>
      <c r="F270" s="64" t="s">
        <v>22587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22520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20941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22568</v>
      </c>
      <c r="F276" s="64" t="s">
        <v>21006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22588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22589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21005</v>
      </c>
      <c r="F279" s="64" t="s">
        <v>22590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20941</v>
      </c>
      <c r="F282" s="64" t="s">
        <v>22591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21007</v>
      </c>
    </row>
    <row r="284" spans="1:6" x14ac:dyDescent="0.25">
      <c r="A284">
        <v>2019</v>
      </c>
      <c r="B284">
        <v>10</v>
      </c>
      <c r="C284" t="s">
        <v>16970</v>
      </c>
      <c r="D284" t="s">
        <v>20901</v>
      </c>
      <c r="E284" s="64" t="s">
        <v>22592</v>
      </c>
      <c r="F284" s="64" t="s">
        <v>22593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20966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22594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20999</v>
      </c>
      <c r="F289" s="64" t="s">
        <v>21008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22591</v>
      </c>
      <c r="F290" s="64" t="s">
        <v>22595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21007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22596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22597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21009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22598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21010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21011</v>
      </c>
    </row>
    <row r="299" spans="1:6" x14ac:dyDescent="0.25">
      <c r="A299">
        <v>2019</v>
      </c>
      <c r="B299">
        <v>11</v>
      </c>
      <c r="C299" t="s">
        <v>16970</v>
      </c>
      <c r="D299" t="s">
        <v>20901</v>
      </c>
      <c r="E299" s="64" t="s">
        <v>22599</v>
      </c>
      <c r="F299" s="64" t="s">
        <v>22600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21010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22579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22589</v>
      </c>
      <c r="F303" s="64" t="s">
        <v>22601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21012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22602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20975</v>
      </c>
      <c r="F306" s="64" t="s">
        <v>21013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21006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22565</v>
      </c>
      <c r="F308" s="64" t="s">
        <v>20966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22603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22604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22559</v>
      </c>
      <c r="F311" s="64" t="s">
        <v>21014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22602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20966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22605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22601</v>
      </c>
      <c r="F316" s="64" t="s">
        <v>22606</v>
      </c>
    </row>
    <row r="317" spans="1:6" x14ac:dyDescent="0.25">
      <c r="A317">
        <v>2019</v>
      </c>
      <c r="B317">
        <v>13</v>
      </c>
      <c r="C317" t="s">
        <v>16970</v>
      </c>
      <c r="D317" t="s">
        <v>20901</v>
      </c>
      <c r="E317" s="64" t="s">
        <v>22584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21015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21012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21008</v>
      </c>
      <c r="F322" s="64" t="s">
        <v>21016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20999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22606</v>
      </c>
      <c r="F324" s="64" t="s">
        <v>21017</v>
      </c>
    </row>
    <row r="325" spans="1:6" x14ac:dyDescent="0.25">
      <c r="A325">
        <v>2019</v>
      </c>
      <c r="B325">
        <v>13</v>
      </c>
      <c r="C325" t="s">
        <v>17007</v>
      </c>
      <c r="D325" t="s">
        <v>20901</v>
      </c>
      <c r="F325" s="64" t="s">
        <v>22599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22605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21006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22556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22586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22607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22608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22608</v>
      </c>
      <c r="F336" s="64" t="s">
        <v>22609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22541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21006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22594</v>
      </c>
      <c r="F341" s="64" t="s">
        <v>22610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21018</v>
      </c>
      <c r="F342" s="64" t="s">
        <v>22611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21014</v>
      </c>
      <c r="F343" s="64" t="s">
        <v>22612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22609</v>
      </c>
      <c r="F344" s="64" t="s">
        <v>21019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21017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22597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21020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21009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20951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21021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21022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22613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21023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20966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20951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20993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22614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22523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21024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22615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22603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21000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22561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22610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22616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22528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21025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21026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22595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22617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22612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22618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21349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20901</v>
      </c>
      <c r="E397" s="64" t="s">
        <v>22587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22619</v>
      </c>
    </row>
    <row r="399" spans="1:5" x14ac:dyDescent="0.25">
      <c r="A399">
        <v>2020</v>
      </c>
      <c r="B399">
        <v>1</v>
      </c>
      <c r="C399" t="s">
        <v>16970</v>
      </c>
      <c r="D399" t="s">
        <v>20901</v>
      </c>
      <c r="E399" s="64" t="s">
        <v>22620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21027</v>
      </c>
    </row>
    <row r="403" spans="1:5" x14ac:dyDescent="0.25">
      <c r="A403">
        <v>2020</v>
      </c>
      <c r="B403">
        <v>1</v>
      </c>
      <c r="C403" t="s">
        <v>16970</v>
      </c>
      <c r="D403" t="s">
        <v>20901</v>
      </c>
      <c r="E403" s="64" t="s">
        <v>22593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21028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22613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21029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21030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22621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20966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21023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21013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22622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22623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22624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21031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22625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21350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21032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21374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22626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21020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22627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21033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21016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20999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21034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22628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20960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22629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20916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21035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22541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20961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22630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22631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21036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21037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21011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22632</v>
      </c>
    </row>
    <row r="457" spans="1:5" x14ac:dyDescent="0.25">
      <c r="A457">
        <v>2020</v>
      </c>
      <c r="B457">
        <v>1</v>
      </c>
      <c r="C457" t="s">
        <v>16970</v>
      </c>
      <c r="D457" t="s">
        <v>20901</v>
      </c>
      <c r="E457" s="64" t="s">
        <v>22599</v>
      </c>
    </row>
    <row r="458" spans="1:5" x14ac:dyDescent="0.25">
      <c r="A458">
        <v>2020</v>
      </c>
      <c r="B458">
        <v>1</v>
      </c>
      <c r="C458" t="s">
        <v>16970</v>
      </c>
      <c r="D458" t="s">
        <v>20901</v>
      </c>
      <c r="E458" s="64" t="s">
        <v>22633</v>
      </c>
    </row>
    <row r="459" spans="1:5" x14ac:dyDescent="0.25">
      <c r="A459">
        <v>2020</v>
      </c>
      <c r="B459">
        <v>1</v>
      </c>
      <c r="C459" t="s">
        <v>16970</v>
      </c>
      <c r="D459" t="s">
        <v>20901</v>
      </c>
      <c r="E459" s="64" t="s">
        <v>22634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20901</v>
      </c>
      <c r="E461" s="64" t="s">
        <v>22635</v>
      </c>
    </row>
    <row r="462" spans="1:5" x14ac:dyDescent="0.25">
      <c r="A462">
        <v>2020</v>
      </c>
      <c r="B462">
        <v>1</v>
      </c>
      <c r="C462" t="s">
        <v>16970</v>
      </c>
      <c r="D462" t="s">
        <v>20901</v>
      </c>
      <c r="E462" s="64" t="s">
        <v>22537</v>
      </c>
    </row>
    <row r="463" spans="1:5" x14ac:dyDescent="0.25">
      <c r="A463">
        <v>2020</v>
      </c>
      <c r="B463">
        <v>1</v>
      </c>
      <c r="C463" t="s">
        <v>16970</v>
      </c>
      <c r="D463" t="s">
        <v>20901</v>
      </c>
      <c r="E463" s="64" t="s">
        <v>22636</v>
      </c>
    </row>
    <row r="464" spans="1:5" x14ac:dyDescent="0.25">
      <c r="A464">
        <v>2020</v>
      </c>
      <c r="B464">
        <v>1</v>
      </c>
      <c r="C464" t="s">
        <v>16970</v>
      </c>
      <c r="D464" t="s">
        <v>20901</v>
      </c>
      <c r="E464" s="64" t="s">
        <v>22580</v>
      </c>
    </row>
    <row r="465" spans="1:6" x14ac:dyDescent="0.25">
      <c r="A465">
        <v>2020</v>
      </c>
      <c r="B465">
        <v>1</v>
      </c>
      <c r="C465" t="s">
        <v>16970</v>
      </c>
      <c r="D465" t="s">
        <v>20901</v>
      </c>
      <c r="E465" s="64" t="s">
        <v>22567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22637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22553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22638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22558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22639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20901</v>
      </c>
      <c r="E474" s="64" t="s">
        <v>22583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21038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21350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22631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22630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21039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22437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20916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20961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21040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22523</v>
      </c>
    </row>
    <row r="492" spans="1:6" x14ac:dyDescent="0.25">
      <c r="A492">
        <v>2020</v>
      </c>
      <c r="B492">
        <v>1</v>
      </c>
      <c r="C492" t="s">
        <v>16974</v>
      </c>
      <c r="D492" t="s">
        <v>20901</v>
      </c>
      <c r="F492" s="64" t="s">
        <v>22640</v>
      </c>
    </row>
    <row r="493" spans="1:6" x14ac:dyDescent="0.25">
      <c r="A493">
        <v>2020</v>
      </c>
      <c r="B493">
        <v>1</v>
      </c>
      <c r="C493" t="s">
        <v>16974</v>
      </c>
      <c r="D493" t="s">
        <v>20901</v>
      </c>
      <c r="F493" s="64" t="s">
        <v>22641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22642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22625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21033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22627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21041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21042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22643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22644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21043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22622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22645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20901</v>
      </c>
      <c r="E512" s="64" t="s">
        <v>22646</v>
      </c>
    </row>
    <row r="513" spans="1:6" x14ac:dyDescent="0.25">
      <c r="A513">
        <v>2020</v>
      </c>
      <c r="B513">
        <v>1</v>
      </c>
      <c r="C513" t="s">
        <v>16970</v>
      </c>
      <c r="D513" t="s">
        <v>20901</v>
      </c>
      <c r="F513" s="64" t="s">
        <v>22647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21022</v>
      </c>
      <c r="F514" s="64" t="s">
        <v>21044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20978</v>
      </c>
      <c r="F515" s="64" t="s">
        <v>21045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22611</v>
      </c>
      <c r="F519" s="64" t="s">
        <v>22648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21046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22649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21047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22648</v>
      </c>
      <c r="F524" s="64" t="s">
        <v>21026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22544</v>
      </c>
    </row>
    <row r="526" spans="1:6" x14ac:dyDescent="0.25">
      <c r="A526">
        <v>2020</v>
      </c>
      <c r="B526">
        <v>1</v>
      </c>
      <c r="C526" t="s">
        <v>16970</v>
      </c>
      <c r="D526" t="s">
        <v>20901</v>
      </c>
      <c r="F526" s="64" t="s">
        <v>22650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22651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22514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21007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21048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22652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21007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22653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22654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22514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21351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22655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22651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22654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22656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22657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21049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22651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22658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22613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22656</v>
      </c>
      <c r="F562" s="64" t="s">
        <v>22659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22565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22660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22657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21049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21050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22661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20901</v>
      </c>
      <c r="F571" s="64" t="s">
        <v>22662</v>
      </c>
    </row>
    <row r="572" spans="1:6" x14ac:dyDescent="0.25">
      <c r="A572">
        <v>2020</v>
      </c>
      <c r="B572">
        <v>2</v>
      </c>
      <c r="C572" t="s">
        <v>17007</v>
      </c>
      <c r="D572" t="s">
        <v>20901</v>
      </c>
      <c r="F572" s="64" t="s">
        <v>22663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22664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21051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22659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22660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20996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22651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20901</v>
      </c>
      <c r="E582" s="64" t="s">
        <v>22665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21052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22655</v>
      </c>
      <c r="F584" s="64" t="s">
        <v>22666</v>
      </c>
    </row>
    <row r="585" spans="1:6" x14ac:dyDescent="0.25">
      <c r="A585">
        <v>2020</v>
      </c>
      <c r="B585">
        <v>3</v>
      </c>
      <c r="C585" t="s">
        <v>16970</v>
      </c>
      <c r="D585" t="s">
        <v>20901</v>
      </c>
      <c r="F585" s="64" t="s">
        <v>22667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21053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22668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21054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21055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22669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20901</v>
      </c>
      <c r="E594" s="64" t="s">
        <v>22670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22661</v>
      </c>
      <c r="F596" s="64" t="s">
        <v>21056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22655</v>
      </c>
    </row>
    <row r="599" spans="1:6" x14ac:dyDescent="0.25">
      <c r="A599">
        <v>2020</v>
      </c>
      <c r="B599">
        <v>3</v>
      </c>
      <c r="C599" t="s">
        <v>17007</v>
      </c>
      <c r="D599" t="s">
        <v>20901</v>
      </c>
      <c r="F599" s="64" t="s">
        <v>22671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21048</v>
      </c>
      <c r="F600" s="64" t="s">
        <v>21057</v>
      </c>
    </row>
    <row r="601" spans="1:6" x14ac:dyDescent="0.25">
      <c r="A601">
        <v>2020</v>
      </c>
      <c r="B601">
        <v>3</v>
      </c>
      <c r="C601" t="s">
        <v>17007</v>
      </c>
      <c r="D601" t="s">
        <v>20901</v>
      </c>
      <c r="F601" s="64" t="s">
        <v>22672</v>
      </c>
    </row>
    <row r="602" spans="1:6" x14ac:dyDescent="0.25">
      <c r="A602">
        <v>2020</v>
      </c>
      <c r="B602">
        <v>3</v>
      </c>
      <c r="C602" t="s">
        <v>17007</v>
      </c>
      <c r="D602" t="s">
        <v>20901</v>
      </c>
      <c r="F602" s="64" t="s">
        <v>22673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21053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21058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21058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22664</v>
      </c>
    </row>
    <row r="608" spans="1:6" x14ac:dyDescent="0.25">
      <c r="A608">
        <v>2020</v>
      </c>
      <c r="B608">
        <v>4</v>
      </c>
      <c r="C608" t="s">
        <v>16970</v>
      </c>
      <c r="D608" t="s">
        <v>20901</v>
      </c>
      <c r="E608" s="64" t="s">
        <v>22650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21058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22674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22675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22676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22677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21059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21060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22678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21059</v>
      </c>
      <c r="F625" s="64" t="s">
        <v>22679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21061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22678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21002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21050</v>
      </c>
      <c r="F630" s="64" t="s">
        <v>21062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21056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22676</v>
      </c>
      <c r="F632" s="64" t="s">
        <v>21063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22655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21046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22680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21060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22674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22681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22682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22683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22565</v>
      </c>
      <c r="F653" s="64" t="s">
        <v>21064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22684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21065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22685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21066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22552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21065</v>
      </c>
    </row>
    <row r="662" spans="1:6" x14ac:dyDescent="0.25">
      <c r="A662">
        <v>2020</v>
      </c>
      <c r="B662">
        <v>5</v>
      </c>
      <c r="C662" t="s">
        <v>16970</v>
      </c>
      <c r="D662" t="s">
        <v>20901</v>
      </c>
      <c r="E662" s="64" t="s">
        <v>22647</v>
      </c>
    </row>
    <row r="663" spans="1:6" x14ac:dyDescent="0.25">
      <c r="A663">
        <v>2020</v>
      </c>
      <c r="B663">
        <v>5</v>
      </c>
      <c r="C663" t="s">
        <v>16970</v>
      </c>
      <c r="D663" t="s">
        <v>20901</v>
      </c>
      <c r="E663" s="64" t="s">
        <v>22673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21068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21067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22679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21066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21064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22552</v>
      </c>
    </row>
    <row r="675" spans="1:6" x14ac:dyDescent="0.25">
      <c r="A675">
        <v>2020</v>
      </c>
      <c r="B675">
        <v>6</v>
      </c>
      <c r="C675" t="s">
        <v>16970</v>
      </c>
      <c r="D675" t="s">
        <v>20901</v>
      </c>
      <c r="E675" s="64" t="s">
        <v>22578</v>
      </c>
      <c r="F675" s="64" t="s">
        <v>22686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22685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22566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22681</v>
      </c>
      <c r="F680" s="64" t="s">
        <v>22687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22666</v>
      </c>
      <c r="F681" s="64" t="s">
        <v>21069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21070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22688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22689</v>
      </c>
      <c r="F686" s="64" t="s">
        <v>21071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21072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22690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22690</v>
      </c>
      <c r="F689" s="64" t="s">
        <v>22691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22692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21058</v>
      </c>
      <c r="F691" s="64" t="s">
        <v>22693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22694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22694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22695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22696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21073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21051</v>
      </c>
      <c r="F699" s="64" t="s">
        <v>22697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21071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22654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21074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22698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22693</v>
      </c>
      <c r="F704" s="64" t="s">
        <v>20987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22684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22588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21062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22677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22643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22566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22698</v>
      </c>
      <c r="F714" s="64" t="s">
        <v>21075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21076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22588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22603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22695</v>
      </c>
      <c r="F719" s="64" t="s">
        <v>22699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21077</v>
      </c>
    </row>
    <row r="721" spans="1:6" x14ac:dyDescent="0.25">
      <c r="A721">
        <v>2020</v>
      </c>
      <c r="B721">
        <v>7</v>
      </c>
      <c r="C721" t="s">
        <v>16970</v>
      </c>
      <c r="D721" t="s">
        <v>20901</v>
      </c>
      <c r="E721" s="64" t="s">
        <v>22686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22699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22700</v>
      </c>
    </row>
    <row r="725" spans="1:6" x14ac:dyDescent="0.25">
      <c r="A725">
        <v>2020</v>
      </c>
      <c r="B725">
        <v>7</v>
      </c>
      <c r="C725" t="s">
        <v>17007</v>
      </c>
      <c r="D725" t="s">
        <v>20901</v>
      </c>
      <c r="F725" s="64" t="s">
        <v>22701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21078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21069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22603</v>
      </c>
      <c r="F729" s="64" t="s">
        <v>22702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21067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21075</v>
      </c>
      <c r="F732" s="64" t="s">
        <v>22703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22691</v>
      </c>
      <c r="F733" s="64" t="s">
        <v>22704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21079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22705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20988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21080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21058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22704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22706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22707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21058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22708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21081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22702</v>
      </c>
      <c r="F751" s="64" t="s">
        <v>21083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21080</v>
      </c>
      <c r="F752" s="64" t="s">
        <v>21082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22709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21063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21081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21074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22706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22710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22697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22669</v>
      </c>
      <c r="F760" s="64" t="s">
        <v>22711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21084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21085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21058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22615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21049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22703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21082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21085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21083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22710</v>
      </c>
      <c r="F773" s="64" t="s">
        <v>22677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22654</v>
      </c>
      <c r="F774" s="64" t="s">
        <v>21086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21058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21026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20901</v>
      </c>
      <c r="E781" s="64" t="s">
        <v>22671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21049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22712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22710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21087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22713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22590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21089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21088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21078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22712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22711</v>
      </c>
      <c r="F802" s="64" t="s">
        <v>21090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22705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22709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21044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22714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22715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21054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20951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22716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22717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22716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21090</v>
      </c>
      <c r="F817" s="64" t="s">
        <v>22669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22697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21087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22718</v>
      </c>
    </row>
    <row r="822" spans="1:6" x14ac:dyDescent="0.25">
      <c r="A822">
        <v>2020</v>
      </c>
      <c r="B822">
        <v>12</v>
      </c>
      <c r="C822" t="s">
        <v>16970</v>
      </c>
      <c r="D822" t="s">
        <v>20901</v>
      </c>
      <c r="F822" s="64" t="s">
        <v>22719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22517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21091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22588</v>
      </c>
      <c r="F827" s="64" t="s">
        <v>21092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22697</v>
      </c>
      <c r="F828" s="64" t="s">
        <v>22694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22720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21374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21374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20951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22694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22544</v>
      </c>
      <c r="F836" s="64" t="s">
        <v>22721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22717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22517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20961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22713</v>
      </c>
      <c r="F840" s="64" t="s">
        <v>22722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22714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22612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22688</v>
      </c>
      <c r="F843" s="64" t="s">
        <v>21093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21092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22720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22612</v>
      </c>
      <c r="F847" s="64" t="s">
        <v>22445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22612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22715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21089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21094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21042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22722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20961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21374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22723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22724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22725</v>
      </c>
      <c r="F863" s="64" t="s">
        <v>20987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22726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21077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22642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22727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20961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21089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22728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21348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21095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21093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22615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22642</v>
      </c>
      <c r="F879" s="64" t="s">
        <v>22729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21096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21097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22617</v>
      </c>
    </row>
    <row r="884" spans="1:6" x14ac:dyDescent="0.25">
      <c r="A884">
        <v>2020</v>
      </c>
      <c r="B884">
        <v>14</v>
      </c>
      <c r="C884" t="s">
        <v>17007</v>
      </c>
      <c r="D884" t="s">
        <v>20901</v>
      </c>
      <c r="F884" s="64" t="s">
        <v>22620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20901</v>
      </c>
      <c r="E887" s="64" t="s">
        <v>22667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22730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22596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21374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22731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22723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22617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21375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22516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21098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21052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20949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22617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22669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22732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21099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22733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22694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22734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21100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22694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21086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21101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21057</v>
      </c>
      <c r="F918" s="64" t="s">
        <v>21102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22735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21076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21091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21047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22736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22516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22734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21103</v>
      </c>
      <c r="F934" s="64" t="s">
        <v>21352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20966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22581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21098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20949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22728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22735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22730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22607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22737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21353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21089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22727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22520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22612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22738</v>
      </c>
    </row>
    <row r="963" spans="1:5" x14ac:dyDescent="0.25">
      <c r="A963">
        <v>2021</v>
      </c>
      <c r="B963">
        <v>1</v>
      </c>
      <c r="C963" t="s">
        <v>16970</v>
      </c>
      <c r="D963" t="s">
        <v>20901</v>
      </c>
      <c r="E963" s="64" t="s">
        <v>22663</v>
      </c>
    </row>
    <row r="964" spans="1:5" x14ac:dyDescent="0.25">
      <c r="A964">
        <v>2021</v>
      </c>
      <c r="B964">
        <v>1</v>
      </c>
      <c r="C964" t="s">
        <v>16970</v>
      </c>
      <c r="D964" t="s">
        <v>20901</v>
      </c>
      <c r="E964" s="64" t="s">
        <v>22701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22687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20966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21084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22739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22731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22566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22683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22740</v>
      </c>
    </row>
    <row r="980" spans="1:5" x14ac:dyDescent="0.25">
      <c r="A980">
        <v>2021</v>
      </c>
      <c r="B980">
        <v>1</v>
      </c>
      <c r="C980" t="s">
        <v>16970</v>
      </c>
      <c r="D980" t="s">
        <v>20901</v>
      </c>
      <c r="E980" s="64" t="s">
        <v>22620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21104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22617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22613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21095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22732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20987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20901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20901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20901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21073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20901</v>
      </c>
      <c r="E1019" s="64" t="s">
        <v>22741</v>
      </c>
    </row>
    <row r="1020" spans="1:5" x14ac:dyDescent="0.25">
      <c r="A1020">
        <v>2021</v>
      </c>
      <c r="B1020">
        <v>1</v>
      </c>
      <c r="C1020" t="s">
        <v>16970</v>
      </c>
      <c r="D1020" t="s">
        <v>20901</v>
      </c>
      <c r="E1020" s="64" t="s">
        <v>22662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21041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22718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21097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22742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22675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22743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22696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22744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22658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22677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21096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22745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21101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21102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22692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21055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21354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20998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21105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21375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21039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22622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22746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21355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22747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22538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21356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22721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21375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22748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22697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22749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22750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21100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22751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21354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22752</v>
      </c>
    </row>
    <row r="1097" spans="1:6" x14ac:dyDescent="0.25">
      <c r="A1097">
        <v>2021</v>
      </c>
      <c r="B1097">
        <v>1</v>
      </c>
      <c r="C1097" t="s">
        <v>16974</v>
      </c>
      <c r="D1097" t="s">
        <v>20901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21106</v>
      </c>
    </row>
    <row r="1099" spans="1:6" x14ac:dyDescent="0.25">
      <c r="A1099">
        <v>2021</v>
      </c>
      <c r="B1099">
        <v>1</v>
      </c>
      <c r="C1099" t="s">
        <v>16974</v>
      </c>
      <c r="D1099" t="s">
        <v>20901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20901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20901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20901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22753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21068</v>
      </c>
      <c r="F1109" s="64" t="s">
        <v>22754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22755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22756</v>
      </c>
      <c r="F1111" s="64" t="s">
        <v>22757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21050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20972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21073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21107</v>
      </c>
      <c r="F1116" s="64" t="s">
        <v>21108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22758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21073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22749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22758</v>
      </c>
      <c r="F1121" s="64" t="s">
        <v>22694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22759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22750</v>
      </c>
      <c r="F1124" s="64" t="s">
        <v>21357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21109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21100</v>
      </c>
      <c r="F1126" s="64" t="s">
        <v>21104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22760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22725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22710</v>
      </c>
      <c r="F1129" s="64" t="s">
        <v>21110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22660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21100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21111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21077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21112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21113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22761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21114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22762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21115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22763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22764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20903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22765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22766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22696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21104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21100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20951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20972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21077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21116</v>
      </c>
      <c r="F1159" s="64" t="s">
        <v>22710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22767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22768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21116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22769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22770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22765</v>
      </c>
      <c r="F1166" s="64" t="s">
        <v>22676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21117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21118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20961</v>
      </c>
      <c r="F1169" s="64" t="s">
        <v>22771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22694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21119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21350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22660</v>
      </c>
      <c r="F1174" s="64" t="s">
        <v>22576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21120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21077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22772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22694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22721</v>
      </c>
    </row>
    <row r="1182" spans="1:6" x14ac:dyDescent="0.25">
      <c r="A1182">
        <v>2021</v>
      </c>
      <c r="B1182">
        <v>3</v>
      </c>
      <c r="C1182" t="s">
        <v>17007</v>
      </c>
      <c r="D1182" t="s">
        <v>20901</v>
      </c>
      <c r="F1182" s="64" t="s">
        <v>22773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22697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21077</v>
      </c>
      <c r="F1184" s="64" t="s">
        <v>21121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22576</v>
      </c>
      <c r="F1185" s="64" t="s">
        <v>22655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21108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22768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21117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21109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22721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21118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22721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22774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22772</v>
      </c>
      <c r="F1197" s="64" t="s">
        <v>22775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22776</v>
      </c>
      <c r="F1198" s="64" t="s">
        <v>21077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22655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21122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22721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22694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22767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22777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22729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21123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21077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22757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22764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22576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21121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21124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22775</v>
      </c>
    </row>
    <row r="1224" spans="1:6" x14ac:dyDescent="0.25">
      <c r="A1224">
        <v>2021</v>
      </c>
      <c r="B1224">
        <v>6</v>
      </c>
      <c r="C1224" t="s">
        <v>16970</v>
      </c>
      <c r="D1224" t="s">
        <v>20901</v>
      </c>
      <c r="F1224" s="64" t="s">
        <v>22778</v>
      </c>
    </row>
    <row r="1225" spans="1:6" x14ac:dyDescent="0.25">
      <c r="A1225">
        <v>2021</v>
      </c>
      <c r="B1225">
        <v>6</v>
      </c>
      <c r="C1225" t="s">
        <v>16970</v>
      </c>
      <c r="D1225" t="s">
        <v>20901</v>
      </c>
      <c r="F1225" s="64" t="s">
        <v>22779</v>
      </c>
    </row>
    <row r="1226" spans="1:6" x14ac:dyDescent="0.25">
      <c r="A1226">
        <v>2021</v>
      </c>
      <c r="B1226">
        <v>6</v>
      </c>
      <c r="C1226" t="s">
        <v>17007</v>
      </c>
      <c r="D1226" t="s">
        <v>20901</v>
      </c>
      <c r="F1226" s="64" t="s">
        <v>22780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21125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22781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22782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21355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22783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22784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22785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22786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21126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22783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21127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21354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22781</v>
      </c>
      <c r="F1244" s="64" t="s">
        <v>22787</v>
      </c>
    </row>
    <row r="1245" spans="1:6" x14ac:dyDescent="0.25">
      <c r="A1245">
        <v>2021</v>
      </c>
      <c r="B1245">
        <v>7</v>
      </c>
      <c r="C1245" t="s">
        <v>16970</v>
      </c>
      <c r="D1245" t="s">
        <v>20901</v>
      </c>
      <c r="E1245" s="64" t="s">
        <v>22719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22786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21110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22788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22576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21358</v>
      </c>
    </row>
    <row r="1252" spans="1:6" x14ac:dyDescent="0.25">
      <c r="A1252">
        <v>2021</v>
      </c>
      <c r="B1252">
        <v>7</v>
      </c>
      <c r="C1252" t="s">
        <v>16970</v>
      </c>
      <c r="D1252" t="s">
        <v>20901</v>
      </c>
      <c r="F1252" s="64" t="s">
        <v>22789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21128</v>
      </c>
    </row>
    <row r="1254" spans="1:6" x14ac:dyDescent="0.25">
      <c r="A1254">
        <v>2021</v>
      </c>
      <c r="B1254">
        <v>7</v>
      </c>
      <c r="C1254" t="s">
        <v>16970</v>
      </c>
      <c r="D1254" t="s">
        <v>20901</v>
      </c>
      <c r="E1254" s="64" t="s">
        <v>22773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21123</v>
      </c>
      <c r="F1255" s="64" t="s">
        <v>22790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22755</v>
      </c>
      <c r="F1256" s="64" t="s">
        <v>21129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21358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22771</v>
      </c>
      <c r="F1259" s="64" t="s">
        <v>22607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22791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22790</v>
      </c>
      <c r="F1262" s="64" t="s">
        <v>21359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21128</v>
      </c>
      <c r="F1263" s="64" t="s">
        <v>21130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21131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22792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22758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21350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22784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21360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21132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21130</v>
      </c>
      <c r="F1276" s="64" t="s">
        <v>22793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21133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22782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21350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21106</v>
      </c>
      <c r="F1282" s="64" t="s">
        <v>22794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22793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21129</v>
      </c>
      <c r="F1292" s="64" t="s">
        <v>22795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20901</v>
      </c>
      <c r="F1294" s="64" t="s">
        <v>22647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22482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22796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22615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22797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22785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22774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21134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22796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22797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22792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22758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21132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21131</v>
      </c>
    </row>
    <row r="1316" spans="1:6" x14ac:dyDescent="0.25">
      <c r="A1316">
        <v>2021</v>
      </c>
      <c r="B1316">
        <v>10</v>
      </c>
      <c r="C1316" t="s">
        <v>16970</v>
      </c>
      <c r="D1316" t="s">
        <v>20901</v>
      </c>
      <c r="F1316" s="64" t="s">
        <v>22798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22795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22799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22655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22782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21113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21135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22800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22801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22655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22799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22782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22645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20901</v>
      </c>
      <c r="E1333" s="64" t="s">
        <v>22802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21116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20901</v>
      </c>
      <c r="E1335" s="64" t="s">
        <v>22419</v>
      </c>
      <c r="F1335" s="64" t="s">
        <v>22803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21133</v>
      </c>
      <c r="F1337" s="64" t="s">
        <v>21136</v>
      </c>
    </row>
    <row r="1338" spans="1:6" x14ac:dyDescent="0.25">
      <c r="A1338">
        <v>2021</v>
      </c>
      <c r="B1338">
        <v>11</v>
      </c>
      <c r="C1338" t="s">
        <v>16970</v>
      </c>
      <c r="D1338" t="s">
        <v>20901</v>
      </c>
      <c r="E1338" s="64" t="s">
        <v>22804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21352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22764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21135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22805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22770</v>
      </c>
      <c r="F1344" s="64" t="s">
        <v>22806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22576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22760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22805</v>
      </c>
      <c r="F1352" s="64" t="s">
        <v>21066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21137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22807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22777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22801</v>
      </c>
      <c r="F1356" s="64" t="s">
        <v>22808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22576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21126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22761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21352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21138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21139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21352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22809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21138</v>
      </c>
      <c r="F1370" s="64" t="s">
        <v>21140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21122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21136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21141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22761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22810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21140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21141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22806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21139</v>
      </c>
    </row>
    <row r="1382" spans="1:6" x14ac:dyDescent="0.25">
      <c r="A1382">
        <v>2021</v>
      </c>
      <c r="B1382">
        <v>13</v>
      </c>
      <c r="C1382" t="s">
        <v>16970</v>
      </c>
      <c r="D1382" t="s">
        <v>20901</v>
      </c>
      <c r="E1382" s="64" t="s">
        <v>22803</v>
      </c>
      <c r="F1382" s="64" t="s">
        <v>22811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21142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22812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22813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21143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22814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21144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22815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21142</v>
      </c>
      <c r="F1394" s="64" t="s">
        <v>22782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21134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22812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22808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21143</v>
      </c>
      <c r="F1398" s="64" t="s">
        <v>22816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22764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22807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21138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22817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22769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21359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22818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21104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22818</v>
      </c>
      <c r="F1410" s="64" t="s">
        <v>21359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22817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21104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21124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22659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22810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21131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22819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22816</v>
      </c>
      <c r="F1419" s="64" t="s">
        <v>22820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21145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20949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22821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22813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20949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22822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22795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22675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21146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22821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22659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21147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22819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21025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22823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21138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21148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22822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21128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21138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21146</v>
      </c>
      <c r="F1446" s="64" t="s">
        <v>22824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22813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21145</v>
      </c>
      <c r="F1448" s="64" t="s">
        <v>21149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21148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22787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21128</v>
      </c>
      <c r="F1451" s="64" t="s">
        <v>22825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22675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21149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21115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21138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22826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21025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22827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21150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22809</v>
      </c>
      <c r="F1461" s="64" t="s">
        <v>21132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22828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21150</v>
      </c>
      <c r="F1463" s="64" t="s">
        <v>21072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21150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21151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21149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21152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22824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22829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22830</v>
      </c>
      <c r="F1473" s="64" t="s">
        <v>22513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21153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22782</v>
      </c>
      <c r="F1476" s="64" t="s">
        <v>22831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21066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22607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22825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21154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21151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22831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21149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21152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22468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21147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22813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22710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22745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21132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22832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22833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21137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22754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22820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21361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22823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21119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22733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21359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22834</v>
      </c>
    </row>
    <row r="1517" spans="1:5" x14ac:dyDescent="0.25">
      <c r="A1517">
        <v>2022</v>
      </c>
      <c r="B1517">
        <v>1</v>
      </c>
      <c r="C1517" t="s">
        <v>16970</v>
      </c>
      <c r="D1517" t="s">
        <v>20901</v>
      </c>
      <c r="E1517" s="64" t="s">
        <v>22647</v>
      </c>
    </row>
    <row r="1518" spans="1:5" x14ac:dyDescent="0.25">
      <c r="A1518">
        <v>2022</v>
      </c>
      <c r="B1518">
        <v>1</v>
      </c>
      <c r="C1518" t="s">
        <v>16970</v>
      </c>
      <c r="D1518" t="s">
        <v>20901</v>
      </c>
      <c r="E1518" s="64" t="s">
        <v>22835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22836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21153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22837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22838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22839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22748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22751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21079</v>
      </c>
    </row>
    <row r="1532" spans="1:5" x14ac:dyDescent="0.25">
      <c r="A1532">
        <v>2022</v>
      </c>
      <c r="B1532">
        <v>1</v>
      </c>
      <c r="C1532" t="s">
        <v>16970</v>
      </c>
      <c r="D1532" t="s">
        <v>20901</v>
      </c>
      <c r="E1532" s="64" t="s">
        <v>22840</v>
      </c>
    </row>
    <row r="1533" spans="1:5" x14ac:dyDescent="0.25">
      <c r="A1533">
        <v>2022</v>
      </c>
      <c r="B1533">
        <v>1</v>
      </c>
      <c r="C1533" t="s">
        <v>16970</v>
      </c>
      <c r="D1533" t="s">
        <v>20901</v>
      </c>
      <c r="E1533" s="64" t="s">
        <v>22798</v>
      </c>
    </row>
    <row r="1534" spans="1:5" x14ac:dyDescent="0.25">
      <c r="A1534">
        <v>2022</v>
      </c>
      <c r="B1534">
        <v>1</v>
      </c>
      <c r="C1534" t="s">
        <v>16970</v>
      </c>
      <c r="D1534" t="s">
        <v>20901</v>
      </c>
      <c r="E1534" s="64" t="s">
        <v>22841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20901</v>
      </c>
      <c r="E1536" s="64" t="s">
        <v>22600</v>
      </c>
    </row>
    <row r="1537" spans="1:5" x14ac:dyDescent="0.25">
      <c r="A1537">
        <v>2022</v>
      </c>
      <c r="B1537">
        <v>1</v>
      </c>
      <c r="C1537" t="s">
        <v>16970</v>
      </c>
      <c r="D1537" t="s">
        <v>20901</v>
      </c>
      <c r="E1537" s="64" t="s">
        <v>22789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20901</v>
      </c>
      <c r="E1539" s="64" t="s">
        <v>22842</v>
      </c>
    </row>
    <row r="1540" spans="1:5" x14ac:dyDescent="0.25">
      <c r="A1540">
        <v>2022</v>
      </c>
      <c r="B1540">
        <v>1</v>
      </c>
      <c r="C1540" t="s">
        <v>16970</v>
      </c>
      <c r="D1540" t="s">
        <v>20901</v>
      </c>
      <c r="E1540" s="64" t="s">
        <v>22843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20951</v>
      </c>
    </row>
    <row r="1542" spans="1:5" x14ac:dyDescent="0.25">
      <c r="A1542">
        <v>2022</v>
      </c>
      <c r="B1542">
        <v>1</v>
      </c>
      <c r="C1542" t="s">
        <v>16970</v>
      </c>
      <c r="D1542" t="s">
        <v>20901</v>
      </c>
      <c r="E1542" s="64" t="s">
        <v>22779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21155</v>
      </c>
    </row>
    <row r="1545" spans="1:5" x14ac:dyDescent="0.25">
      <c r="A1545">
        <v>2022</v>
      </c>
      <c r="B1545">
        <v>1</v>
      </c>
      <c r="C1545" t="s">
        <v>16970</v>
      </c>
      <c r="D1545" t="s">
        <v>20901</v>
      </c>
      <c r="E1545" s="64" t="s">
        <v>22641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22844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22845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20901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20901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20901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22759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22653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22585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22826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20990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22794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22513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21156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22708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22846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21360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22827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21375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22788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22760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21150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22761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22847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21157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22848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21158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22849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22828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21131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22850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22696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21159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21160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22851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22852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22463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21072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21161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21045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22853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22604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21162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21163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22630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21355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21036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21120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21164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22762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21165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21166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21167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21168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20959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22431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21169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22854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21170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21171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22855</v>
      </c>
    </row>
    <row r="1634" spans="1:6" x14ac:dyDescent="0.25">
      <c r="A1634">
        <v>2022</v>
      </c>
      <c r="B1634">
        <v>1</v>
      </c>
      <c r="C1634" t="s">
        <v>16974</v>
      </c>
      <c r="D1634" t="s">
        <v>20901</v>
      </c>
      <c r="E1634" s="64" t="s">
        <v>22856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21172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22857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20987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22858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20901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20901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20901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22858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21173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22859</v>
      </c>
      <c r="F1662" s="64" t="s">
        <v>21174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22860</v>
      </c>
      <c r="F1669" s="64" t="s">
        <v>21175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22827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21176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21176</v>
      </c>
      <c r="F1685" s="64" t="s">
        <v>21177</v>
      </c>
    </row>
    <row r="1686" spans="1:6" x14ac:dyDescent="0.25">
      <c r="A1686">
        <v>2022</v>
      </c>
      <c r="B1686">
        <v>1</v>
      </c>
      <c r="C1686" t="s">
        <v>16970</v>
      </c>
      <c r="D1686" t="s">
        <v>20901</v>
      </c>
      <c r="E1686" s="64" t="s">
        <v>22861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22615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22862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21178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21179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21180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21181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21182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21183</v>
      </c>
      <c r="F1695" s="64" t="s">
        <v>22863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22814</v>
      </c>
      <c r="F1696" s="64" t="s">
        <v>21184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22864</v>
      </c>
      <c r="F1697" s="64" t="s">
        <v>21185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22827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22865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21186</v>
      </c>
      <c r="F1700" s="64" t="s">
        <v>22866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21181</v>
      </c>
      <c r="F1701" s="64" t="s">
        <v>22867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21187</v>
      </c>
      <c r="F1702" s="64" t="s">
        <v>22827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21094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21175</v>
      </c>
      <c r="F1704" s="64" t="s">
        <v>21361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22827</v>
      </c>
      <c r="F1705" s="64" t="s">
        <v>21188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21189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21357</v>
      </c>
      <c r="F1707" s="64" t="s">
        <v>21190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21191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22868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21180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21192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22869</v>
      </c>
      <c r="F1712" s="64" t="s">
        <v>21193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21194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21195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22870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21179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21105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22871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21194</v>
      </c>
      <c r="F1719" s="64" t="s">
        <v>22733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21196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21362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22872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21077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21197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22873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21198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22874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22875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22733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21198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21077</v>
      </c>
      <c r="F1732" s="64" t="s">
        <v>21201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21054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21200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21199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22875</v>
      </c>
      <c r="F1736" s="64" t="s">
        <v>21363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21105</v>
      </c>
      <c r="F1737" s="64" t="s">
        <v>21202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22876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22874</v>
      </c>
      <c r="F1739" s="64" t="s">
        <v>22877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22873</v>
      </c>
      <c r="F1740" s="64" t="s">
        <v>22878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21196</v>
      </c>
      <c r="F1741" s="64" t="s">
        <v>22879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21197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22870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21188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21192</v>
      </c>
      <c r="F1745" s="64" t="s">
        <v>21203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22880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21204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21363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22881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21195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21001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21205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21188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22629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22629</v>
      </c>
      <c r="F1756" s="64" t="s">
        <v>21353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22624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21206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21204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21191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21054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21201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22881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22882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21207</v>
      </c>
    </row>
    <row r="1768" spans="1:6" x14ac:dyDescent="0.25">
      <c r="A1768">
        <v>2022</v>
      </c>
      <c r="B1768">
        <v>3</v>
      </c>
      <c r="C1768" t="s">
        <v>16970</v>
      </c>
      <c r="D1768" t="s">
        <v>20901</v>
      </c>
      <c r="F1768" s="64" t="s">
        <v>22883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21208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21209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21201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22884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21210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22866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21201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21178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22885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21362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21208</v>
      </c>
      <c r="F1782" s="64" t="s">
        <v>22831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21211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21209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21189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22884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22882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22863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21212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21353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22793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21361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21200</v>
      </c>
    </row>
    <row r="1794" spans="1:6" x14ac:dyDescent="0.25">
      <c r="A1794">
        <v>2022</v>
      </c>
      <c r="B1794">
        <v>4</v>
      </c>
      <c r="C1794" t="s">
        <v>16970</v>
      </c>
      <c r="D1794" t="s">
        <v>20901</v>
      </c>
      <c r="E1794" s="64" t="s">
        <v>22886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21213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22617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21364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21214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22561</v>
      </c>
    </row>
    <row r="1801" spans="1:6" x14ac:dyDescent="0.25">
      <c r="A1801">
        <v>2022</v>
      </c>
      <c r="B1801">
        <v>4</v>
      </c>
      <c r="C1801" t="s">
        <v>16970</v>
      </c>
      <c r="D1801" t="s">
        <v>20901</v>
      </c>
      <c r="F1801" s="64" t="s">
        <v>22887</v>
      </c>
    </row>
    <row r="1802" spans="1:6" x14ac:dyDescent="0.25">
      <c r="A1802">
        <v>2022</v>
      </c>
      <c r="B1802">
        <v>4</v>
      </c>
      <c r="C1802" t="s">
        <v>16970</v>
      </c>
      <c r="D1802" t="s">
        <v>20901</v>
      </c>
      <c r="F1802" s="64" t="s">
        <v>22575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22872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21205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21176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22888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21215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21216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21217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21176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22888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21188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21364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21218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22693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21219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21220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21214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22885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21221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22617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22882</v>
      </c>
    </row>
    <row r="1824" spans="1:6" x14ac:dyDescent="0.25">
      <c r="A1824">
        <v>2022</v>
      </c>
      <c r="B1824">
        <v>5</v>
      </c>
      <c r="C1824" t="s">
        <v>16970</v>
      </c>
      <c r="D1824" t="s">
        <v>20901</v>
      </c>
      <c r="E1824" s="64" t="s">
        <v>22575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21195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21216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22713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22889</v>
      </c>
    </row>
    <row r="1831" spans="1:6" x14ac:dyDescent="0.25">
      <c r="A1831">
        <v>2022</v>
      </c>
      <c r="B1831">
        <v>5</v>
      </c>
      <c r="C1831" t="s">
        <v>16970</v>
      </c>
      <c r="D1831" t="s">
        <v>20901</v>
      </c>
      <c r="F1831" s="64" t="s">
        <v>22890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21188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21222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21223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21364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21195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21364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22891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21224</v>
      </c>
      <c r="F1839" s="64" t="s">
        <v>22892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22893</v>
      </c>
      <c r="F1840" s="64" t="s">
        <v>21225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21202</v>
      </c>
      <c r="F1841" s="64" t="s">
        <v>21065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22894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21226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21210</v>
      </c>
      <c r="F1844" s="64" t="s">
        <v>22869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21021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22889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21188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22624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21227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22895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21130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22710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22896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21200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22897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22882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22898</v>
      </c>
      <c r="F1859" s="64" t="s">
        <v>22899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21130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22896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22882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21227</v>
      </c>
    </row>
    <row r="1865" spans="1:6" x14ac:dyDescent="0.25">
      <c r="A1865">
        <v>2022</v>
      </c>
      <c r="B1865">
        <v>7</v>
      </c>
      <c r="C1865" t="s">
        <v>16970</v>
      </c>
      <c r="D1865" t="s">
        <v>20901</v>
      </c>
      <c r="E1865" s="64" t="s">
        <v>22780</v>
      </c>
    </row>
    <row r="1866" spans="1:6" x14ac:dyDescent="0.25">
      <c r="A1866">
        <v>2022</v>
      </c>
      <c r="B1866">
        <v>7</v>
      </c>
      <c r="C1866" t="s">
        <v>16970</v>
      </c>
      <c r="D1866" t="s">
        <v>20901</v>
      </c>
      <c r="E1866" s="64" t="s">
        <v>22900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21228</v>
      </c>
      <c r="F1867" s="64" t="s">
        <v>22901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21021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21229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21127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22871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21230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21192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21228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22882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21361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21231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22902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21225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21232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21376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21233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21234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22899</v>
      </c>
      <c r="F1884" s="64" t="s">
        <v>21353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21127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21219</v>
      </c>
      <c r="F1886" s="64" t="s">
        <v>22903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21223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22904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21235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22821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22905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21215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22903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21231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22906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21236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21237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21234</v>
      </c>
      <c r="F1899" s="64" t="s">
        <v>21238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21239</v>
      </c>
      <c r="F1900" s="64" t="s">
        <v>21240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21220</v>
      </c>
      <c r="F1901" s="64" t="s">
        <v>20984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21190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21241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22561</v>
      </c>
      <c r="F1905" s="64" t="s">
        <v>21191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21193</v>
      </c>
      <c r="F1906" s="64" t="s">
        <v>21377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22829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21242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21353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21243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21236</v>
      </c>
      <c r="F1912" s="64" t="s">
        <v>21245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21244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21238</v>
      </c>
    </row>
    <row r="1915" spans="1:6" x14ac:dyDescent="0.25">
      <c r="A1915">
        <v>2022</v>
      </c>
      <c r="B1915">
        <v>10</v>
      </c>
      <c r="C1915" t="s">
        <v>16970</v>
      </c>
      <c r="D1915" t="s">
        <v>20901</v>
      </c>
      <c r="F1915" s="64" t="s">
        <v>22907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22821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21361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21246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20984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22885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21247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21128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21246</v>
      </c>
      <c r="F1924" s="64" t="s">
        <v>21248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21241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21247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22829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22879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21235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21222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22908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22878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21221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22871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21243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21233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21248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21161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22906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22905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21182</v>
      </c>
    </row>
    <row r="1943" spans="1:6" x14ac:dyDescent="0.25">
      <c r="A1943">
        <v>2022</v>
      </c>
      <c r="B1943">
        <v>11</v>
      </c>
      <c r="C1943" t="s">
        <v>16970</v>
      </c>
      <c r="D1943" t="s">
        <v>20901</v>
      </c>
      <c r="F1943" s="64" t="s">
        <v>22909</v>
      </c>
    </row>
    <row r="1944" spans="1:6" x14ac:dyDescent="0.25">
      <c r="A1944">
        <v>2022</v>
      </c>
      <c r="B1944">
        <v>11</v>
      </c>
      <c r="C1944" t="s">
        <v>16970</v>
      </c>
      <c r="D1944" t="s">
        <v>20901</v>
      </c>
      <c r="F1944" s="64" t="s">
        <v>22910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21249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21221</v>
      </c>
      <c r="F1946" s="64" t="s">
        <v>22911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21250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21251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20936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21252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21365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21200</v>
      </c>
      <c r="F1952" s="64" t="s">
        <v>21253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21229</v>
      </c>
      <c r="F1953" s="64" t="s">
        <v>21254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22629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21377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21249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21253</v>
      </c>
      <c r="F1957" s="64" t="s">
        <v>21255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22901</v>
      </c>
      <c r="F1958" s="64" t="s">
        <v>21256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22615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22849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21257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22912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21247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22823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21258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21259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22871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21192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21245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22865</v>
      </c>
      <c r="F1970" s="64" t="s">
        <v>21222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22693</v>
      </c>
      <c r="F1971" s="64" t="s">
        <v>21260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21258</v>
      </c>
      <c r="F1972" s="64" t="s">
        <v>22903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21365</v>
      </c>
      <c r="F1973" s="64" t="s">
        <v>22913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22629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21255</v>
      </c>
      <c r="F1975" s="64" t="s">
        <v>22914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22912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21257</v>
      </c>
    </row>
    <row r="1978" spans="1:6" x14ac:dyDescent="0.25">
      <c r="A1978">
        <v>2022</v>
      </c>
      <c r="B1978">
        <v>13</v>
      </c>
      <c r="C1978" t="s">
        <v>16970</v>
      </c>
      <c r="D1978" t="s">
        <v>20901</v>
      </c>
      <c r="E1978" s="64" t="s">
        <v>22887</v>
      </c>
      <c r="F1978" s="64" t="s">
        <v>22915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21128</v>
      </c>
      <c r="F1979" s="64" t="s">
        <v>22916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22622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21256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22903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21142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22917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21065</v>
      </c>
      <c r="F1987" s="64" t="s">
        <v>21210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22918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22919</v>
      </c>
      <c r="F1989" s="64" t="s">
        <v>22920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21221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22914</v>
      </c>
      <c r="F1991" s="64" t="s">
        <v>22822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21261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22917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21221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21376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22622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21262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22918</v>
      </c>
    </row>
    <row r="1999" spans="1:6" x14ac:dyDescent="0.25">
      <c r="A1999">
        <v>2022</v>
      </c>
      <c r="B1999">
        <v>14</v>
      </c>
      <c r="C1999" t="s">
        <v>16970</v>
      </c>
      <c r="D1999" t="s">
        <v>20901</v>
      </c>
      <c r="F1999" s="64" t="s">
        <v>22921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22823</v>
      </c>
      <c r="F2000" s="64" t="s">
        <v>22693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21263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21254</v>
      </c>
      <c r="F2002" s="64" t="s">
        <v>21253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21264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22922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22923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22924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21061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22925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21142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22877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22902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22920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21204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21265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22868</v>
      </c>
      <c r="F2015" s="64" t="s">
        <v>21266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22652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22925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22831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22895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21267</v>
      </c>
      <c r="F2020" s="64" t="s">
        <v>21268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21191</v>
      </c>
      <c r="F2021" s="64" t="s">
        <v>22880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21263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21264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21259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22766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21061</v>
      </c>
      <c r="F2026" s="64" t="s">
        <v>22853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21269</v>
      </c>
      <c r="F2027" s="64" t="s">
        <v>21231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22924</v>
      </c>
      <c r="F2029" s="64" t="s">
        <v>22926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21270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22865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22927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22928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21271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22929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22930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21272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22931</v>
      </c>
      <c r="F2039" s="64" t="s">
        <v>22932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22846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21204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21273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22916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21253</v>
      </c>
      <c r="F2044" s="64" t="s">
        <v>21274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21260</v>
      </c>
      <c r="F2045" s="64" t="s">
        <v>21275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22822</v>
      </c>
      <c r="F2046" s="64" t="s">
        <v>22933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22713</v>
      </c>
      <c r="F2047" s="64" t="s">
        <v>22934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22862</v>
      </c>
      <c r="F2048" s="64" t="s">
        <v>21276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22933</v>
      </c>
      <c r="F2049" s="64" t="s">
        <v>22935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22885</v>
      </c>
      <c r="F2050" s="64" t="s">
        <v>22822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21277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21278</v>
      </c>
      <c r="F2052" s="64" t="s">
        <v>22877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21365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22935</v>
      </c>
      <c r="F2054" s="64" t="s">
        <v>21279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21247</v>
      </c>
      <c r="F2055" s="64" t="s">
        <v>22936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21365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22877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22937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22938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22939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21195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21280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21278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22911</v>
      </c>
      <c r="F2065" s="64" t="s">
        <v>21281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22865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22928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22936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21240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22853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21275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21277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22822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21272</v>
      </c>
      <c r="F2074" s="64" t="s">
        <v>21282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20936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22940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22941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22942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22943</v>
      </c>
      <c r="F2079" s="64" t="s">
        <v>21239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22944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22945</v>
      </c>
      <c r="F2081" s="64" t="s">
        <v>22946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22947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22948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22949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21252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22950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22944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22951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22952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22953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22954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21229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22955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sqref="A1:O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23323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21468</v>
      </c>
      <c r="L2" t="s">
        <v>338</v>
      </c>
      <c r="M2" t="s">
        <v>346</v>
      </c>
      <c r="N2" t="s">
        <v>21467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21472</v>
      </c>
      <c r="L3" t="s">
        <v>312</v>
      </c>
      <c r="M3" t="s">
        <v>346</v>
      </c>
      <c r="N3" t="s">
        <v>21471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21382</v>
      </c>
      <c r="J4">
        <v>6</v>
      </c>
      <c r="K4" t="s">
        <v>21514</v>
      </c>
      <c r="L4" t="s">
        <v>888</v>
      </c>
      <c r="M4" t="s">
        <v>346</v>
      </c>
      <c r="N4" t="s">
        <v>21513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21383</v>
      </c>
      <c r="J5">
        <v>6</v>
      </c>
      <c r="K5" t="s">
        <v>21458</v>
      </c>
      <c r="L5" t="s">
        <v>901</v>
      </c>
      <c r="M5" t="s">
        <v>346</v>
      </c>
      <c r="N5" t="s">
        <v>21457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21431</v>
      </c>
      <c r="L6" t="s">
        <v>888</v>
      </c>
      <c r="M6" t="s">
        <v>309</v>
      </c>
      <c r="N6" t="s">
        <v>21430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21411</v>
      </c>
      <c r="L7" t="s">
        <v>14060</v>
      </c>
      <c r="M7" t="s">
        <v>319</v>
      </c>
      <c r="N7" t="s">
        <v>21410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20901</v>
      </c>
      <c r="G8" t="s">
        <v>294</v>
      </c>
      <c r="H8" t="s">
        <v>10922</v>
      </c>
      <c r="I8" t="s">
        <v>13587</v>
      </c>
      <c r="J8">
        <v>5</v>
      </c>
      <c r="K8" t="s">
        <v>21456</v>
      </c>
      <c r="L8" t="s">
        <v>868</v>
      </c>
      <c r="M8" t="s">
        <v>447</v>
      </c>
      <c r="N8" t="s">
        <v>21455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21384</v>
      </c>
      <c r="J9">
        <v>5</v>
      </c>
      <c r="K9" t="s">
        <v>21470</v>
      </c>
      <c r="L9" t="s">
        <v>304</v>
      </c>
      <c r="M9" t="s">
        <v>346</v>
      </c>
      <c r="N9" t="s">
        <v>21469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21385</v>
      </c>
      <c r="J10">
        <v>5</v>
      </c>
      <c r="K10" t="s">
        <v>21442</v>
      </c>
      <c r="L10" t="s">
        <v>701</v>
      </c>
      <c r="M10" t="s">
        <v>346</v>
      </c>
      <c r="N10" t="s">
        <v>21441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21500</v>
      </c>
      <c r="L11" t="s">
        <v>530</v>
      </c>
      <c r="M11" t="s">
        <v>346</v>
      </c>
      <c r="N11" t="s">
        <v>21499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21508</v>
      </c>
      <c r="L12" t="s">
        <v>338</v>
      </c>
      <c r="M12" t="s">
        <v>447</v>
      </c>
      <c r="N12" t="s">
        <v>21507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21490</v>
      </c>
      <c r="L13" t="s">
        <v>564</v>
      </c>
      <c r="M13" t="s">
        <v>447</v>
      </c>
      <c r="N13" t="s">
        <v>21489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21386</v>
      </c>
      <c r="J14">
        <v>4</v>
      </c>
      <c r="K14" t="s">
        <v>21516</v>
      </c>
      <c r="L14" t="s">
        <v>296</v>
      </c>
      <c r="M14" t="s">
        <v>346</v>
      </c>
      <c r="N14" t="s">
        <v>21515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21407</v>
      </c>
      <c r="J15">
        <v>4</v>
      </c>
      <c r="K15" t="s">
        <v>21409</v>
      </c>
      <c r="L15" t="s">
        <v>440</v>
      </c>
      <c r="M15" t="s">
        <v>309</v>
      </c>
      <c r="N15" t="s">
        <v>21408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21444</v>
      </c>
      <c r="L16" t="s">
        <v>868</v>
      </c>
      <c r="M16" t="s">
        <v>346</v>
      </c>
      <c r="N16" t="s">
        <v>21443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21387</v>
      </c>
      <c r="J17">
        <v>4</v>
      </c>
      <c r="K17" t="s">
        <v>21425</v>
      </c>
      <c r="L17" t="s">
        <v>516</v>
      </c>
      <c r="M17" t="s">
        <v>447</v>
      </c>
      <c r="N17" t="s">
        <v>21424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20901</v>
      </c>
      <c r="H18" t="s">
        <v>10940</v>
      </c>
      <c r="I18" t="s">
        <v>21388</v>
      </c>
      <c r="J18">
        <v>4</v>
      </c>
      <c r="K18" t="s">
        <v>21464</v>
      </c>
      <c r="L18" t="s">
        <v>363</v>
      </c>
      <c r="M18" t="s">
        <v>447</v>
      </c>
      <c r="N18" t="s">
        <v>21463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21389</v>
      </c>
      <c r="J19">
        <v>4</v>
      </c>
      <c r="K19" t="s">
        <v>21421</v>
      </c>
      <c r="L19" t="s">
        <v>484</v>
      </c>
      <c r="M19" t="s">
        <v>346</v>
      </c>
      <c r="N19" t="s">
        <v>21420</v>
      </c>
      <c r="O19" t="b">
        <f>NOT(ISERROR(MATCH(Rookies2024[[#This Row],[full_name]],CompositeRoster[full_name],0)))</f>
        <v>1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21390</v>
      </c>
      <c r="J20">
        <v>4</v>
      </c>
      <c r="K20" t="s">
        <v>21480</v>
      </c>
      <c r="L20" t="s">
        <v>638</v>
      </c>
      <c r="M20" t="s">
        <v>309</v>
      </c>
      <c r="N20" t="s">
        <v>21479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21417</v>
      </c>
      <c r="L21" t="s">
        <v>484</v>
      </c>
      <c r="M21" t="s">
        <v>309</v>
      </c>
      <c r="N21" t="s">
        <v>21416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21438</v>
      </c>
      <c r="L22" t="s">
        <v>301</v>
      </c>
      <c r="M22" t="s">
        <v>346</v>
      </c>
      <c r="N22" t="s">
        <v>21437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21496</v>
      </c>
      <c r="L23" t="s">
        <v>906</v>
      </c>
      <c r="M23" t="s">
        <v>346</v>
      </c>
      <c r="N23" t="s">
        <v>21495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21391</v>
      </c>
      <c r="J24">
        <v>3</v>
      </c>
      <c r="K24" t="s">
        <v>21419</v>
      </c>
      <c r="L24" t="s">
        <v>407</v>
      </c>
      <c r="M24" t="s">
        <v>346</v>
      </c>
      <c r="N24" t="s">
        <v>21418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21392</v>
      </c>
      <c r="J25">
        <v>3</v>
      </c>
      <c r="K25" t="s">
        <v>21488</v>
      </c>
      <c r="L25" t="s">
        <v>440</v>
      </c>
      <c r="M25" t="s">
        <v>319</v>
      </c>
      <c r="N25" t="s">
        <v>21487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21474</v>
      </c>
      <c r="L26" t="s">
        <v>1359</v>
      </c>
      <c r="M26" t="s">
        <v>346</v>
      </c>
      <c r="N26" t="s">
        <v>21473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21393</v>
      </c>
      <c r="J27">
        <v>3</v>
      </c>
      <c r="K27" t="s">
        <v>21498</v>
      </c>
      <c r="L27" t="s">
        <v>440</v>
      </c>
      <c r="M27" t="s">
        <v>346</v>
      </c>
      <c r="N27" t="s">
        <v>21497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20901</v>
      </c>
      <c r="G28" t="s">
        <v>294</v>
      </c>
      <c r="H28" t="s">
        <v>10923</v>
      </c>
      <c r="I28" t="s">
        <v>13603</v>
      </c>
      <c r="J28">
        <v>3</v>
      </c>
      <c r="K28" t="s">
        <v>21486</v>
      </c>
      <c r="L28" t="s">
        <v>350</v>
      </c>
      <c r="M28" t="s">
        <v>346</v>
      </c>
      <c r="N28" t="s">
        <v>21485</v>
      </c>
      <c r="O28" t="b">
        <f>NOT(ISERROR(MATCH(Rookies2024[[#This Row],[full_name]],CompositeRoster[full_name],0)))</f>
        <v>1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21394</v>
      </c>
      <c r="J29">
        <v>3</v>
      </c>
      <c r="K29" t="s">
        <v>21440</v>
      </c>
      <c r="L29" t="s">
        <v>868</v>
      </c>
      <c r="M29" t="s">
        <v>319</v>
      </c>
      <c r="N29" t="s">
        <v>21439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21530</v>
      </c>
      <c r="L30" t="s">
        <v>1185</v>
      </c>
      <c r="M30" t="s">
        <v>447</v>
      </c>
      <c r="N30" t="s">
        <v>21529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21448</v>
      </c>
      <c r="L31" t="s">
        <v>484</v>
      </c>
      <c r="M31" t="s">
        <v>346</v>
      </c>
      <c r="N31" t="s">
        <v>21447</v>
      </c>
      <c r="O31" t="b">
        <f>NOT(ISERROR(MATCH(Rookies2024[[#This Row],[full_name]],CompositeRoster[full_name],0)))</f>
        <v>1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23285</v>
      </c>
      <c r="J32">
        <v>2</v>
      </c>
      <c r="K32" t="s">
        <v>21492</v>
      </c>
      <c r="L32" t="s">
        <v>350</v>
      </c>
      <c r="M32" t="s">
        <v>447</v>
      </c>
      <c r="N32" t="s">
        <v>21491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23286</v>
      </c>
      <c r="J33">
        <v>2</v>
      </c>
      <c r="K33" t="s">
        <v>21526</v>
      </c>
      <c r="L33" t="s">
        <v>1359</v>
      </c>
      <c r="M33" t="s">
        <v>447</v>
      </c>
      <c r="N33" t="s">
        <v>21525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21395</v>
      </c>
      <c r="J34">
        <v>2</v>
      </c>
      <c r="K34" t="s">
        <v>21462</v>
      </c>
      <c r="L34" t="s">
        <v>1359</v>
      </c>
      <c r="M34" t="s">
        <v>309</v>
      </c>
      <c r="N34" t="s">
        <v>21461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21396</v>
      </c>
      <c r="J35">
        <v>2</v>
      </c>
      <c r="K35" t="s">
        <v>21494</v>
      </c>
      <c r="L35" t="s">
        <v>312</v>
      </c>
      <c r="M35" t="s">
        <v>319</v>
      </c>
      <c r="N35" t="s">
        <v>21493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21520</v>
      </c>
      <c r="L36" t="s">
        <v>296</v>
      </c>
      <c r="M36" t="s">
        <v>447</v>
      </c>
      <c r="N36" t="s">
        <v>21519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21423</v>
      </c>
      <c r="L37" t="s">
        <v>701</v>
      </c>
      <c r="M37" t="s">
        <v>447</v>
      </c>
      <c r="N37" t="s">
        <v>21422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20901</v>
      </c>
      <c r="G38" t="s">
        <v>294</v>
      </c>
      <c r="H38" t="s">
        <v>10941</v>
      </c>
      <c r="I38" t="s">
        <v>13611</v>
      </c>
      <c r="J38">
        <v>2</v>
      </c>
      <c r="K38" t="s">
        <v>21502</v>
      </c>
      <c r="L38" t="s">
        <v>530</v>
      </c>
      <c r="M38" t="s">
        <v>447</v>
      </c>
      <c r="N38" t="s">
        <v>21501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22962</v>
      </c>
      <c r="J39">
        <v>2</v>
      </c>
      <c r="K39" t="s">
        <v>21478</v>
      </c>
      <c r="L39" t="s">
        <v>312</v>
      </c>
      <c r="M39" t="s">
        <v>447</v>
      </c>
      <c r="N39" t="s">
        <v>21477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21504</v>
      </c>
      <c r="L40" t="s">
        <v>1185</v>
      </c>
      <c r="M40" t="s">
        <v>346</v>
      </c>
      <c r="N40" t="s">
        <v>21503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21397</v>
      </c>
      <c r="J41">
        <v>2</v>
      </c>
      <c r="K41" t="s">
        <v>21484</v>
      </c>
      <c r="L41" t="s">
        <v>385</v>
      </c>
      <c r="M41" t="s">
        <v>447</v>
      </c>
      <c r="N41" t="s">
        <v>21483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23287</v>
      </c>
      <c r="L42" t="s">
        <v>385</v>
      </c>
      <c r="M42" t="s">
        <v>13650</v>
      </c>
      <c r="N42" t="s">
        <v>23288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21476</v>
      </c>
      <c r="L43" t="s">
        <v>474</v>
      </c>
      <c r="M43" t="s">
        <v>309</v>
      </c>
      <c r="N43" t="s">
        <v>21475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21398</v>
      </c>
      <c r="J44">
        <v>1</v>
      </c>
      <c r="K44" t="s">
        <v>21528</v>
      </c>
      <c r="L44" t="s">
        <v>333</v>
      </c>
      <c r="M44" t="s">
        <v>346</v>
      </c>
      <c r="N44" t="s">
        <v>21527</v>
      </c>
      <c r="O44" t="b">
        <f>NOT(ISERROR(MATCH(Rookies2024[[#This Row],[full_name]],CompositeRoster[full_name],0)))</f>
        <v>1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21399</v>
      </c>
      <c r="J45">
        <v>1</v>
      </c>
      <c r="K45" t="s">
        <v>21466</v>
      </c>
      <c r="L45" t="s">
        <v>304</v>
      </c>
      <c r="M45" t="s">
        <v>319</v>
      </c>
      <c r="N45" t="s">
        <v>21465</v>
      </c>
      <c r="O45" t="b">
        <f>NOT(ISERROR(MATCH(Rookies2024[[#This Row],[full_name]],CompositeRoster[full_name],0)))</f>
        <v>1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21436</v>
      </c>
      <c r="L46" t="s">
        <v>296</v>
      </c>
      <c r="M46" t="s">
        <v>346</v>
      </c>
      <c r="N46" t="s">
        <v>21435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22392</v>
      </c>
      <c r="L47" t="s">
        <v>530</v>
      </c>
      <c r="M47" t="s">
        <v>346</v>
      </c>
      <c r="N47" t="s">
        <v>22391</v>
      </c>
      <c r="O47" t="b">
        <f>NOT(ISERROR(MATCH(Rookies2024[[#This Row],[full_name]],CompositeRoster[full_name],0)))</f>
        <v>1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20901</v>
      </c>
      <c r="G48" t="s">
        <v>294</v>
      </c>
      <c r="H48" t="s">
        <v>10961</v>
      </c>
      <c r="I48" t="s">
        <v>13621</v>
      </c>
      <c r="J48">
        <v>1</v>
      </c>
      <c r="K48" t="s">
        <v>21446</v>
      </c>
      <c r="L48" t="s">
        <v>369</v>
      </c>
      <c r="M48" t="s">
        <v>309</v>
      </c>
      <c r="N48" t="s">
        <v>21445</v>
      </c>
      <c r="O48" t="b">
        <f>NOT(ISERROR(MATCH(Rookies2024[[#This Row],[full_name]],CompositeRoster[full_name],0)))</f>
        <v>1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21512</v>
      </c>
      <c r="L49" t="s">
        <v>407</v>
      </c>
      <c r="M49" t="s">
        <v>319</v>
      </c>
      <c r="N49" t="s">
        <v>21511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23289</v>
      </c>
      <c r="J50">
        <v>1</v>
      </c>
      <c r="K50" t="s">
        <v>22348</v>
      </c>
      <c r="L50" t="s">
        <v>516</v>
      </c>
      <c r="M50" t="s">
        <v>346</v>
      </c>
      <c r="N50" t="s">
        <v>22347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21830</v>
      </c>
      <c r="L51" t="s">
        <v>868</v>
      </c>
      <c r="M51" t="s">
        <v>346</v>
      </c>
      <c r="N51" t="s">
        <v>21829</v>
      </c>
      <c r="O51" t="b">
        <f>NOT(ISERROR(MATCH(Rookies2024[[#This Row],[full_name]],CompositeRoster[full_name],0)))</f>
        <v>0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23290</v>
      </c>
      <c r="L52" t="s">
        <v>385</v>
      </c>
      <c r="M52" t="s">
        <v>13650</v>
      </c>
      <c r="N52" t="s">
        <v>23291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23292</v>
      </c>
      <c r="J53">
        <v>1</v>
      </c>
      <c r="K53" t="s">
        <v>21596</v>
      </c>
      <c r="L53" t="s">
        <v>1359</v>
      </c>
      <c r="M53" t="s">
        <v>447</v>
      </c>
      <c r="N53" t="s">
        <v>21595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21400</v>
      </c>
      <c r="J54">
        <v>1</v>
      </c>
      <c r="K54" t="s">
        <v>21522</v>
      </c>
      <c r="L54" t="s">
        <v>14060</v>
      </c>
      <c r="M54" t="s">
        <v>447</v>
      </c>
      <c r="N54" t="s">
        <v>21521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21401</v>
      </c>
      <c r="J55">
        <v>1</v>
      </c>
      <c r="K55" t="s">
        <v>23293</v>
      </c>
      <c r="L55" t="s">
        <v>363</v>
      </c>
      <c r="M55" t="s">
        <v>13650</v>
      </c>
      <c r="N55" t="s">
        <v>23294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23295</v>
      </c>
      <c r="L56" t="s">
        <v>701</v>
      </c>
      <c r="M56" t="s">
        <v>13650</v>
      </c>
      <c r="N56" t="s">
        <v>23296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21518</v>
      </c>
      <c r="L57" t="s">
        <v>350</v>
      </c>
      <c r="M57" t="s">
        <v>447</v>
      </c>
      <c r="N57" t="s">
        <v>21517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20901</v>
      </c>
      <c r="G58" t="s">
        <v>294</v>
      </c>
      <c r="H58" t="s">
        <v>10975</v>
      </c>
      <c r="I58" t="s">
        <v>13630</v>
      </c>
      <c r="J58">
        <v>1</v>
      </c>
      <c r="K58" t="s">
        <v>23297</v>
      </c>
      <c r="L58" t="s">
        <v>369</v>
      </c>
      <c r="M58" t="s">
        <v>13650</v>
      </c>
      <c r="N58" t="s">
        <v>23298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23299</v>
      </c>
      <c r="L59" t="s">
        <v>1185</v>
      </c>
      <c r="M59" t="s">
        <v>13650</v>
      </c>
      <c r="N59" t="s">
        <v>23300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21460</v>
      </c>
      <c r="L60" t="s">
        <v>333</v>
      </c>
      <c r="M60" t="s">
        <v>447</v>
      </c>
      <c r="N60" t="s">
        <v>21459</v>
      </c>
      <c r="O60" t="b">
        <f>NOT(ISERROR(MATCH(Rookies2024[[#This Row],[full_name]],CompositeRoster[full_name],0)))</f>
        <v>1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22960</v>
      </c>
      <c r="J61">
        <v>1</v>
      </c>
      <c r="K61" t="s">
        <v>23301</v>
      </c>
      <c r="L61" t="s">
        <v>294</v>
      </c>
      <c r="M61" t="s">
        <v>13650</v>
      </c>
      <c r="N61" t="s">
        <v>23302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23303</v>
      </c>
      <c r="L62" t="s">
        <v>715</v>
      </c>
      <c r="M62" t="s">
        <v>13650</v>
      </c>
      <c r="N62" t="s">
        <v>23304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23305</v>
      </c>
      <c r="L63" t="s">
        <v>363</v>
      </c>
      <c r="M63" t="s">
        <v>13650</v>
      </c>
      <c r="N63" t="s">
        <v>23306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23307</v>
      </c>
      <c r="J64">
        <v>1</v>
      </c>
      <c r="K64" t="s">
        <v>23308</v>
      </c>
      <c r="L64" t="s">
        <v>294</v>
      </c>
      <c r="M64" t="s">
        <v>13650</v>
      </c>
      <c r="N64" t="s">
        <v>23309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21402</v>
      </c>
      <c r="J65">
        <v>1</v>
      </c>
      <c r="K65" t="s">
        <v>21506</v>
      </c>
      <c r="L65" t="s">
        <v>350</v>
      </c>
      <c r="M65" t="s">
        <v>309</v>
      </c>
      <c r="N65" t="s">
        <v>21505</v>
      </c>
      <c r="O65" t="b">
        <f>NOT(ISERROR(MATCH(Rookies2024[[#This Row],[full_name]],CompositeRoster[full_name],0)))</f>
        <v>1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23310</v>
      </c>
      <c r="L66" t="s">
        <v>333</v>
      </c>
      <c r="M66" t="s">
        <v>13650</v>
      </c>
      <c r="N66" t="s">
        <v>23311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22362</v>
      </c>
      <c r="L67" t="s">
        <v>385</v>
      </c>
      <c r="M67" t="s">
        <v>346</v>
      </c>
      <c r="N67" t="s">
        <v>22361</v>
      </c>
      <c r="O67" t="b">
        <f>NOT(ISERROR(MATCH(Rookies2024[[#This Row],[full_name]],CompositeRoster[full_name],0)))</f>
        <v>1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20901</v>
      </c>
      <c r="G68" t="s">
        <v>294</v>
      </c>
      <c r="H68" t="s">
        <v>10962</v>
      </c>
      <c r="I68" t="s">
        <v>13639</v>
      </c>
      <c r="J68">
        <v>1</v>
      </c>
      <c r="K68" t="s">
        <v>23312</v>
      </c>
      <c r="L68" t="s">
        <v>440</v>
      </c>
      <c r="M68" t="s">
        <v>13650</v>
      </c>
      <c r="N68" t="s">
        <v>23313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22963</v>
      </c>
      <c r="J69">
        <v>1</v>
      </c>
      <c r="K69" t="s">
        <v>23314</v>
      </c>
      <c r="L69" t="s">
        <v>715</v>
      </c>
      <c r="M69" t="s">
        <v>13650</v>
      </c>
      <c r="N69" t="s">
        <v>23315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23316</v>
      </c>
      <c r="L70" t="s">
        <v>312</v>
      </c>
      <c r="M70" t="s">
        <v>13650</v>
      </c>
      <c r="N70" t="s">
        <v>23317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22961</v>
      </c>
      <c r="J71">
        <v>1</v>
      </c>
      <c r="K71" t="s">
        <v>22359</v>
      </c>
      <c r="L71" t="s">
        <v>484</v>
      </c>
      <c r="M71" t="s">
        <v>309</v>
      </c>
      <c r="N71" t="s">
        <v>22358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20901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20901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21285</v>
      </c>
      <c r="L40" t="s">
        <v>484</v>
      </c>
      <c r="M40" t="s">
        <v>13650</v>
      </c>
      <c r="N40" t="s">
        <v>21286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20901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21287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21288</v>
      </c>
      <c r="L43" t="s">
        <v>296</v>
      </c>
      <c r="M43" t="s">
        <v>13650</v>
      </c>
      <c r="N43" t="s">
        <v>21289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21290</v>
      </c>
      <c r="L45" t="s">
        <v>739</v>
      </c>
      <c r="M45" t="s">
        <v>13650</v>
      </c>
      <c r="N45" t="s">
        <v>21291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21404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21292</v>
      </c>
      <c r="L50" t="s">
        <v>440</v>
      </c>
      <c r="M50" t="s">
        <v>13650</v>
      </c>
      <c r="N50" t="s">
        <v>21293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21294</v>
      </c>
      <c r="L52" t="s">
        <v>294</v>
      </c>
      <c r="M52" t="s">
        <v>13650</v>
      </c>
      <c r="N52" t="s">
        <v>21295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21296</v>
      </c>
      <c r="L53" t="s">
        <v>333</v>
      </c>
      <c r="M53" t="s">
        <v>13650</v>
      </c>
      <c r="N53" t="s">
        <v>21297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21298</v>
      </c>
      <c r="L55" t="s">
        <v>739</v>
      </c>
      <c r="M55" t="s">
        <v>13650</v>
      </c>
      <c r="N55" t="s">
        <v>21299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21300</v>
      </c>
      <c r="L56" t="s">
        <v>413</v>
      </c>
      <c r="M56" t="s">
        <v>13650</v>
      </c>
      <c r="N56" t="s">
        <v>21301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21302</v>
      </c>
      <c r="L57" t="s">
        <v>739</v>
      </c>
      <c r="M57" t="s">
        <v>13650</v>
      </c>
      <c r="N57" t="s">
        <v>21303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21304</v>
      </c>
      <c r="L59" t="s">
        <v>385</v>
      </c>
      <c r="M59" t="s">
        <v>13650</v>
      </c>
      <c r="N59" t="s">
        <v>21305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21306</v>
      </c>
      <c r="L60" t="s">
        <v>484</v>
      </c>
      <c r="M60" t="s">
        <v>13650</v>
      </c>
      <c r="N60" t="s">
        <v>21307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21308</v>
      </c>
      <c r="L61" t="s">
        <v>407</v>
      </c>
      <c r="M61" t="s">
        <v>13650</v>
      </c>
      <c r="N61" t="s">
        <v>21309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21310</v>
      </c>
      <c r="L62" t="s">
        <v>413</v>
      </c>
      <c r="M62" t="s">
        <v>13650</v>
      </c>
      <c r="N62" t="s">
        <v>21311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21312</v>
      </c>
      <c r="L63" t="s">
        <v>530</v>
      </c>
      <c r="M63" t="s">
        <v>13650</v>
      </c>
      <c r="N63" t="s">
        <v>21313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21314</v>
      </c>
      <c r="L65" t="s">
        <v>546</v>
      </c>
      <c r="M65" t="s">
        <v>13650</v>
      </c>
      <c r="N65" t="s">
        <v>21315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21316</v>
      </c>
      <c r="L67" t="s">
        <v>888</v>
      </c>
      <c r="M67" t="s">
        <v>13650</v>
      </c>
      <c r="N67" t="s">
        <v>21317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21318</v>
      </c>
      <c r="L68" t="s">
        <v>312</v>
      </c>
      <c r="M68" t="s">
        <v>13650</v>
      </c>
      <c r="N68" t="s">
        <v>21319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21320</v>
      </c>
      <c r="L69" t="s">
        <v>440</v>
      </c>
      <c r="M69" t="s">
        <v>13650</v>
      </c>
      <c r="N69" t="s">
        <v>21321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21322</v>
      </c>
      <c r="L70" t="s">
        <v>715</v>
      </c>
      <c r="M70" t="s">
        <v>13650</v>
      </c>
      <c r="N70" t="s">
        <v>21323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20901</v>
      </c>
      <c r="G71" t="s">
        <v>263</v>
      </c>
      <c r="H71" t="s">
        <v>10968</v>
      </c>
      <c r="I71" t="s">
        <v>19475</v>
      </c>
      <c r="J71">
        <v>1</v>
      </c>
      <c r="K71" t="s">
        <v>21324</v>
      </c>
      <c r="L71" t="s">
        <v>906</v>
      </c>
      <c r="M71" t="s">
        <v>13650</v>
      </c>
      <c r="N71" t="s">
        <v>21325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N242"/>
  <sheetViews>
    <sheetView workbookViewId="0">
      <selection activeCell="E3" sqref="E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17611</v>
      </c>
      <c r="F3" t="s">
        <v>17612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14" x14ac:dyDescent="0.25">
      <c r="D4" t="s">
        <v>15831</v>
      </c>
      <c r="E4" t="s">
        <v>4233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14" x14ac:dyDescent="0.25">
      <c r="D5" t="s">
        <v>15831</v>
      </c>
      <c r="E5" t="s">
        <v>18194</v>
      </c>
      <c r="F5" t="s">
        <v>18195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14" x14ac:dyDescent="0.25">
      <c r="D6" t="s">
        <v>15831</v>
      </c>
      <c r="E6" t="s">
        <v>1894</v>
      </c>
      <c r="F6" t="s">
        <v>157</v>
      </c>
      <c r="G6" t="s">
        <v>1359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14" x14ac:dyDescent="0.25">
      <c r="D7" t="s">
        <v>15831</v>
      </c>
      <c r="E7" t="s">
        <v>19195</v>
      </c>
      <c r="F7" t="s">
        <v>19196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14" x14ac:dyDescent="0.25">
      <c r="D8" t="s">
        <v>15831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14" x14ac:dyDescent="0.25">
      <c r="D9" t="s">
        <v>15831</v>
      </c>
      <c r="E9" t="s">
        <v>21404</v>
      </c>
      <c r="F9" t="s">
        <v>19373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</row>
    <row r="10" spans="3:14" x14ac:dyDescent="0.25">
      <c r="D10" t="s">
        <v>15831</v>
      </c>
      <c r="E10" t="s">
        <v>10133</v>
      </c>
      <c r="F10" t="s">
        <v>10131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</row>
    <row r="11" spans="3:14" x14ac:dyDescent="0.25">
      <c r="D11" t="s">
        <v>15831</v>
      </c>
      <c r="E11" t="s">
        <v>18576</v>
      </c>
      <c r="F11" t="s">
        <v>18577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</row>
    <row r="12" spans="3:14" x14ac:dyDescent="0.25">
      <c r="D12" t="s">
        <v>15831</v>
      </c>
      <c r="E12" t="s">
        <v>6587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</row>
    <row r="13" spans="3:14" x14ac:dyDescent="0.25">
      <c r="D13" t="s">
        <v>15831</v>
      </c>
      <c r="E13" t="s">
        <v>14564</v>
      </c>
      <c r="F13" t="s">
        <v>14565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</row>
    <row r="14" spans="3:14" x14ac:dyDescent="0.25">
      <c r="D14" t="s">
        <v>15831</v>
      </c>
      <c r="E14" t="s">
        <v>7588</v>
      </c>
      <c r="F14" t="s">
        <v>17556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</row>
    <row r="15" spans="3:14" x14ac:dyDescent="0.25">
      <c r="D15" t="s">
        <v>15831</v>
      </c>
      <c r="E15" t="s">
        <v>15369</v>
      </c>
      <c r="F15" t="s">
        <v>15299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</row>
    <row r="16" spans="3:14" x14ac:dyDescent="0.25">
      <c r="D16" t="s">
        <v>15831</v>
      </c>
      <c r="E16" t="s">
        <v>4479</v>
      </c>
      <c r="F16" t="s">
        <v>4477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</row>
    <row r="18" spans="4:14" x14ac:dyDescent="0.25">
      <c r="D18" t="s">
        <v>15831</v>
      </c>
      <c r="E18" t="s">
        <v>19088</v>
      </c>
      <c r="F18" t="s">
        <v>19089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</row>
    <row r="19" spans="4:14" x14ac:dyDescent="0.25">
      <c r="D19" t="s">
        <v>15831</v>
      </c>
      <c r="E19" t="s">
        <v>5126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</row>
    <row r="20" spans="4:14" x14ac:dyDescent="0.25">
      <c r="D20" t="s">
        <v>15831</v>
      </c>
      <c r="E20" t="s">
        <v>15922</v>
      </c>
      <c r="F20" t="s">
        <v>15923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</row>
    <row r="21" spans="4:14" x14ac:dyDescent="0.25">
      <c r="D21" t="s">
        <v>15831</v>
      </c>
      <c r="E21" t="s">
        <v>18543</v>
      </c>
      <c r="F21" t="s">
        <v>18544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</row>
    <row r="22" spans="4:14" x14ac:dyDescent="0.25">
      <c r="D22" t="s">
        <v>15831</v>
      </c>
      <c r="E22" t="s">
        <v>18265</v>
      </c>
      <c r="F22" t="s">
        <v>18266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</row>
    <row r="23" spans="4:14" x14ac:dyDescent="0.25">
      <c r="D23" t="s">
        <v>15831</v>
      </c>
      <c r="E23" t="s">
        <v>21457</v>
      </c>
      <c r="F23" t="s">
        <v>21458</v>
      </c>
      <c r="G23" t="s">
        <v>901</v>
      </c>
      <c r="H23" t="s">
        <v>346</v>
      </c>
      <c r="I23">
        <v>6</v>
      </c>
      <c r="J23" t="s">
        <v>10909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</row>
    <row r="24" spans="4:14" x14ac:dyDescent="0.25">
      <c r="D24" t="s">
        <v>15831</v>
      </c>
      <c r="E24" t="s">
        <v>21505</v>
      </c>
      <c r="F24" t="s">
        <v>21506</v>
      </c>
      <c r="G24" t="s">
        <v>350</v>
      </c>
      <c r="H24" t="s">
        <v>309</v>
      </c>
      <c r="I24">
        <v>1</v>
      </c>
      <c r="J24" t="s">
        <v>10909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</row>
    <row r="25" spans="4:14" x14ac:dyDescent="0.25">
      <c r="D25" t="s">
        <v>15831</v>
      </c>
      <c r="E25" t="s">
        <v>21499</v>
      </c>
      <c r="F25" t="s">
        <v>21500</v>
      </c>
      <c r="G25" t="s">
        <v>530</v>
      </c>
      <c r="H25" t="s">
        <v>346</v>
      </c>
      <c r="I25">
        <v>5</v>
      </c>
      <c r="J25" t="s">
        <v>10909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</row>
    <row r="26" spans="4:14" x14ac:dyDescent="0.25">
      <c r="D26" t="s">
        <v>20901</v>
      </c>
      <c r="E26" t="s">
        <v>6876</v>
      </c>
      <c r="F26" t="s">
        <v>6875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</row>
    <row r="27" spans="4:14" x14ac:dyDescent="0.25">
      <c r="D27" t="s">
        <v>20901</v>
      </c>
      <c r="E27" t="s">
        <v>19234</v>
      </c>
      <c r="F27" t="s">
        <v>19235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</row>
    <row r="28" spans="4:14" x14ac:dyDescent="0.25">
      <c r="D28" t="s">
        <v>20901</v>
      </c>
      <c r="E28" t="s">
        <v>4228</v>
      </c>
      <c r="F28" t="s">
        <v>4225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</row>
    <row r="29" spans="4:14" x14ac:dyDescent="0.25">
      <c r="D29" t="s">
        <v>20901</v>
      </c>
      <c r="E29" t="s">
        <v>18319</v>
      </c>
      <c r="F29" t="s">
        <v>18320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</row>
    <row r="30" spans="4:14" x14ac:dyDescent="0.25">
      <c r="D30" t="s">
        <v>20901</v>
      </c>
      <c r="E30" t="s">
        <v>19061</v>
      </c>
      <c r="F30" t="s">
        <v>19062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14" x14ac:dyDescent="0.25">
      <c r="D31" t="s">
        <v>20901</v>
      </c>
      <c r="E31" t="s">
        <v>19422</v>
      </c>
      <c r="F31" t="s">
        <v>19423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14" x14ac:dyDescent="0.25">
      <c r="D32" t="s">
        <v>20901</v>
      </c>
      <c r="E32" t="s">
        <v>15199</v>
      </c>
      <c r="F32" t="s">
        <v>15200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20901</v>
      </c>
      <c r="E33" t="s">
        <v>18628</v>
      </c>
      <c r="F33" t="s">
        <v>18629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20901</v>
      </c>
      <c r="E34" t="s">
        <v>19074</v>
      </c>
      <c r="F34" t="s">
        <v>19075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20901</v>
      </c>
      <c r="E35" t="s">
        <v>5589</v>
      </c>
      <c r="F35" t="s">
        <v>5587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20901</v>
      </c>
      <c r="E36" t="s">
        <v>19164</v>
      </c>
      <c r="F36" t="s">
        <v>19165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20901</v>
      </c>
      <c r="E37" t="s">
        <v>14974</v>
      </c>
      <c r="F37" t="s">
        <v>14975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20901</v>
      </c>
      <c r="E38" t="s">
        <v>21501</v>
      </c>
      <c r="F38" t="s">
        <v>21502</v>
      </c>
      <c r="G38" t="s">
        <v>530</v>
      </c>
      <c r="H38" t="s">
        <v>447</v>
      </c>
      <c r="I38">
        <v>2</v>
      </c>
      <c r="J38" t="s">
        <v>10909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20901</v>
      </c>
      <c r="E39" t="s">
        <v>21455</v>
      </c>
      <c r="F39" t="s">
        <v>21456</v>
      </c>
      <c r="G39" t="s">
        <v>868</v>
      </c>
      <c r="H39" t="s">
        <v>447</v>
      </c>
      <c r="I39">
        <v>5</v>
      </c>
      <c r="J39" t="s">
        <v>10909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20901</v>
      </c>
      <c r="E40" t="s">
        <v>21485</v>
      </c>
      <c r="F40" t="s">
        <v>21486</v>
      </c>
      <c r="G40" t="s">
        <v>350</v>
      </c>
      <c r="H40" t="s">
        <v>346</v>
      </c>
      <c r="I40">
        <v>3</v>
      </c>
      <c r="J40" t="s">
        <v>10909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20901</v>
      </c>
      <c r="E41" t="s">
        <v>21445</v>
      </c>
      <c r="F41" t="s">
        <v>21446</v>
      </c>
      <c r="G41" t="s">
        <v>369</v>
      </c>
      <c r="H41" t="s">
        <v>309</v>
      </c>
      <c r="I41">
        <v>1</v>
      </c>
      <c r="J41" t="s">
        <v>10909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15861</v>
      </c>
      <c r="F42" t="s">
        <v>15862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14759</v>
      </c>
      <c r="F43" t="s">
        <v>14760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13649</v>
      </c>
      <c r="F44" t="s">
        <v>7274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19040</v>
      </c>
      <c r="F45" t="s">
        <v>19041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4706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17505</v>
      </c>
      <c r="F47" t="s">
        <v>17506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6072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4983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6740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8245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14185</v>
      </c>
      <c r="F52" t="s">
        <v>14186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19380</v>
      </c>
      <c r="F53" t="s">
        <v>19381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3658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19120</v>
      </c>
      <c r="F55" t="s">
        <v>19121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21435</v>
      </c>
      <c r="F56" t="s">
        <v>21436</v>
      </c>
      <c r="G56" t="s">
        <v>296</v>
      </c>
      <c r="H56" t="s">
        <v>346</v>
      </c>
      <c r="I56">
        <v>1</v>
      </c>
      <c r="J56" t="s">
        <v>10909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21430</v>
      </c>
      <c r="F57" t="s">
        <v>21431</v>
      </c>
      <c r="G57" t="s">
        <v>888</v>
      </c>
      <c r="H57" t="s">
        <v>309</v>
      </c>
      <c r="I57">
        <v>6</v>
      </c>
      <c r="J57" t="s">
        <v>10909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21519</v>
      </c>
      <c r="F58" t="s">
        <v>21520</v>
      </c>
      <c r="G58" t="s">
        <v>296</v>
      </c>
      <c r="H58" t="s">
        <v>447</v>
      </c>
      <c r="I58">
        <v>2</v>
      </c>
      <c r="J58" t="s">
        <v>10909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21473</v>
      </c>
      <c r="F59" t="s">
        <v>21474</v>
      </c>
      <c r="G59" t="s">
        <v>1359</v>
      </c>
      <c r="H59" t="s">
        <v>346</v>
      </c>
      <c r="I59">
        <v>3</v>
      </c>
      <c r="J59" t="s">
        <v>10909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21443</v>
      </c>
      <c r="F60" t="s">
        <v>21444</v>
      </c>
      <c r="G60" t="s">
        <v>868</v>
      </c>
      <c r="H60" t="s">
        <v>346</v>
      </c>
      <c r="I60">
        <v>4</v>
      </c>
      <c r="J60" t="s">
        <v>10909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1741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19241</v>
      </c>
      <c r="F62" t="s">
        <v>19242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19252</v>
      </c>
      <c r="F63" t="s">
        <v>19253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9914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6318</v>
      </c>
      <c r="F65" t="s">
        <v>6316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18376</v>
      </c>
      <c r="F66" t="s">
        <v>18377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17444</v>
      </c>
      <c r="F67" t="s">
        <v>17445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14333</v>
      </c>
      <c r="F68" t="s">
        <v>14334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19160</v>
      </c>
      <c r="F69" t="s">
        <v>19161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15877</v>
      </c>
      <c r="F70" t="s">
        <v>15878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15872</v>
      </c>
      <c r="F71" t="s">
        <v>15873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19098</v>
      </c>
      <c r="F72" t="s">
        <v>19099</v>
      </c>
      <c r="G72" t="s">
        <v>14060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19408</v>
      </c>
      <c r="F73" t="s">
        <v>19409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5739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21437</v>
      </c>
      <c r="F75" t="s">
        <v>21438</v>
      </c>
      <c r="G75" t="s">
        <v>301</v>
      </c>
      <c r="H75" t="s">
        <v>346</v>
      </c>
      <c r="I75">
        <v>3</v>
      </c>
      <c r="J75" t="s">
        <v>10909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21467</v>
      </c>
      <c r="F76" t="s">
        <v>21468</v>
      </c>
      <c r="G76" t="s">
        <v>338</v>
      </c>
      <c r="H76" t="s">
        <v>346</v>
      </c>
      <c r="I76">
        <v>6</v>
      </c>
      <c r="J76" t="s">
        <v>10909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21507</v>
      </c>
      <c r="F77" t="s">
        <v>21508</v>
      </c>
      <c r="G77" t="s">
        <v>338</v>
      </c>
      <c r="H77" t="s">
        <v>447</v>
      </c>
      <c r="I77">
        <v>4</v>
      </c>
      <c r="J77" t="s">
        <v>10909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19299</v>
      </c>
      <c r="F78" t="s">
        <v>19300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17688</v>
      </c>
      <c r="F80" t="s">
        <v>17689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8582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18683</v>
      </c>
      <c r="F82" t="s">
        <v>17866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19222</v>
      </c>
      <c r="F83" t="s">
        <v>19223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10346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15940</v>
      </c>
      <c r="F85" t="s">
        <v>15941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6158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17629</v>
      </c>
      <c r="F87" t="s">
        <v>17630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3895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19284</v>
      </c>
      <c r="F89" t="s">
        <v>19285</v>
      </c>
      <c r="G89" t="s">
        <v>14060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19785</v>
      </c>
      <c r="F90" t="s">
        <v>19786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14050</v>
      </c>
      <c r="F91" t="s">
        <v>14051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21461</v>
      </c>
      <c r="F92" t="s">
        <v>21462</v>
      </c>
      <c r="G92" t="s">
        <v>1359</v>
      </c>
      <c r="H92" t="s">
        <v>309</v>
      </c>
      <c r="I92">
        <v>2</v>
      </c>
      <c r="J92" t="s">
        <v>10909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21529</v>
      </c>
      <c r="F93" t="s">
        <v>21530</v>
      </c>
      <c r="G93" t="s">
        <v>1185</v>
      </c>
      <c r="H93" t="s">
        <v>447</v>
      </c>
      <c r="I93">
        <v>3</v>
      </c>
      <c r="J93" t="s">
        <v>10909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21527</v>
      </c>
      <c r="F94" t="s">
        <v>21528</v>
      </c>
      <c r="G94" t="s">
        <v>333</v>
      </c>
      <c r="H94" t="s">
        <v>346</v>
      </c>
      <c r="I94">
        <v>1</v>
      </c>
      <c r="J94" t="s">
        <v>10909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21459</v>
      </c>
      <c r="F95" t="s">
        <v>21460</v>
      </c>
      <c r="G95" t="s">
        <v>333</v>
      </c>
      <c r="H95" t="s">
        <v>447</v>
      </c>
      <c r="I95">
        <v>1</v>
      </c>
      <c r="J95" t="s">
        <v>10909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19070</v>
      </c>
      <c r="F96" t="s">
        <v>19071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13648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19186</v>
      </c>
      <c r="F98" t="s">
        <v>19187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17817</v>
      </c>
      <c r="F99" t="s">
        <v>17818</v>
      </c>
      <c r="G99" t="s">
        <v>1359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1684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18429</v>
      </c>
      <c r="F101" t="s">
        <v>18430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15029</v>
      </c>
      <c r="F102" t="s">
        <v>15030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14444</v>
      </c>
      <c r="F103" t="s">
        <v>14445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18115</v>
      </c>
      <c r="F104" t="s">
        <v>18116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16129</v>
      </c>
      <c r="F105" t="s">
        <v>16130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19262</v>
      </c>
      <c r="F106" t="s">
        <v>19263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16092</v>
      </c>
      <c r="F107" t="s">
        <v>16093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19344</v>
      </c>
      <c r="F108" t="s">
        <v>19345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21517</v>
      </c>
      <c r="F109" t="s">
        <v>21518</v>
      </c>
      <c r="G109" t="s">
        <v>350</v>
      </c>
      <c r="H109" t="s">
        <v>447</v>
      </c>
      <c r="I109">
        <v>1</v>
      </c>
      <c r="J109" t="s">
        <v>10909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21439</v>
      </c>
      <c r="F110" t="s">
        <v>21440</v>
      </c>
      <c r="G110" t="s">
        <v>868</v>
      </c>
      <c r="H110" t="s">
        <v>319</v>
      </c>
      <c r="I110">
        <v>3</v>
      </c>
      <c r="J110" t="s">
        <v>10909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22391</v>
      </c>
      <c r="F111" t="s">
        <v>22392</v>
      </c>
      <c r="G111" t="s">
        <v>530</v>
      </c>
      <c r="H111" t="s">
        <v>346</v>
      </c>
      <c r="I111">
        <v>1</v>
      </c>
      <c r="J111" t="s">
        <v>10909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22361</v>
      </c>
      <c r="F112" t="s">
        <v>22362</v>
      </c>
      <c r="G112" t="s">
        <v>385</v>
      </c>
      <c r="H112" t="s">
        <v>346</v>
      </c>
      <c r="I112">
        <v>1</v>
      </c>
      <c r="J112" t="s">
        <v>10909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21422</v>
      </c>
      <c r="F113" t="s">
        <v>21423</v>
      </c>
      <c r="G113" t="s">
        <v>701</v>
      </c>
      <c r="H113" t="s">
        <v>447</v>
      </c>
      <c r="I113">
        <v>2</v>
      </c>
      <c r="J113" t="s">
        <v>10909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21483</v>
      </c>
      <c r="F114" t="s">
        <v>21484</v>
      </c>
      <c r="G114" t="s">
        <v>385</v>
      </c>
      <c r="H114" t="s">
        <v>447</v>
      </c>
      <c r="I114">
        <v>2</v>
      </c>
      <c r="J114" t="s">
        <v>10909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19230</v>
      </c>
      <c r="F115" t="s">
        <v>19231</v>
      </c>
      <c r="G115" t="s">
        <v>14060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15945</v>
      </c>
      <c r="F116" t="s">
        <v>15946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17978</v>
      </c>
      <c r="F117" t="s">
        <v>17979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8289</v>
      </c>
      <c r="F118" t="s">
        <v>8287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20258</v>
      </c>
      <c r="F119" t="s">
        <v>20259</v>
      </c>
      <c r="G119" t="s">
        <v>1359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19417</v>
      </c>
      <c r="F120" t="s">
        <v>19418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19190</v>
      </c>
      <c r="F121" t="s">
        <v>19191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19304</v>
      </c>
      <c r="F122" t="s">
        <v>19305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9168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19244</v>
      </c>
      <c r="F124" t="s">
        <v>19245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18404</v>
      </c>
      <c r="F125" t="s">
        <v>18405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19044</v>
      </c>
      <c r="F126" t="s">
        <v>19045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21525</v>
      </c>
      <c r="F127" t="s">
        <v>21526</v>
      </c>
      <c r="G127" t="s">
        <v>1359</v>
      </c>
      <c r="H127" t="s">
        <v>447</v>
      </c>
      <c r="I127">
        <v>2</v>
      </c>
      <c r="J127" t="s">
        <v>10909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21595</v>
      </c>
      <c r="F128" t="s">
        <v>21596</v>
      </c>
      <c r="G128" t="s">
        <v>1359</v>
      </c>
      <c r="H128" t="s">
        <v>447</v>
      </c>
      <c r="I128">
        <v>1</v>
      </c>
      <c r="J128" t="s">
        <v>10909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21829</v>
      </c>
      <c r="F129" t="s">
        <v>21830</v>
      </c>
      <c r="G129" t="s">
        <v>868</v>
      </c>
      <c r="H129" t="s">
        <v>346</v>
      </c>
      <c r="I129">
        <v>1</v>
      </c>
      <c r="J129" t="s">
        <v>10909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21465</v>
      </c>
      <c r="F130" t="s">
        <v>21466</v>
      </c>
      <c r="G130" t="s">
        <v>304</v>
      </c>
      <c r="H130" t="s">
        <v>319</v>
      </c>
      <c r="I130">
        <v>1</v>
      </c>
      <c r="J130" t="s">
        <v>10909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21447</v>
      </c>
      <c r="F131" t="s">
        <v>21448</v>
      </c>
      <c r="G131" t="s">
        <v>484</v>
      </c>
      <c r="H131" t="s">
        <v>346</v>
      </c>
      <c r="I131">
        <v>3</v>
      </c>
      <c r="J131" t="s">
        <v>10909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21497</v>
      </c>
      <c r="F132" t="s">
        <v>21498</v>
      </c>
      <c r="G132" t="s">
        <v>440</v>
      </c>
      <c r="H132" t="s">
        <v>346</v>
      </c>
      <c r="I132">
        <v>3</v>
      </c>
      <c r="J132" t="s">
        <v>10909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22347</v>
      </c>
      <c r="F133" t="s">
        <v>22348</v>
      </c>
      <c r="G133" t="s">
        <v>516</v>
      </c>
      <c r="H133" t="s">
        <v>346</v>
      </c>
      <c r="I133">
        <v>1</v>
      </c>
      <c r="J133" t="s">
        <v>10909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4572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19144</v>
      </c>
      <c r="F135" t="s">
        <v>19145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9411</v>
      </c>
      <c r="F136" t="s">
        <v>9410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16195</v>
      </c>
      <c r="F137" t="s">
        <v>16196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18316</v>
      </c>
      <c r="F138" t="s">
        <v>18317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17242</v>
      </c>
      <c r="F139" t="s">
        <v>17243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18244</v>
      </c>
      <c r="F140" t="s">
        <v>18245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16255</v>
      </c>
      <c r="F141" t="s">
        <v>16256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18399</v>
      </c>
      <c r="F142" t="s">
        <v>18400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9399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14885</v>
      </c>
      <c r="F144" t="s">
        <v>14886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19177</v>
      </c>
      <c r="F145" t="s">
        <v>19178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9781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21491</v>
      </c>
      <c r="F147" t="s">
        <v>21492</v>
      </c>
      <c r="G147" t="s">
        <v>350</v>
      </c>
      <c r="H147" t="s">
        <v>447</v>
      </c>
      <c r="I147">
        <v>2</v>
      </c>
      <c r="J147" t="s">
        <v>10909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21503</v>
      </c>
      <c r="F148" t="s">
        <v>21504</v>
      </c>
      <c r="G148" t="s">
        <v>1185</v>
      </c>
      <c r="H148" t="s">
        <v>346</v>
      </c>
      <c r="I148">
        <v>2</v>
      </c>
      <c r="J148" t="s">
        <v>10909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21408</v>
      </c>
      <c r="F149" t="s">
        <v>21409</v>
      </c>
      <c r="G149" t="s">
        <v>440</v>
      </c>
      <c r="H149" t="s">
        <v>309</v>
      </c>
      <c r="I149">
        <v>4</v>
      </c>
      <c r="J149" t="s">
        <v>10909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21418</v>
      </c>
      <c r="F150" t="s">
        <v>21419</v>
      </c>
      <c r="G150" t="s">
        <v>407</v>
      </c>
      <c r="H150" t="s">
        <v>346</v>
      </c>
      <c r="I150">
        <v>3</v>
      </c>
      <c r="J150" t="s">
        <v>10909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21515</v>
      </c>
      <c r="F151" t="s">
        <v>21516</v>
      </c>
      <c r="G151" t="s">
        <v>296</v>
      </c>
      <c r="H151" t="s">
        <v>346</v>
      </c>
      <c r="I151">
        <v>4</v>
      </c>
      <c r="J151" t="s">
        <v>10909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21513</v>
      </c>
      <c r="F152" t="s">
        <v>21514</v>
      </c>
      <c r="G152" t="s">
        <v>888</v>
      </c>
      <c r="H152" t="s">
        <v>346</v>
      </c>
      <c r="I152">
        <v>6</v>
      </c>
      <c r="J152" t="s">
        <v>10909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21493</v>
      </c>
      <c r="F153" t="s">
        <v>21494</v>
      </c>
      <c r="G153" t="s">
        <v>312</v>
      </c>
      <c r="H153" t="s">
        <v>319</v>
      </c>
      <c r="I153">
        <v>2</v>
      </c>
      <c r="J153" t="s">
        <v>10909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21477</v>
      </c>
      <c r="F154" t="s">
        <v>21478</v>
      </c>
      <c r="G154" t="s">
        <v>312</v>
      </c>
      <c r="H154" t="s">
        <v>447</v>
      </c>
      <c r="I154">
        <v>2</v>
      </c>
      <c r="J154" t="s">
        <v>10909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6097</v>
      </c>
      <c r="F155" t="s">
        <v>6096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15038</v>
      </c>
      <c r="F156" t="s">
        <v>15039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17916</v>
      </c>
      <c r="F157" t="s">
        <v>17917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14747</v>
      </c>
      <c r="F158" t="s">
        <v>14748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17360</v>
      </c>
      <c r="F159" t="s">
        <v>17361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14206</v>
      </c>
      <c r="F160" t="s">
        <v>14207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20274</v>
      </c>
      <c r="F161" t="s">
        <v>19259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17424</v>
      </c>
      <c r="F162" t="s">
        <v>17425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2491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17196</v>
      </c>
      <c r="F164" t="s">
        <v>16381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19317</v>
      </c>
      <c r="F165" t="s">
        <v>19318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5524</v>
      </c>
      <c r="F166" t="s">
        <v>5522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17650</v>
      </c>
      <c r="F167" t="s">
        <v>17651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10041</v>
      </c>
      <c r="F168" t="s">
        <v>10039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6914</v>
      </c>
      <c r="F169" t="s">
        <v>6912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21487</v>
      </c>
      <c r="F170" t="s">
        <v>21488</v>
      </c>
      <c r="G170" t="s">
        <v>440</v>
      </c>
      <c r="H170" t="s">
        <v>319</v>
      </c>
      <c r="I170">
        <v>3</v>
      </c>
      <c r="J170" t="s">
        <v>10909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21511</v>
      </c>
      <c r="F171" t="s">
        <v>21512</v>
      </c>
      <c r="G171" t="s">
        <v>407</v>
      </c>
      <c r="H171" t="s">
        <v>319</v>
      </c>
      <c r="I171">
        <v>1</v>
      </c>
      <c r="J171" t="s">
        <v>10909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21420</v>
      </c>
      <c r="F172" t="s">
        <v>21421</v>
      </c>
      <c r="G172" t="s">
        <v>484</v>
      </c>
      <c r="H172" t="s">
        <v>346</v>
      </c>
      <c r="I172">
        <v>4</v>
      </c>
      <c r="J172" t="s">
        <v>10909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18125</v>
      </c>
      <c r="F173" t="s">
        <v>18126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19368</v>
      </c>
      <c r="F174" t="s">
        <v>19369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6548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16161</v>
      </c>
      <c r="F176" t="s">
        <v>16162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19112</v>
      </c>
      <c r="F177" t="s">
        <v>19113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19028</v>
      </c>
      <c r="F178" t="s">
        <v>19029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16007</v>
      </c>
      <c r="F179" t="s">
        <v>16008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19613</v>
      </c>
      <c r="F180" t="s">
        <v>19058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16041</v>
      </c>
      <c r="F181" t="s">
        <v>16042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17772</v>
      </c>
      <c r="F182" t="s">
        <v>17773</v>
      </c>
      <c r="G182" t="s">
        <v>14060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21489</v>
      </c>
      <c r="F183" t="s">
        <v>21490</v>
      </c>
      <c r="G183" t="s">
        <v>564</v>
      </c>
      <c r="H183" t="s">
        <v>447</v>
      </c>
      <c r="I183">
        <v>4</v>
      </c>
      <c r="J183" t="s">
        <v>10909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21410</v>
      </c>
      <c r="F184" t="s">
        <v>21411</v>
      </c>
      <c r="G184" t="s">
        <v>14060</v>
      </c>
      <c r="H184" t="s">
        <v>319</v>
      </c>
      <c r="I184">
        <v>5</v>
      </c>
      <c r="J184" t="s">
        <v>10909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21416</v>
      </c>
      <c r="F185" t="s">
        <v>21417</v>
      </c>
      <c r="G185" t="s">
        <v>484</v>
      </c>
      <c r="H185" t="s">
        <v>309</v>
      </c>
      <c r="I185">
        <v>4</v>
      </c>
      <c r="J185" t="s">
        <v>10909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21479</v>
      </c>
      <c r="F186" t="s">
        <v>21480</v>
      </c>
      <c r="G186" t="s">
        <v>638</v>
      </c>
      <c r="H186" t="s">
        <v>309</v>
      </c>
      <c r="I186">
        <v>4</v>
      </c>
      <c r="J186" t="s">
        <v>10909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21424</v>
      </c>
      <c r="F187" t="s">
        <v>21425</v>
      </c>
      <c r="G187" t="s">
        <v>516</v>
      </c>
      <c r="H187" t="s">
        <v>447</v>
      </c>
      <c r="I187">
        <v>4</v>
      </c>
      <c r="J187" t="s">
        <v>10909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21441</v>
      </c>
      <c r="F188" t="s">
        <v>21442</v>
      </c>
      <c r="G188" t="s">
        <v>701</v>
      </c>
      <c r="H188" t="s">
        <v>346</v>
      </c>
      <c r="I188">
        <v>5</v>
      </c>
      <c r="J188" t="s">
        <v>10909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21471</v>
      </c>
      <c r="F189" t="s">
        <v>21472</v>
      </c>
      <c r="G189" t="s">
        <v>312</v>
      </c>
      <c r="H189" t="s">
        <v>346</v>
      </c>
      <c r="I189">
        <v>6</v>
      </c>
      <c r="J189" t="s">
        <v>10909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21463</v>
      </c>
      <c r="F190" t="s">
        <v>21464</v>
      </c>
      <c r="G190" t="s">
        <v>363</v>
      </c>
      <c r="H190" t="s">
        <v>447</v>
      </c>
      <c r="I190">
        <v>4</v>
      </c>
      <c r="J190" t="s">
        <v>10909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21495</v>
      </c>
      <c r="F191" t="s">
        <v>21496</v>
      </c>
      <c r="G191" t="s">
        <v>906</v>
      </c>
      <c r="H191" t="s">
        <v>346</v>
      </c>
      <c r="I191">
        <v>3</v>
      </c>
      <c r="J191" t="s">
        <v>10909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21469</v>
      </c>
      <c r="F192" t="s">
        <v>21470</v>
      </c>
      <c r="G192" t="s">
        <v>304</v>
      </c>
      <c r="H192" t="s">
        <v>346</v>
      </c>
      <c r="I192">
        <v>5</v>
      </c>
      <c r="J192" t="s">
        <v>10909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20901</v>
      </c>
      <c r="E193" t="s">
        <v>16240</v>
      </c>
      <c r="F193" t="s">
        <v>16241</v>
      </c>
      <c r="G193" t="s">
        <v>301</v>
      </c>
      <c r="H193" t="s">
        <v>447</v>
      </c>
      <c r="I193" s="96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9007</v>
      </c>
      <c r="F194" t="s">
        <v>164</v>
      </c>
      <c r="G194" t="s">
        <v>739</v>
      </c>
      <c r="H194" t="s">
        <v>346</v>
      </c>
      <c r="I194" s="96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7191</v>
      </c>
      <c r="F195" t="s">
        <v>7190</v>
      </c>
      <c r="G195" t="s">
        <v>333</v>
      </c>
      <c r="H195" t="s">
        <v>447</v>
      </c>
      <c r="I195" s="96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5418</v>
      </c>
      <c r="F196" t="s">
        <v>43</v>
      </c>
      <c r="G196" t="s">
        <v>701</v>
      </c>
      <c r="H196" t="s">
        <v>346</v>
      </c>
      <c r="I196" s="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1993</v>
      </c>
      <c r="F197" t="s">
        <v>199</v>
      </c>
      <c r="G197" t="s">
        <v>304</v>
      </c>
      <c r="H197" t="s">
        <v>309</v>
      </c>
      <c r="I197" s="96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3358</v>
      </c>
      <c r="F198" t="s">
        <v>3357</v>
      </c>
      <c r="G198" t="s">
        <v>701</v>
      </c>
      <c r="H198" t="s">
        <v>319</v>
      </c>
      <c r="I198" s="96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17623</v>
      </c>
      <c r="F199" t="s">
        <v>17624</v>
      </c>
      <c r="G199" t="s">
        <v>739</v>
      </c>
      <c r="H199" t="s">
        <v>346</v>
      </c>
      <c r="I199" s="96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2969</v>
      </c>
      <c r="F200" t="s">
        <v>88</v>
      </c>
      <c r="G200" t="s">
        <v>14060</v>
      </c>
      <c r="H200" t="s">
        <v>346</v>
      </c>
      <c r="I200" s="96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9354</v>
      </c>
      <c r="F201" t="s">
        <v>100</v>
      </c>
      <c r="G201" t="s">
        <v>338</v>
      </c>
      <c r="H201" t="s">
        <v>447</v>
      </c>
      <c r="I201" s="96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1439</v>
      </c>
      <c r="F202" t="s">
        <v>112</v>
      </c>
      <c r="G202" t="s">
        <v>474</v>
      </c>
      <c r="H202" t="s">
        <v>309</v>
      </c>
      <c r="I202" s="96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15314</v>
      </c>
      <c r="F203" t="s">
        <v>15315</v>
      </c>
      <c r="G203" t="s">
        <v>296</v>
      </c>
      <c r="H203" t="s">
        <v>309</v>
      </c>
      <c r="I203" s="96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4179</v>
      </c>
      <c r="F204" t="s">
        <v>4176</v>
      </c>
      <c r="G204" t="s">
        <v>14060</v>
      </c>
      <c r="H204" t="s">
        <v>346</v>
      </c>
      <c r="I204" s="96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6161</v>
      </c>
      <c r="F205" t="s">
        <v>130</v>
      </c>
      <c r="G205" t="s">
        <v>663</v>
      </c>
      <c r="H205" t="s">
        <v>447</v>
      </c>
      <c r="I205" s="96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9482</v>
      </c>
      <c r="F206" t="s">
        <v>9480</v>
      </c>
      <c r="G206" t="s">
        <v>14060</v>
      </c>
      <c r="H206" t="s">
        <v>447</v>
      </c>
      <c r="I206" s="9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20901</v>
      </c>
      <c r="E207" t="s">
        <v>2701</v>
      </c>
      <c r="F207" t="s">
        <v>252</v>
      </c>
      <c r="G207" t="s">
        <v>440</v>
      </c>
      <c r="H207" t="s">
        <v>447</v>
      </c>
      <c r="I207" s="96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7419</v>
      </c>
      <c r="F208" t="s">
        <v>196</v>
      </c>
      <c r="G208" t="s">
        <v>333</v>
      </c>
      <c r="H208" t="s">
        <v>447</v>
      </c>
      <c r="I208" s="96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7506</v>
      </c>
      <c r="F209" t="s">
        <v>155</v>
      </c>
      <c r="G209" t="s">
        <v>530</v>
      </c>
      <c r="H209" t="s">
        <v>447</v>
      </c>
      <c r="I209" s="96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4002</v>
      </c>
      <c r="F210" t="s">
        <v>194</v>
      </c>
      <c r="G210" t="s">
        <v>663</v>
      </c>
      <c r="H210" t="s">
        <v>346</v>
      </c>
      <c r="I210" s="96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1237</v>
      </c>
      <c r="F211" t="s">
        <v>1234</v>
      </c>
      <c r="G211" t="s">
        <v>546</v>
      </c>
      <c r="H211" t="s">
        <v>447</v>
      </c>
      <c r="I211" s="96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15831</v>
      </c>
      <c r="E212" t="s">
        <v>5650</v>
      </c>
      <c r="F212" t="s">
        <v>247</v>
      </c>
      <c r="G212" t="s">
        <v>901</v>
      </c>
      <c r="H212" t="s">
        <v>319</v>
      </c>
      <c r="I212" s="96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20901</v>
      </c>
      <c r="E213" t="s">
        <v>15209</v>
      </c>
      <c r="F213" t="s">
        <v>15210</v>
      </c>
      <c r="G213" t="s">
        <v>484</v>
      </c>
      <c r="H213" t="s">
        <v>447</v>
      </c>
      <c r="I213" s="96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7957</v>
      </c>
      <c r="F214" t="s">
        <v>132</v>
      </c>
      <c r="G214" t="s">
        <v>385</v>
      </c>
      <c r="H214" t="s">
        <v>319</v>
      </c>
      <c r="I214" s="96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9981</v>
      </c>
      <c r="F215" t="s">
        <v>8144</v>
      </c>
      <c r="G215" t="s">
        <v>350</v>
      </c>
      <c r="H215" t="s">
        <v>319</v>
      </c>
      <c r="I215" s="96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21475</v>
      </c>
      <c r="F216" t="s">
        <v>21476</v>
      </c>
      <c r="G216" t="s">
        <v>474</v>
      </c>
      <c r="H216" t="s">
        <v>309</v>
      </c>
      <c r="I216" s="9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9211</v>
      </c>
      <c r="F217" t="s">
        <v>176</v>
      </c>
      <c r="G217" t="s">
        <v>407</v>
      </c>
      <c r="H217" t="s">
        <v>319</v>
      </c>
      <c r="I217" s="96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22959</v>
      </c>
      <c r="F218" t="s">
        <v>5929</v>
      </c>
      <c r="G218" t="s">
        <v>304</v>
      </c>
      <c r="H218" t="s">
        <v>346</v>
      </c>
      <c r="I218" s="96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14143</v>
      </c>
      <c r="F219" t="s">
        <v>14144</v>
      </c>
      <c r="G219" t="s">
        <v>407</v>
      </c>
      <c r="H219" t="s">
        <v>309</v>
      </c>
      <c r="I219" s="96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7598</v>
      </c>
      <c r="F220" t="s">
        <v>127</v>
      </c>
      <c r="G220" t="s">
        <v>564</v>
      </c>
      <c r="H220" t="s">
        <v>346</v>
      </c>
      <c r="I220" s="96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14608</v>
      </c>
      <c r="F221" t="s">
        <v>14609</v>
      </c>
      <c r="G221" t="s">
        <v>474</v>
      </c>
      <c r="H221" t="s">
        <v>346</v>
      </c>
      <c r="I221" s="96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7719</v>
      </c>
      <c r="F222" t="s">
        <v>47</v>
      </c>
      <c r="G222" t="s">
        <v>530</v>
      </c>
      <c r="H222" t="s">
        <v>319</v>
      </c>
      <c r="I222" s="96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2704</v>
      </c>
      <c r="F223" t="s">
        <v>115</v>
      </c>
      <c r="G223" t="s">
        <v>888</v>
      </c>
      <c r="H223" t="s">
        <v>346</v>
      </c>
      <c r="I223" s="96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8863</v>
      </c>
      <c r="F224" t="s">
        <v>225</v>
      </c>
      <c r="G224" t="s">
        <v>369</v>
      </c>
      <c r="H224" t="s">
        <v>319</v>
      </c>
      <c r="I224" s="96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20901</v>
      </c>
      <c r="E225" t="s">
        <v>17409</v>
      </c>
      <c r="F225" t="s">
        <v>17410</v>
      </c>
      <c r="G225" t="s">
        <v>688</v>
      </c>
      <c r="H225" t="s">
        <v>447</v>
      </c>
      <c r="I225" s="96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18712</v>
      </c>
      <c r="F226" t="s">
        <v>15275</v>
      </c>
      <c r="G226" t="s">
        <v>901</v>
      </c>
      <c r="H226" t="s">
        <v>346</v>
      </c>
      <c r="I226" s="9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20901</v>
      </c>
      <c r="E227" t="s">
        <v>4088</v>
      </c>
      <c r="F227" t="s">
        <v>76</v>
      </c>
      <c r="G227" t="s">
        <v>638</v>
      </c>
      <c r="H227" t="s">
        <v>447</v>
      </c>
      <c r="I227" s="96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23328</v>
      </c>
      <c r="F228" t="s">
        <v>23327</v>
      </c>
      <c r="G228" t="s">
        <v>715</v>
      </c>
      <c r="H228" t="s">
        <v>447</v>
      </c>
      <c r="I228" s="96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21792</v>
      </c>
      <c r="F229" t="s">
        <v>21793</v>
      </c>
      <c r="G229" t="s">
        <v>304</v>
      </c>
      <c r="H229" t="s">
        <v>447</v>
      </c>
      <c r="I229" s="96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20901</v>
      </c>
      <c r="E230" t="s">
        <v>6522</v>
      </c>
      <c r="F230" t="s">
        <v>6520</v>
      </c>
      <c r="G230" t="s">
        <v>333</v>
      </c>
      <c r="H230" t="s">
        <v>319</v>
      </c>
      <c r="I230" s="96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19134</v>
      </c>
      <c r="F231" t="s">
        <v>19135</v>
      </c>
      <c r="G231" t="s">
        <v>296</v>
      </c>
      <c r="H231" t="s">
        <v>346</v>
      </c>
      <c r="I231" s="96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16266</v>
      </c>
      <c r="F232" t="s">
        <v>16267</v>
      </c>
      <c r="G232" t="s">
        <v>906</v>
      </c>
      <c r="H232" t="s">
        <v>447</v>
      </c>
      <c r="I232" s="96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20901</v>
      </c>
      <c r="E233" t="s">
        <v>6123</v>
      </c>
      <c r="F233" t="s">
        <v>126</v>
      </c>
      <c r="G233" t="s">
        <v>369</v>
      </c>
      <c r="H233" t="s">
        <v>447</v>
      </c>
      <c r="I233" s="96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5551</v>
      </c>
      <c r="F234" t="s">
        <v>73</v>
      </c>
      <c r="G234" t="s">
        <v>663</v>
      </c>
      <c r="H234" t="s">
        <v>309</v>
      </c>
      <c r="I234" s="96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6689</v>
      </c>
      <c r="F235" t="s">
        <v>235</v>
      </c>
      <c r="G235" t="s">
        <v>546</v>
      </c>
      <c r="H235" t="s">
        <v>346</v>
      </c>
      <c r="I235" s="96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20901</v>
      </c>
      <c r="E236" t="s">
        <v>7456</v>
      </c>
      <c r="F236" t="s">
        <v>7455</v>
      </c>
      <c r="G236" t="s">
        <v>868</v>
      </c>
      <c r="H236" t="s">
        <v>447</v>
      </c>
      <c r="I236" s="9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2686</v>
      </c>
      <c r="F237" t="s">
        <v>2684</v>
      </c>
      <c r="G237" t="s">
        <v>363</v>
      </c>
      <c r="H237" t="s">
        <v>447</v>
      </c>
      <c r="I237" s="96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6661</v>
      </c>
      <c r="F238" t="s">
        <v>6658</v>
      </c>
      <c r="G238" t="s">
        <v>688</v>
      </c>
      <c r="H238" t="s">
        <v>319</v>
      </c>
      <c r="I238" s="96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8451</v>
      </c>
      <c r="F239" t="s">
        <v>74</v>
      </c>
      <c r="G239" t="s">
        <v>663</v>
      </c>
      <c r="H239" t="s">
        <v>319</v>
      </c>
      <c r="I239" s="96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14804</v>
      </c>
      <c r="F240" t="s">
        <v>14805</v>
      </c>
      <c r="G240" t="s">
        <v>296</v>
      </c>
      <c r="H240" t="s">
        <v>447</v>
      </c>
      <c r="I240" s="96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16228</v>
      </c>
      <c r="F241" t="s">
        <v>16229</v>
      </c>
      <c r="G241" t="s">
        <v>1359</v>
      </c>
      <c r="H241" t="s">
        <v>447</v>
      </c>
      <c r="I241" s="96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15014</v>
      </c>
      <c r="F242" t="s">
        <v>15015</v>
      </c>
      <c r="G242" t="s">
        <v>564</v>
      </c>
      <c r="H242" t="s">
        <v>319</v>
      </c>
      <c r="I242" s="96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178" workbookViewId="0">
      <selection activeCell="E199" sqref="E19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20901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20901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20901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21531</v>
      </c>
      <c r="D58" t="s">
        <v>447</v>
      </c>
      <c r="F58" t="s">
        <v>293</v>
      </c>
      <c r="H58" t="s">
        <v>294</v>
      </c>
      <c r="I58" t="s">
        <v>21531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21532</v>
      </c>
      <c r="D64" t="s">
        <v>346</v>
      </c>
      <c r="F64" t="s">
        <v>293</v>
      </c>
      <c r="H64" t="s">
        <v>294</v>
      </c>
      <c r="I64" t="s">
        <v>21532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21533</v>
      </c>
      <c r="D83" t="s">
        <v>346</v>
      </c>
      <c r="F83" t="s">
        <v>293</v>
      </c>
      <c r="H83" t="s">
        <v>294</v>
      </c>
      <c r="I83" t="s">
        <v>21533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21534</v>
      </c>
      <c r="B88">
        <v>1</v>
      </c>
      <c r="C88" t="s">
        <v>21535</v>
      </c>
      <c r="D88" t="s">
        <v>346</v>
      </c>
      <c r="F88" t="s">
        <v>297</v>
      </c>
      <c r="G88">
        <v>7</v>
      </c>
      <c r="H88" t="s">
        <v>426</v>
      </c>
      <c r="I88" t="s">
        <v>21535</v>
      </c>
      <c r="K88">
        <v>0</v>
      </c>
      <c r="L88" t="s">
        <v>2480</v>
      </c>
      <c r="M88" t="s">
        <v>491</v>
      </c>
      <c r="O88" t="s">
        <v>21536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22964</v>
      </c>
      <c r="I118" t="s">
        <v>22964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21412</v>
      </c>
      <c r="B134">
        <v>1</v>
      </c>
      <c r="C134" t="s">
        <v>21413</v>
      </c>
      <c r="D134" t="s">
        <v>319</v>
      </c>
      <c r="F134" t="s">
        <v>297</v>
      </c>
      <c r="G134">
        <v>87</v>
      </c>
      <c r="H134" t="s">
        <v>947</v>
      </c>
      <c r="I134" t="s">
        <v>21413</v>
      </c>
      <c r="K134">
        <v>0</v>
      </c>
      <c r="L134" t="s">
        <v>16883</v>
      </c>
      <c r="M134" t="s">
        <v>21537</v>
      </c>
      <c r="N134">
        <v>23</v>
      </c>
      <c r="O134" t="s">
        <v>21538</v>
      </c>
      <c r="P134" t="s">
        <v>319</v>
      </c>
      <c r="T134" t="s">
        <v>17218</v>
      </c>
      <c r="U134" t="s">
        <v>688</v>
      </c>
      <c r="V134" t="s">
        <v>21539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21414</v>
      </c>
      <c r="B152">
        <v>1</v>
      </c>
      <c r="C152" t="s">
        <v>21415</v>
      </c>
      <c r="D152" t="s">
        <v>319</v>
      </c>
      <c r="F152" t="s">
        <v>297</v>
      </c>
      <c r="G152">
        <v>82</v>
      </c>
      <c r="H152" t="s">
        <v>1148</v>
      </c>
      <c r="I152" t="s">
        <v>21415</v>
      </c>
      <c r="K152">
        <v>0</v>
      </c>
      <c r="L152" t="s">
        <v>2517</v>
      </c>
      <c r="M152" t="s">
        <v>21540</v>
      </c>
      <c r="N152">
        <v>24</v>
      </c>
      <c r="O152" t="s">
        <v>21541</v>
      </c>
      <c r="P152" t="s">
        <v>319</v>
      </c>
      <c r="T152" t="s">
        <v>17218</v>
      </c>
      <c r="U152" t="s">
        <v>1185</v>
      </c>
      <c r="V152" t="s">
        <v>21542</v>
      </c>
    </row>
    <row r="153" spans="1:23" hidden="1" x14ac:dyDescent="0.25">
      <c r="A153" t="s">
        <v>21543</v>
      </c>
      <c r="B153">
        <v>1</v>
      </c>
      <c r="C153" t="s">
        <v>21544</v>
      </c>
      <c r="D153" t="s">
        <v>346</v>
      </c>
      <c r="F153" t="s">
        <v>297</v>
      </c>
      <c r="G153">
        <v>80</v>
      </c>
      <c r="H153" t="s">
        <v>383</v>
      </c>
      <c r="I153" t="s">
        <v>21544</v>
      </c>
      <c r="K153">
        <v>0</v>
      </c>
      <c r="L153" t="s">
        <v>21545</v>
      </c>
      <c r="M153" t="s">
        <v>21546</v>
      </c>
      <c r="N153">
        <v>23</v>
      </c>
      <c r="O153" t="s">
        <v>21547</v>
      </c>
      <c r="P153" t="s">
        <v>346</v>
      </c>
      <c r="T153" t="s">
        <v>2291</v>
      </c>
      <c r="U153" t="s">
        <v>715</v>
      </c>
      <c r="V153" t="s">
        <v>21548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21549</v>
      </c>
      <c r="B155">
        <v>1</v>
      </c>
      <c r="C155" t="s">
        <v>21550</v>
      </c>
      <c r="D155" t="s">
        <v>346</v>
      </c>
      <c r="F155" t="s">
        <v>297</v>
      </c>
      <c r="H155" t="s">
        <v>426</v>
      </c>
      <c r="I155" t="s">
        <v>21550</v>
      </c>
      <c r="K155">
        <v>0</v>
      </c>
      <c r="L155" t="s">
        <v>21551</v>
      </c>
      <c r="M155" t="s">
        <v>7307</v>
      </c>
      <c r="O155" t="s">
        <v>21552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22965</v>
      </c>
      <c r="B165">
        <v>1</v>
      </c>
      <c r="C165" t="s">
        <v>22966</v>
      </c>
      <c r="D165" t="s">
        <v>15384</v>
      </c>
      <c r="F165" t="s">
        <v>297</v>
      </c>
      <c r="H165" t="s">
        <v>339</v>
      </c>
      <c r="I165" t="s">
        <v>22966</v>
      </c>
      <c r="K165">
        <v>0</v>
      </c>
      <c r="L165" t="s">
        <v>15533</v>
      </c>
      <c r="M165" t="s">
        <v>22967</v>
      </c>
      <c r="O165" t="s">
        <v>22968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21416</v>
      </c>
      <c r="B177">
        <v>1</v>
      </c>
      <c r="C177" t="s">
        <v>21417</v>
      </c>
      <c r="D177" t="s">
        <v>309</v>
      </c>
      <c r="F177" t="s">
        <v>297</v>
      </c>
      <c r="G177">
        <v>10</v>
      </c>
      <c r="H177" t="s">
        <v>569</v>
      </c>
      <c r="I177" t="s">
        <v>21417</v>
      </c>
      <c r="K177">
        <v>0</v>
      </c>
      <c r="L177" t="s">
        <v>3155</v>
      </c>
      <c r="M177" t="s">
        <v>7044</v>
      </c>
      <c r="N177">
        <v>21</v>
      </c>
      <c r="O177" t="s">
        <v>21553</v>
      </c>
      <c r="P177" t="s">
        <v>309</v>
      </c>
      <c r="T177" t="s">
        <v>17218</v>
      </c>
      <c r="U177" t="s">
        <v>484</v>
      </c>
      <c r="V177" t="s">
        <v>21554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21555</v>
      </c>
      <c r="B180">
        <v>1</v>
      </c>
      <c r="C180" t="s">
        <v>21556</v>
      </c>
      <c r="D180" t="s">
        <v>346</v>
      </c>
      <c r="F180" t="s">
        <v>297</v>
      </c>
      <c r="G180">
        <v>6</v>
      </c>
      <c r="H180" t="s">
        <v>700</v>
      </c>
      <c r="I180" t="s">
        <v>21556</v>
      </c>
      <c r="K180">
        <v>0</v>
      </c>
      <c r="L180" t="s">
        <v>21557</v>
      </c>
      <c r="M180" t="s">
        <v>1221</v>
      </c>
      <c r="N180">
        <v>23</v>
      </c>
      <c r="O180" t="s">
        <v>21558</v>
      </c>
      <c r="P180" t="s">
        <v>346</v>
      </c>
      <c r="T180" t="s">
        <v>17212</v>
      </c>
      <c r="U180" t="s">
        <v>333</v>
      </c>
      <c r="V180" t="s">
        <v>21559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21560</v>
      </c>
      <c r="B213">
        <v>1</v>
      </c>
      <c r="C213" t="s">
        <v>21561</v>
      </c>
      <c r="D213" t="s">
        <v>346</v>
      </c>
      <c r="F213" t="s">
        <v>297</v>
      </c>
      <c r="G213">
        <v>35</v>
      </c>
      <c r="H213" t="s">
        <v>1085</v>
      </c>
      <c r="I213" t="s">
        <v>21561</v>
      </c>
      <c r="K213">
        <v>0</v>
      </c>
      <c r="L213" t="s">
        <v>21562</v>
      </c>
      <c r="M213" t="s">
        <v>2861</v>
      </c>
      <c r="O213" t="s">
        <v>21563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21418</v>
      </c>
      <c r="B252">
        <v>1</v>
      </c>
      <c r="C252" t="s">
        <v>21419</v>
      </c>
      <c r="D252" t="s">
        <v>346</v>
      </c>
      <c r="F252" t="s">
        <v>297</v>
      </c>
      <c r="G252">
        <v>81</v>
      </c>
      <c r="H252" t="s">
        <v>383</v>
      </c>
      <c r="I252" t="s">
        <v>21419</v>
      </c>
      <c r="K252">
        <v>0</v>
      </c>
      <c r="L252" t="s">
        <v>2730</v>
      </c>
      <c r="M252" t="s">
        <v>4231</v>
      </c>
      <c r="N252">
        <v>22</v>
      </c>
      <c r="O252" t="s">
        <v>21564</v>
      </c>
      <c r="P252" t="s">
        <v>346</v>
      </c>
      <c r="T252" t="s">
        <v>7653</v>
      </c>
      <c r="U252" t="s">
        <v>407</v>
      </c>
      <c r="V252" t="s">
        <v>21565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21422</v>
      </c>
      <c r="B265">
        <v>1</v>
      </c>
      <c r="C265" t="s">
        <v>21423</v>
      </c>
      <c r="D265" t="s">
        <v>447</v>
      </c>
      <c r="F265" t="s">
        <v>297</v>
      </c>
      <c r="G265">
        <v>22</v>
      </c>
      <c r="H265" t="s">
        <v>680</v>
      </c>
      <c r="I265" t="s">
        <v>21423</v>
      </c>
      <c r="K265">
        <v>0</v>
      </c>
      <c r="L265" t="s">
        <v>422</v>
      </c>
      <c r="M265" t="s">
        <v>488</v>
      </c>
      <c r="N265">
        <v>24</v>
      </c>
      <c r="O265" t="s">
        <v>21566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22969</v>
      </c>
      <c r="B280">
        <v>1</v>
      </c>
      <c r="C280" t="s">
        <v>22970</v>
      </c>
      <c r="D280" t="s">
        <v>319</v>
      </c>
      <c r="F280" t="s">
        <v>297</v>
      </c>
      <c r="G280">
        <v>47</v>
      </c>
      <c r="H280" t="s">
        <v>829</v>
      </c>
      <c r="I280" t="s">
        <v>22970</v>
      </c>
      <c r="K280">
        <v>0</v>
      </c>
      <c r="L280" t="s">
        <v>18239</v>
      </c>
      <c r="M280" t="s">
        <v>22971</v>
      </c>
      <c r="O280" t="s">
        <v>22972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22973</v>
      </c>
      <c r="B282">
        <v>1</v>
      </c>
      <c r="C282" t="s">
        <v>22974</v>
      </c>
      <c r="D282" t="s">
        <v>309</v>
      </c>
      <c r="F282" t="s">
        <v>297</v>
      </c>
      <c r="H282" t="s">
        <v>354</v>
      </c>
      <c r="I282" t="s">
        <v>22974</v>
      </c>
      <c r="K282">
        <v>0</v>
      </c>
      <c r="L282" t="s">
        <v>22975</v>
      </c>
      <c r="M282" t="s">
        <v>1338</v>
      </c>
      <c r="O282" t="s">
        <v>22976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21567</v>
      </c>
      <c r="B311">
        <v>1</v>
      </c>
      <c r="C311" t="s">
        <v>21568</v>
      </c>
      <c r="D311" t="s">
        <v>346</v>
      </c>
      <c r="F311" t="s">
        <v>297</v>
      </c>
      <c r="G311">
        <v>86</v>
      </c>
      <c r="H311" t="s">
        <v>808</v>
      </c>
      <c r="I311" t="s">
        <v>21568</v>
      </c>
      <c r="K311">
        <v>0</v>
      </c>
      <c r="L311" t="s">
        <v>838</v>
      </c>
      <c r="M311" t="s">
        <v>441</v>
      </c>
      <c r="O311" t="s">
        <v>21569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21420</v>
      </c>
      <c r="B312">
        <v>1</v>
      </c>
      <c r="C312" t="s">
        <v>21421</v>
      </c>
      <c r="D312" t="s">
        <v>346</v>
      </c>
      <c r="F312" t="s">
        <v>297</v>
      </c>
      <c r="G312">
        <v>1</v>
      </c>
      <c r="H312" t="s">
        <v>831</v>
      </c>
      <c r="I312" t="s">
        <v>21421</v>
      </c>
      <c r="K312">
        <v>0</v>
      </c>
      <c r="L312" t="s">
        <v>21570</v>
      </c>
      <c r="M312" t="s">
        <v>9126</v>
      </c>
      <c r="N312">
        <v>22</v>
      </c>
      <c r="O312" t="s">
        <v>21571</v>
      </c>
      <c r="P312" t="s">
        <v>346</v>
      </c>
      <c r="T312" t="s">
        <v>17199</v>
      </c>
      <c r="U312" t="s">
        <v>484</v>
      </c>
      <c r="V312" t="s">
        <v>21572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21366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21367</v>
      </c>
      <c r="N319">
        <v>23</v>
      </c>
      <c r="O319" t="s">
        <v>21368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22977</v>
      </c>
      <c r="B323">
        <v>1</v>
      </c>
      <c r="C323" t="s">
        <v>22978</v>
      </c>
      <c r="D323" t="s">
        <v>309</v>
      </c>
      <c r="F323" t="s">
        <v>297</v>
      </c>
      <c r="H323" t="s">
        <v>573</v>
      </c>
      <c r="I323" t="s">
        <v>22978</v>
      </c>
      <c r="K323">
        <v>0</v>
      </c>
      <c r="L323" t="s">
        <v>1176</v>
      </c>
      <c r="M323" t="s">
        <v>1228</v>
      </c>
      <c r="O323" t="s">
        <v>22979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21424</v>
      </c>
      <c r="B333">
        <v>1</v>
      </c>
      <c r="C333" t="s">
        <v>21425</v>
      </c>
      <c r="D333" t="s">
        <v>447</v>
      </c>
      <c r="F333" t="s">
        <v>297</v>
      </c>
      <c r="G333">
        <v>25</v>
      </c>
      <c r="H333" t="s">
        <v>315</v>
      </c>
      <c r="I333" t="s">
        <v>21425</v>
      </c>
      <c r="K333">
        <v>0</v>
      </c>
      <c r="L333" t="s">
        <v>2421</v>
      </c>
      <c r="M333" t="s">
        <v>754</v>
      </c>
      <c r="N333">
        <v>21</v>
      </c>
      <c r="O333" t="s">
        <v>21573</v>
      </c>
      <c r="P333" t="s">
        <v>447</v>
      </c>
      <c r="T333" t="s">
        <v>2291</v>
      </c>
      <c r="U333" t="s">
        <v>516</v>
      </c>
      <c r="V333" t="s">
        <v>21574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22980</v>
      </c>
      <c r="B335">
        <v>1</v>
      </c>
      <c r="C335" t="s">
        <v>22981</v>
      </c>
      <c r="D335" t="s">
        <v>346</v>
      </c>
      <c r="F335" t="s">
        <v>297</v>
      </c>
      <c r="G335">
        <v>80</v>
      </c>
      <c r="H335" t="s">
        <v>535</v>
      </c>
      <c r="I335" t="s">
        <v>22981</v>
      </c>
      <c r="K335">
        <v>0</v>
      </c>
      <c r="L335" t="s">
        <v>2463</v>
      </c>
      <c r="M335" t="s">
        <v>22982</v>
      </c>
      <c r="O335" t="s">
        <v>22983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21575</v>
      </c>
      <c r="B354">
        <v>1</v>
      </c>
      <c r="C354" t="s">
        <v>21576</v>
      </c>
      <c r="D354" t="s">
        <v>433</v>
      </c>
      <c r="F354" t="s">
        <v>297</v>
      </c>
      <c r="G354">
        <v>3</v>
      </c>
      <c r="H354" t="s">
        <v>644</v>
      </c>
      <c r="I354" t="s">
        <v>21576</v>
      </c>
      <c r="K354">
        <v>0</v>
      </c>
      <c r="L354" t="s">
        <v>521</v>
      </c>
      <c r="M354" t="s">
        <v>21577</v>
      </c>
      <c r="O354" t="s">
        <v>21578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21579</v>
      </c>
      <c r="B363">
        <v>1</v>
      </c>
      <c r="C363" t="s">
        <v>21580</v>
      </c>
      <c r="D363" t="s">
        <v>433</v>
      </c>
      <c r="F363" t="s">
        <v>297</v>
      </c>
      <c r="G363">
        <v>16</v>
      </c>
      <c r="H363" t="s">
        <v>829</v>
      </c>
      <c r="I363" t="s">
        <v>21580</v>
      </c>
      <c r="K363">
        <v>0</v>
      </c>
      <c r="L363" t="s">
        <v>3177</v>
      </c>
      <c r="M363" t="s">
        <v>18496</v>
      </c>
      <c r="N363">
        <v>22</v>
      </c>
      <c r="O363" t="s">
        <v>21581</v>
      </c>
      <c r="P363" t="s">
        <v>433</v>
      </c>
      <c r="T363" t="s">
        <v>2291</v>
      </c>
      <c r="U363" t="s">
        <v>868</v>
      </c>
      <c r="V363" t="s">
        <v>21582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21408</v>
      </c>
      <c r="B375">
        <v>1</v>
      </c>
      <c r="C375" t="s">
        <v>21409</v>
      </c>
      <c r="D375" t="s">
        <v>309</v>
      </c>
      <c r="F375" t="s">
        <v>297</v>
      </c>
      <c r="G375">
        <v>5</v>
      </c>
      <c r="H375" t="s">
        <v>315</v>
      </c>
      <c r="I375" t="s">
        <v>21409</v>
      </c>
      <c r="K375">
        <v>0</v>
      </c>
      <c r="L375" t="s">
        <v>19424</v>
      </c>
      <c r="M375" t="s">
        <v>2013</v>
      </c>
      <c r="N375">
        <v>23</v>
      </c>
      <c r="O375" t="s">
        <v>21583</v>
      </c>
      <c r="P375" t="s">
        <v>309</v>
      </c>
      <c r="T375" t="s">
        <v>17218</v>
      </c>
      <c r="U375" t="s">
        <v>440</v>
      </c>
      <c r="V375" t="s">
        <v>21584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21410</v>
      </c>
      <c r="B378">
        <v>1</v>
      </c>
      <c r="C378" t="s">
        <v>21411</v>
      </c>
      <c r="D378" t="s">
        <v>319</v>
      </c>
      <c r="F378" t="s">
        <v>297</v>
      </c>
      <c r="G378">
        <v>89</v>
      </c>
      <c r="H378" t="s">
        <v>690</v>
      </c>
      <c r="I378" t="s">
        <v>21411</v>
      </c>
      <c r="K378">
        <v>0</v>
      </c>
      <c r="L378" t="s">
        <v>1313</v>
      </c>
      <c r="M378" t="s">
        <v>14162</v>
      </c>
      <c r="N378">
        <v>21</v>
      </c>
      <c r="O378" t="s">
        <v>21585</v>
      </c>
      <c r="P378" t="s">
        <v>319</v>
      </c>
      <c r="Q378" t="s">
        <v>406</v>
      </c>
      <c r="T378" t="s">
        <v>17218</v>
      </c>
      <c r="U378" t="s">
        <v>14060</v>
      </c>
      <c r="V378" t="s">
        <v>21586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22984</v>
      </c>
      <c r="B412">
        <v>1</v>
      </c>
      <c r="C412" t="s">
        <v>22985</v>
      </c>
      <c r="D412" t="s">
        <v>346</v>
      </c>
      <c r="F412" t="s">
        <v>297</v>
      </c>
      <c r="H412" t="s">
        <v>432</v>
      </c>
      <c r="I412" t="s">
        <v>22985</v>
      </c>
      <c r="K412">
        <v>0</v>
      </c>
      <c r="L412" t="s">
        <v>22986</v>
      </c>
      <c r="M412" t="s">
        <v>22987</v>
      </c>
      <c r="O412" t="s">
        <v>22988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21587</v>
      </c>
      <c r="B438">
        <v>1</v>
      </c>
      <c r="C438" t="s">
        <v>21588</v>
      </c>
      <c r="D438" t="s">
        <v>319</v>
      </c>
      <c r="F438" t="s">
        <v>297</v>
      </c>
      <c r="H438" t="s">
        <v>505</v>
      </c>
      <c r="I438" t="s">
        <v>21588</v>
      </c>
      <c r="K438">
        <v>0</v>
      </c>
      <c r="L438" t="s">
        <v>1156</v>
      </c>
      <c r="M438" t="s">
        <v>1107</v>
      </c>
      <c r="O438" t="s">
        <v>21589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21590</v>
      </c>
      <c r="B457">
        <v>1</v>
      </c>
      <c r="C457" t="s">
        <v>21591</v>
      </c>
      <c r="D457" t="s">
        <v>346</v>
      </c>
      <c r="F457" t="s">
        <v>297</v>
      </c>
      <c r="G457">
        <v>82</v>
      </c>
      <c r="H457" t="s">
        <v>395</v>
      </c>
      <c r="I457" t="s">
        <v>21591</v>
      </c>
      <c r="K457">
        <v>0</v>
      </c>
      <c r="L457" t="s">
        <v>21592</v>
      </c>
      <c r="M457" t="s">
        <v>311</v>
      </c>
      <c r="N457">
        <v>24</v>
      </c>
      <c r="O457" t="s">
        <v>21593</v>
      </c>
      <c r="P457" t="s">
        <v>346</v>
      </c>
      <c r="T457" t="s">
        <v>17199</v>
      </c>
      <c r="U457" t="s">
        <v>638</v>
      </c>
      <c r="V457" t="s">
        <v>21594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21595</v>
      </c>
      <c r="B460">
        <v>1</v>
      </c>
      <c r="C460" t="s">
        <v>21596</v>
      </c>
      <c r="D460" t="s">
        <v>447</v>
      </c>
      <c r="F460" t="s">
        <v>297</v>
      </c>
      <c r="G460">
        <v>43</v>
      </c>
      <c r="H460" t="s">
        <v>531</v>
      </c>
      <c r="I460" t="s">
        <v>21596</v>
      </c>
      <c r="K460">
        <v>0</v>
      </c>
      <c r="L460" t="s">
        <v>1224</v>
      </c>
      <c r="M460" t="s">
        <v>3447</v>
      </c>
      <c r="N460">
        <v>24</v>
      </c>
      <c r="O460" t="s">
        <v>21597</v>
      </c>
      <c r="P460" t="s">
        <v>447</v>
      </c>
      <c r="T460" t="s">
        <v>6906</v>
      </c>
      <c r="U460" t="s">
        <v>1359</v>
      </c>
      <c r="V460" t="s">
        <v>21598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21599</v>
      </c>
      <c r="B481">
        <v>1</v>
      </c>
      <c r="C481" t="s">
        <v>21600</v>
      </c>
      <c r="D481" t="s">
        <v>319</v>
      </c>
      <c r="F481" t="s">
        <v>297</v>
      </c>
      <c r="G481">
        <v>89</v>
      </c>
      <c r="H481" t="s">
        <v>653</v>
      </c>
      <c r="I481" t="s">
        <v>21600</v>
      </c>
      <c r="K481">
        <v>0</v>
      </c>
      <c r="L481" t="s">
        <v>1285</v>
      </c>
      <c r="M481" t="s">
        <v>21601</v>
      </c>
      <c r="O481" t="s">
        <v>21602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21603</v>
      </c>
      <c r="B487">
        <v>1</v>
      </c>
      <c r="C487" t="s">
        <v>21604</v>
      </c>
      <c r="D487" t="s">
        <v>447</v>
      </c>
      <c r="F487" t="s">
        <v>297</v>
      </c>
      <c r="G487">
        <v>36</v>
      </c>
      <c r="H487" t="s">
        <v>680</v>
      </c>
      <c r="I487" t="s">
        <v>21604</v>
      </c>
      <c r="K487">
        <v>0</v>
      </c>
      <c r="L487" t="s">
        <v>592</v>
      </c>
      <c r="M487" t="s">
        <v>1534</v>
      </c>
      <c r="N487">
        <v>23</v>
      </c>
      <c r="O487" t="s">
        <v>21605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21606</v>
      </c>
      <c r="B489">
        <v>1</v>
      </c>
      <c r="C489" t="s">
        <v>21607</v>
      </c>
      <c r="D489" t="s">
        <v>447</v>
      </c>
      <c r="F489" t="s">
        <v>297</v>
      </c>
      <c r="H489" t="s">
        <v>831</v>
      </c>
      <c r="I489" t="s">
        <v>21607</v>
      </c>
      <c r="K489">
        <v>0</v>
      </c>
      <c r="L489" t="s">
        <v>443</v>
      </c>
      <c r="M489" t="s">
        <v>507</v>
      </c>
      <c r="O489" t="s">
        <v>21608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21609</v>
      </c>
      <c r="B493">
        <v>1</v>
      </c>
      <c r="C493" t="s">
        <v>21610</v>
      </c>
      <c r="D493" t="s">
        <v>447</v>
      </c>
      <c r="F493" t="s">
        <v>297</v>
      </c>
      <c r="G493">
        <v>38</v>
      </c>
      <c r="H493" t="s">
        <v>831</v>
      </c>
      <c r="I493" t="s">
        <v>21610</v>
      </c>
      <c r="K493">
        <v>0</v>
      </c>
      <c r="L493" t="s">
        <v>320</v>
      </c>
      <c r="M493" t="s">
        <v>21611</v>
      </c>
      <c r="O493" t="s">
        <v>21612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21613</v>
      </c>
      <c r="B510">
        <v>1</v>
      </c>
      <c r="C510" t="s">
        <v>21614</v>
      </c>
      <c r="D510" t="s">
        <v>447</v>
      </c>
      <c r="F510" t="s">
        <v>297</v>
      </c>
      <c r="G510">
        <v>42</v>
      </c>
      <c r="H510" t="s">
        <v>637</v>
      </c>
      <c r="I510" t="s">
        <v>21614</v>
      </c>
      <c r="K510">
        <v>0</v>
      </c>
      <c r="L510" t="s">
        <v>21615</v>
      </c>
      <c r="M510" t="s">
        <v>595</v>
      </c>
      <c r="N510">
        <v>24</v>
      </c>
      <c r="O510" t="s">
        <v>21616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21617</v>
      </c>
      <c r="B526">
        <v>1</v>
      </c>
      <c r="C526" t="s">
        <v>21618</v>
      </c>
      <c r="D526" t="s">
        <v>346</v>
      </c>
      <c r="F526" t="s">
        <v>297</v>
      </c>
      <c r="H526" t="s">
        <v>339</v>
      </c>
      <c r="I526" t="s">
        <v>21618</v>
      </c>
      <c r="K526">
        <v>0</v>
      </c>
      <c r="L526" t="s">
        <v>7161</v>
      </c>
      <c r="M526" t="s">
        <v>21619</v>
      </c>
      <c r="O526" t="s">
        <v>21620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22989</v>
      </c>
      <c r="B539">
        <v>1</v>
      </c>
      <c r="C539" t="s">
        <v>22990</v>
      </c>
      <c r="D539" t="s">
        <v>319</v>
      </c>
      <c r="F539" t="s">
        <v>297</v>
      </c>
      <c r="H539" t="s">
        <v>519</v>
      </c>
      <c r="I539" t="s">
        <v>22990</v>
      </c>
      <c r="K539">
        <v>0</v>
      </c>
      <c r="L539" t="s">
        <v>606</v>
      </c>
      <c r="M539" t="s">
        <v>22991</v>
      </c>
      <c r="O539" t="s">
        <v>22992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21621</v>
      </c>
      <c r="B542">
        <v>1</v>
      </c>
      <c r="C542" t="s">
        <v>21622</v>
      </c>
      <c r="D542" t="s">
        <v>309</v>
      </c>
      <c r="F542" t="s">
        <v>297</v>
      </c>
      <c r="H542" t="s">
        <v>432</v>
      </c>
      <c r="I542" t="s">
        <v>21622</v>
      </c>
      <c r="K542">
        <v>0</v>
      </c>
      <c r="L542" t="s">
        <v>329</v>
      </c>
      <c r="M542" t="s">
        <v>21623</v>
      </c>
      <c r="O542" t="s">
        <v>21624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21326</v>
      </c>
      <c r="B545">
        <v>1</v>
      </c>
      <c r="C545" t="s">
        <v>21327</v>
      </c>
      <c r="D545" t="s">
        <v>433</v>
      </c>
      <c r="F545" t="s">
        <v>297</v>
      </c>
      <c r="G545">
        <v>49</v>
      </c>
      <c r="H545" t="s">
        <v>360</v>
      </c>
      <c r="I545" t="s">
        <v>21327</v>
      </c>
      <c r="K545">
        <v>1</v>
      </c>
      <c r="L545" t="s">
        <v>621</v>
      </c>
      <c r="M545" t="s">
        <v>4183</v>
      </c>
      <c r="N545">
        <v>23</v>
      </c>
      <c r="O545" t="s">
        <v>21328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21625</v>
      </c>
      <c r="B549">
        <v>1</v>
      </c>
      <c r="C549" t="s">
        <v>21626</v>
      </c>
      <c r="D549" t="s">
        <v>346</v>
      </c>
      <c r="F549" t="s">
        <v>297</v>
      </c>
      <c r="G549">
        <v>81</v>
      </c>
      <c r="H549" t="s">
        <v>390</v>
      </c>
      <c r="I549" t="s">
        <v>21626</v>
      </c>
      <c r="K549">
        <v>0</v>
      </c>
      <c r="L549" t="s">
        <v>21627</v>
      </c>
      <c r="M549" t="s">
        <v>1230</v>
      </c>
      <c r="N549">
        <v>23</v>
      </c>
      <c r="O549" t="s">
        <v>21628</v>
      </c>
      <c r="P549" t="s">
        <v>346</v>
      </c>
      <c r="T549" t="s">
        <v>17212</v>
      </c>
      <c r="U549" t="s">
        <v>14060</v>
      </c>
      <c r="V549" t="s">
        <v>21629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22993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21630</v>
      </c>
      <c r="B579">
        <v>1</v>
      </c>
      <c r="C579" t="s">
        <v>21631</v>
      </c>
      <c r="D579" t="s">
        <v>346</v>
      </c>
      <c r="F579" t="s">
        <v>297</v>
      </c>
      <c r="H579" t="s">
        <v>470</v>
      </c>
      <c r="I579" t="s">
        <v>21631</v>
      </c>
      <c r="K579">
        <v>0</v>
      </c>
      <c r="L579" t="s">
        <v>3155</v>
      </c>
      <c r="M579" t="s">
        <v>21632</v>
      </c>
      <c r="O579" t="s">
        <v>21633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22994</v>
      </c>
      <c r="B588">
        <v>1</v>
      </c>
      <c r="C588" t="s">
        <v>22995</v>
      </c>
      <c r="D588" t="s">
        <v>319</v>
      </c>
      <c r="F588" t="s">
        <v>297</v>
      </c>
      <c r="G588">
        <v>47</v>
      </c>
      <c r="H588" t="s">
        <v>821</v>
      </c>
      <c r="I588" t="s">
        <v>22995</v>
      </c>
      <c r="K588">
        <v>0</v>
      </c>
      <c r="L588" t="s">
        <v>21778</v>
      </c>
      <c r="M588" t="s">
        <v>22996</v>
      </c>
      <c r="O588" t="s">
        <v>22997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21634</v>
      </c>
      <c r="B604">
        <v>1</v>
      </c>
      <c r="C604" t="s">
        <v>21635</v>
      </c>
      <c r="D604" t="s">
        <v>447</v>
      </c>
      <c r="F604" t="s">
        <v>297</v>
      </c>
      <c r="G604">
        <v>44</v>
      </c>
      <c r="H604" t="s">
        <v>446</v>
      </c>
      <c r="I604" t="s">
        <v>21635</v>
      </c>
      <c r="K604">
        <v>0</v>
      </c>
      <c r="L604" t="s">
        <v>4566</v>
      </c>
      <c r="M604" t="s">
        <v>793</v>
      </c>
      <c r="O604" t="s">
        <v>21636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21637</v>
      </c>
      <c r="B652">
        <v>1</v>
      </c>
      <c r="C652" t="s">
        <v>21638</v>
      </c>
      <c r="D652" t="s">
        <v>346</v>
      </c>
      <c r="F652" t="s">
        <v>297</v>
      </c>
      <c r="G652">
        <v>80</v>
      </c>
      <c r="H652" t="s">
        <v>637</v>
      </c>
      <c r="I652" t="s">
        <v>21638</v>
      </c>
      <c r="K652">
        <v>0</v>
      </c>
      <c r="L652" t="s">
        <v>770</v>
      </c>
      <c r="M652" t="s">
        <v>4091</v>
      </c>
      <c r="N652">
        <v>24</v>
      </c>
      <c r="O652" t="s">
        <v>21639</v>
      </c>
      <c r="P652" t="s">
        <v>346</v>
      </c>
      <c r="T652" t="s">
        <v>7653</v>
      </c>
      <c r="U652" t="s">
        <v>14060</v>
      </c>
      <c r="V652" t="s">
        <v>21640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21426</v>
      </c>
      <c r="B663">
        <v>1</v>
      </c>
      <c r="C663" t="s">
        <v>21427</v>
      </c>
      <c r="D663" t="s">
        <v>346</v>
      </c>
      <c r="F663" t="s">
        <v>297</v>
      </c>
      <c r="G663">
        <v>18</v>
      </c>
      <c r="H663" t="s">
        <v>354</v>
      </c>
      <c r="I663" t="s">
        <v>21427</v>
      </c>
      <c r="K663">
        <v>0</v>
      </c>
      <c r="L663" t="s">
        <v>466</v>
      </c>
      <c r="M663" t="s">
        <v>21641</v>
      </c>
      <c r="N663">
        <v>24</v>
      </c>
      <c r="O663" t="s">
        <v>21642</v>
      </c>
      <c r="P663" t="s">
        <v>346</v>
      </c>
      <c r="T663" t="s">
        <v>17199</v>
      </c>
      <c r="U663" t="s">
        <v>739</v>
      </c>
      <c r="V663" t="s">
        <v>21643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21644</v>
      </c>
      <c r="B668">
        <v>1</v>
      </c>
      <c r="C668" t="s">
        <v>21645</v>
      </c>
      <c r="D668" t="s">
        <v>447</v>
      </c>
      <c r="F668" t="s">
        <v>297</v>
      </c>
      <c r="H668" t="s">
        <v>432</v>
      </c>
      <c r="I668" t="s">
        <v>21645</v>
      </c>
      <c r="K668">
        <v>0</v>
      </c>
      <c r="L668" t="s">
        <v>1813</v>
      </c>
      <c r="M668" t="s">
        <v>21646</v>
      </c>
      <c r="O668" t="s">
        <v>21647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21428</v>
      </c>
      <c r="B675">
        <v>1</v>
      </c>
      <c r="C675" t="s">
        <v>21429</v>
      </c>
      <c r="D675" t="s">
        <v>319</v>
      </c>
      <c r="F675" t="s">
        <v>297</v>
      </c>
      <c r="G675">
        <v>87</v>
      </c>
      <c r="H675" t="s">
        <v>22998</v>
      </c>
      <c r="I675" t="s">
        <v>21429</v>
      </c>
      <c r="K675">
        <v>0</v>
      </c>
      <c r="L675" t="s">
        <v>21648</v>
      </c>
      <c r="M675" t="s">
        <v>21649</v>
      </c>
      <c r="N675">
        <v>22</v>
      </c>
      <c r="O675" t="s">
        <v>21650</v>
      </c>
      <c r="P675" t="s">
        <v>319</v>
      </c>
      <c r="T675" t="s">
        <v>17218</v>
      </c>
      <c r="U675" t="s">
        <v>338</v>
      </c>
      <c r="V675" t="s">
        <v>21651</v>
      </c>
    </row>
    <row r="676" spans="1:23" hidden="1" x14ac:dyDescent="0.25">
      <c r="A676" t="s">
        <v>21652</v>
      </c>
      <c r="B676">
        <v>1</v>
      </c>
      <c r="C676" t="s">
        <v>21653</v>
      </c>
      <c r="D676" t="s">
        <v>346</v>
      </c>
      <c r="F676" t="s">
        <v>297</v>
      </c>
      <c r="G676">
        <v>19</v>
      </c>
      <c r="H676" t="s">
        <v>535</v>
      </c>
      <c r="I676" t="s">
        <v>21653</v>
      </c>
      <c r="K676">
        <v>0</v>
      </c>
      <c r="L676" t="s">
        <v>21654</v>
      </c>
      <c r="M676" t="s">
        <v>2274</v>
      </c>
      <c r="O676" t="s">
        <v>21655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21329</v>
      </c>
      <c r="B686">
        <v>1</v>
      </c>
      <c r="C686" t="s">
        <v>21330</v>
      </c>
      <c r="D686" t="s">
        <v>447</v>
      </c>
      <c r="F686" t="s">
        <v>297</v>
      </c>
      <c r="G686">
        <v>34</v>
      </c>
      <c r="H686" t="s">
        <v>700</v>
      </c>
      <c r="I686" t="s">
        <v>21330</v>
      </c>
      <c r="K686">
        <v>1</v>
      </c>
      <c r="L686" t="s">
        <v>21331</v>
      </c>
      <c r="M686" t="s">
        <v>21332</v>
      </c>
      <c r="O686" t="s">
        <v>21333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21656</v>
      </c>
      <c r="B691">
        <v>1</v>
      </c>
      <c r="C691" t="s">
        <v>21657</v>
      </c>
      <c r="D691" t="s">
        <v>346</v>
      </c>
      <c r="F691" t="s">
        <v>297</v>
      </c>
      <c r="G691">
        <v>19</v>
      </c>
      <c r="H691" t="s">
        <v>562</v>
      </c>
      <c r="I691" t="s">
        <v>21657</v>
      </c>
      <c r="K691">
        <v>0</v>
      </c>
      <c r="L691" t="s">
        <v>832</v>
      </c>
      <c r="M691" t="s">
        <v>14756</v>
      </c>
      <c r="N691">
        <v>23</v>
      </c>
      <c r="O691" t="s">
        <v>21658</v>
      </c>
      <c r="P691" t="s">
        <v>346</v>
      </c>
      <c r="T691" t="s">
        <v>17205</v>
      </c>
      <c r="U691" t="s">
        <v>901</v>
      </c>
      <c r="V691" t="s">
        <v>21659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21660</v>
      </c>
      <c r="B694">
        <v>1</v>
      </c>
      <c r="C694" t="s">
        <v>21661</v>
      </c>
      <c r="D694" t="s">
        <v>447</v>
      </c>
      <c r="F694" t="s">
        <v>297</v>
      </c>
      <c r="H694" t="s">
        <v>315</v>
      </c>
      <c r="I694" t="s">
        <v>21661</v>
      </c>
      <c r="K694">
        <v>0</v>
      </c>
      <c r="L694" t="s">
        <v>21662</v>
      </c>
      <c r="M694" t="s">
        <v>1681</v>
      </c>
      <c r="O694" t="s">
        <v>21663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22999</v>
      </c>
      <c r="B704">
        <v>1</v>
      </c>
      <c r="C704" t="s">
        <v>21664</v>
      </c>
      <c r="D704" t="s">
        <v>447</v>
      </c>
      <c r="F704" t="s">
        <v>297</v>
      </c>
      <c r="G704">
        <v>30</v>
      </c>
      <c r="H704" t="s">
        <v>569</v>
      </c>
      <c r="I704" t="s">
        <v>21664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23000</v>
      </c>
      <c r="B713">
        <v>1</v>
      </c>
      <c r="C713" t="s">
        <v>23001</v>
      </c>
      <c r="D713" t="s">
        <v>447</v>
      </c>
      <c r="F713" t="s">
        <v>297</v>
      </c>
      <c r="G713">
        <v>45</v>
      </c>
      <c r="H713" t="s">
        <v>315</v>
      </c>
      <c r="I713" t="s">
        <v>23001</v>
      </c>
      <c r="K713">
        <v>0</v>
      </c>
      <c r="L713" t="s">
        <v>23002</v>
      </c>
      <c r="M713" t="s">
        <v>14771</v>
      </c>
      <c r="O713" t="s">
        <v>23003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21430</v>
      </c>
      <c r="B743">
        <v>1</v>
      </c>
      <c r="C743" t="s">
        <v>21431</v>
      </c>
      <c r="D743" t="s">
        <v>309</v>
      </c>
      <c r="F743" t="s">
        <v>297</v>
      </c>
      <c r="G743">
        <v>18</v>
      </c>
      <c r="H743" t="s">
        <v>432</v>
      </c>
      <c r="I743" t="s">
        <v>21431</v>
      </c>
      <c r="K743">
        <v>0</v>
      </c>
      <c r="L743" t="s">
        <v>1796</v>
      </c>
      <c r="M743" t="s">
        <v>507</v>
      </c>
      <c r="N743">
        <v>22</v>
      </c>
      <c r="O743" t="s">
        <v>21665</v>
      </c>
      <c r="P743" t="s">
        <v>309</v>
      </c>
      <c r="T743" t="s">
        <v>17199</v>
      </c>
      <c r="U743" t="s">
        <v>888</v>
      </c>
      <c r="V743" t="s">
        <v>21666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23004</v>
      </c>
      <c r="B745">
        <v>1</v>
      </c>
      <c r="C745" t="s">
        <v>23005</v>
      </c>
      <c r="D745" t="s">
        <v>309</v>
      </c>
      <c r="F745" t="s">
        <v>297</v>
      </c>
      <c r="G745">
        <v>15</v>
      </c>
      <c r="H745" t="s">
        <v>690</v>
      </c>
      <c r="I745" t="s">
        <v>23005</v>
      </c>
      <c r="K745">
        <v>0</v>
      </c>
      <c r="L745" t="s">
        <v>501</v>
      </c>
      <c r="M745" t="s">
        <v>23006</v>
      </c>
      <c r="O745" t="s">
        <v>23007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21667</v>
      </c>
      <c r="B754">
        <v>1</v>
      </c>
      <c r="C754" t="s">
        <v>21668</v>
      </c>
      <c r="D754" t="s">
        <v>346</v>
      </c>
      <c r="F754" t="s">
        <v>297</v>
      </c>
      <c r="G754">
        <v>16</v>
      </c>
      <c r="H754" t="s">
        <v>387</v>
      </c>
      <c r="I754" t="s">
        <v>21668</v>
      </c>
      <c r="K754">
        <v>0</v>
      </c>
      <c r="L754" t="s">
        <v>2480</v>
      </c>
      <c r="M754" t="s">
        <v>1107</v>
      </c>
      <c r="O754" t="s">
        <v>21669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21670</v>
      </c>
      <c r="B763">
        <v>1</v>
      </c>
      <c r="C763" t="s">
        <v>21671</v>
      </c>
      <c r="D763" t="s">
        <v>309</v>
      </c>
      <c r="F763" t="s">
        <v>297</v>
      </c>
      <c r="G763">
        <v>11</v>
      </c>
      <c r="H763" t="s">
        <v>345</v>
      </c>
      <c r="I763" t="s">
        <v>21671</v>
      </c>
      <c r="K763">
        <v>0</v>
      </c>
      <c r="L763" t="s">
        <v>675</v>
      </c>
      <c r="M763" t="s">
        <v>21672</v>
      </c>
      <c r="N763">
        <v>24</v>
      </c>
      <c r="O763" t="s">
        <v>21673</v>
      </c>
      <c r="P763" t="s">
        <v>309</v>
      </c>
      <c r="T763" t="s">
        <v>17199</v>
      </c>
      <c r="U763" t="s">
        <v>440</v>
      </c>
      <c r="V763" t="s">
        <v>21674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21675</v>
      </c>
      <c r="B782">
        <v>1</v>
      </c>
      <c r="C782" t="s">
        <v>21676</v>
      </c>
      <c r="D782" t="s">
        <v>319</v>
      </c>
      <c r="F782" t="s">
        <v>297</v>
      </c>
      <c r="G782">
        <v>41</v>
      </c>
      <c r="H782" t="s">
        <v>454</v>
      </c>
      <c r="I782" t="s">
        <v>21676</v>
      </c>
      <c r="K782">
        <v>0</v>
      </c>
      <c r="L782" t="s">
        <v>1453</v>
      </c>
      <c r="M782" t="s">
        <v>5775</v>
      </c>
      <c r="O782" t="s">
        <v>21677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21678</v>
      </c>
      <c r="B785">
        <v>1</v>
      </c>
      <c r="C785" t="s">
        <v>21679</v>
      </c>
      <c r="D785" t="s">
        <v>309</v>
      </c>
      <c r="F785" t="s">
        <v>297</v>
      </c>
      <c r="G785">
        <v>4</v>
      </c>
      <c r="H785" t="s">
        <v>959</v>
      </c>
      <c r="I785" t="s">
        <v>21679</v>
      </c>
      <c r="K785">
        <v>0</v>
      </c>
      <c r="L785" t="s">
        <v>2463</v>
      </c>
      <c r="M785" t="s">
        <v>21680</v>
      </c>
      <c r="N785">
        <v>24</v>
      </c>
      <c r="O785" t="s">
        <v>21681</v>
      </c>
      <c r="P785" t="s">
        <v>309</v>
      </c>
      <c r="T785" t="s">
        <v>17200</v>
      </c>
      <c r="U785" t="s">
        <v>530</v>
      </c>
      <c r="V785" t="s">
        <v>21682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23008</v>
      </c>
      <c r="B808">
        <v>1</v>
      </c>
      <c r="C808" t="s">
        <v>23009</v>
      </c>
      <c r="D808" t="s">
        <v>447</v>
      </c>
      <c r="F808" t="s">
        <v>297</v>
      </c>
      <c r="H808" t="s">
        <v>569</v>
      </c>
      <c r="I808" t="s">
        <v>23009</v>
      </c>
      <c r="K808">
        <v>0</v>
      </c>
      <c r="L808" t="s">
        <v>1470</v>
      </c>
      <c r="M808" t="s">
        <v>1433</v>
      </c>
      <c r="O808" t="s">
        <v>23010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21683</v>
      </c>
      <c r="B810">
        <v>1</v>
      </c>
      <c r="C810" t="s">
        <v>21684</v>
      </c>
      <c r="D810" t="s">
        <v>346</v>
      </c>
      <c r="F810" t="s">
        <v>297</v>
      </c>
      <c r="G810">
        <v>16</v>
      </c>
      <c r="H810" t="s">
        <v>432</v>
      </c>
      <c r="I810" t="s">
        <v>21684</v>
      </c>
      <c r="K810">
        <v>0</v>
      </c>
      <c r="L810" t="s">
        <v>21685</v>
      </c>
      <c r="M810" t="s">
        <v>21686</v>
      </c>
      <c r="N810">
        <v>23</v>
      </c>
      <c r="O810" t="s">
        <v>21687</v>
      </c>
      <c r="P810" t="s">
        <v>346</v>
      </c>
      <c r="T810" t="s">
        <v>17200</v>
      </c>
      <c r="U810" t="s">
        <v>369</v>
      </c>
      <c r="V810" t="s">
        <v>21688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21689</v>
      </c>
      <c r="B837">
        <v>1</v>
      </c>
      <c r="C837" t="s">
        <v>21690</v>
      </c>
      <c r="D837" t="s">
        <v>433</v>
      </c>
      <c r="F837" t="s">
        <v>297</v>
      </c>
      <c r="G837">
        <v>43</v>
      </c>
      <c r="H837" t="s">
        <v>580</v>
      </c>
      <c r="I837" t="s">
        <v>21690</v>
      </c>
      <c r="K837">
        <v>0</v>
      </c>
      <c r="L837" t="s">
        <v>929</v>
      </c>
      <c r="M837" t="s">
        <v>411</v>
      </c>
      <c r="N837">
        <v>23</v>
      </c>
      <c r="O837" t="s">
        <v>21691</v>
      </c>
      <c r="P837" t="s">
        <v>433</v>
      </c>
      <c r="T837" t="s">
        <v>7653</v>
      </c>
      <c r="U837" t="s">
        <v>715</v>
      </c>
      <c r="V837" t="s">
        <v>21692</v>
      </c>
    </row>
    <row r="838" spans="1:23" hidden="1" x14ac:dyDescent="0.25">
      <c r="A838" t="s">
        <v>21693</v>
      </c>
      <c r="B838">
        <v>1</v>
      </c>
      <c r="C838" t="s">
        <v>21694</v>
      </c>
      <c r="D838" t="s">
        <v>346</v>
      </c>
      <c r="F838" t="s">
        <v>297</v>
      </c>
      <c r="G838">
        <v>82</v>
      </c>
      <c r="H838" t="s">
        <v>3002</v>
      </c>
      <c r="I838" t="s">
        <v>21694</v>
      </c>
      <c r="K838">
        <v>0</v>
      </c>
      <c r="L838" t="s">
        <v>1487</v>
      </c>
      <c r="M838" t="s">
        <v>21695</v>
      </c>
      <c r="O838" t="s">
        <v>21696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23011</v>
      </c>
      <c r="B861">
        <v>1</v>
      </c>
      <c r="C861" t="s">
        <v>23012</v>
      </c>
      <c r="D861" t="s">
        <v>447</v>
      </c>
      <c r="F861" t="s">
        <v>297</v>
      </c>
      <c r="H861" t="s">
        <v>569</v>
      </c>
      <c r="I861" t="s">
        <v>23012</v>
      </c>
      <c r="K861">
        <v>0</v>
      </c>
      <c r="L861" t="s">
        <v>23013</v>
      </c>
      <c r="M861" t="s">
        <v>23014</v>
      </c>
      <c r="O861" t="s">
        <v>23015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21697</v>
      </c>
      <c r="B868">
        <v>1</v>
      </c>
      <c r="C868" t="s">
        <v>21698</v>
      </c>
      <c r="D868" t="s">
        <v>433</v>
      </c>
      <c r="F868" t="s">
        <v>297</v>
      </c>
      <c r="G868">
        <v>43</v>
      </c>
      <c r="H868" t="s">
        <v>446</v>
      </c>
      <c r="I868" t="s">
        <v>21698</v>
      </c>
      <c r="K868">
        <v>0</v>
      </c>
      <c r="L868" t="s">
        <v>832</v>
      </c>
      <c r="M868" t="s">
        <v>21699</v>
      </c>
      <c r="N868">
        <v>22</v>
      </c>
      <c r="O868" t="s">
        <v>21700</v>
      </c>
      <c r="P868" t="s">
        <v>433</v>
      </c>
      <c r="T868" t="s">
        <v>17200</v>
      </c>
      <c r="U868" t="s">
        <v>564</v>
      </c>
      <c r="V868" t="s">
        <v>21701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21702</v>
      </c>
      <c r="B875">
        <v>1</v>
      </c>
      <c r="C875" t="s">
        <v>21703</v>
      </c>
      <c r="D875" t="s">
        <v>346</v>
      </c>
      <c r="F875" t="s">
        <v>297</v>
      </c>
      <c r="G875">
        <v>81</v>
      </c>
      <c r="H875" t="s">
        <v>315</v>
      </c>
      <c r="I875" t="s">
        <v>21703</v>
      </c>
      <c r="K875">
        <v>0</v>
      </c>
      <c r="L875" t="s">
        <v>21704</v>
      </c>
      <c r="M875" t="s">
        <v>21705</v>
      </c>
      <c r="N875">
        <v>26</v>
      </c>
      <c r="O875" t="s">
        <v>21706</v>
      </c>
      <c r="P875" t="s">
        <v>346</v>
      </c>
      <c r="T875" t="s">
        <v>17198</v>
      </c>
      <c r="U875" t="s">
        <v>1359</v>
      </c>
      <c r="V875" t="s">
        <v>21707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21708</v>
      </c>
      <c r="B912">
        <v>1</v>
      </c>
      <c r="C912" t="s">
        <v>21709</v>
      </c>
      <c r="D912" t="s">
        <v>346</v>
      </c>
      <c r="F912" t="s">
        <v>297</v>
      </c>
      <c r="G912">
        <v>83</v>
      </c>
      <c r="H912" t="s">
        <v>409</v>
      </c>
      <c r="I912" t="s">
        <v>21709</v>
      </c>
      <c r="K912">
        <v>0</v>
      </c>
      <c r="L912" t="s">
        <v>610</v>
      </c>
      <c r="M912" t="s">
        <v>21710</v>
      </c>
      <c r="N912">
        <v>22</v>
      </c>
      <c r="O912" t="s">
        <v>21711</v>
      </c>
      <c r="P912" t="s">
        <v>346</v>
      </c>
      <c r="T912" t="s">
        <v>17199</v>
      </c>
      <c r="U912" t="s">
        <v>440</v>
      </c>
      <c r="V912" t="s">
        <v>21712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21713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21714</v>
      </c>
      <c r="M919" t="s">
        <v>5527</v>
      </c>
      <c r="N919">
        <v>26</v>
      </c>
      <c r="O919" t="s">
        <v>21715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21716</v>
      </c>
      <c r="B921">
        <v>1</v>
      </c>
      <c r="C921" t="s">
        <v>21717</v>
      </c>
      <c r="D921" t="s">
        <v>309</v>
      </c>
      <c r="F921" t="s">
        <v>297</v>
      </c>
      <c r="G921">
        <v>14</v>
      </c>
      <c r="H921" t="s">
        <v>586</v>
      </c>
      <c r="I921" t="s">
        <v>21717</v>
      </c>
      <c r="K921">
        <v>0</v>
      </c>
      <c r="L921" t="s">
        <v>882</v>
      </c>
      <c r="M921" t="s">
        <v>1649</v>
      </c>
      <c r="N921">
        <v>24</v>
      </c>
      <c r="O921" t="s">
        <v>21718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21719</v>
      </c>
      <c r="B929">
        <v>1</v>
      </c>
      <c r="C929" t="s">
        <v>21720</v>
      </c>
      <c r="D929" t="s">
        <v>15384</v>
      </c>
      <c r="F929" t="s">
        <v>297</v>
      </c>
      <c r="H929" t="s">
        <v>690</v>
      </c>
      <c r="I929" t="s">
        <v>21720</v>
      </c>
      <c r="K929">
        <v>0</v>
      </c>
      <c r="L929" t="s">
        <v>2074</v>
      </c>
      <c r="M929" t="s">
        <v>514</v>
      </c>
      <c r="O929" t="s">
        <v>21721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21722</v>
      </c>
      <c r="B939">
        <v>1</v>
      </c>
      <c r="C939" t="s">
        <v>21723</v>
      </c>
      <c r="D939" t="s">
        <v>447</v>
      </c>
      <c r="F939" t="s">
        <v>297</v>
      </c>
      <c r="G939">
        <v>6</v>
      </c>
      <c r="H939" t="s">
        <v>345</v>
      </c>
      <c r="I939" t="s">
        <v>21723</v>
      </c>
      <c r="K939">
        <v>0</v>
      </c>
      <c r="L939" t="s">
        <v>366</v>
      </c>
      <c r="M939" t="s">
        <v>21724</v>
      </c>
      <c r="N939">
        <v>23</v>
      </c>
      <c r="O939" t="s">
        <v>21725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21432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21726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21334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21727</v>
      </c>
      <c r="B961">
        <v>1</v>
      </c>
      <c r="C961" t="s">
        <v>21728</v>
      </c>
      <c r="D961" t="s">
        <v>447</v>
      </c>
      <c r="F961" t="s">
        <v>297</v>
      </c>
      <c r="H961" t="s">
        <v>700</v>
      </c>
      <c r="I961" t="s">
        <v>21728</v>
      </c>
      <c r="K961">
        <v>0</v>
      </c>
      <c r="L961" t="s">
        <v>21729</v>
      </c>
      <c r="M961" t="s">
        <v>1221</v>
      </c>
      <c r="N961">
        <v>24</v>
      </c>
      <c r="O961" t="s">
        <v>21730</v>
      </c>
      <c r="P961" t="s">
        <v>447</v>
      </c>
      <c r="T961" t="s">
        <v>5163</v>
      </c>
      <c r="U961" t="s">
        <v>901</v>
      </c>
      <c r="V961" t="s">
        <v>21731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21732</v>
      </c>
      <c r="B963">
        <v>1</v>
      </c>
      <c r="C963" t="s">
        <v>21733</v>
      </c>
      <c r="D963" t="s">
        <v>309</v>
      </c>
      <c r="F963" t="s">
        <v>297</v>
      </c>
      <c r="G963">
        <v>16</v>
      </c>
      <c r="H963" t="s">
        <v>432</v>
      </c>
      <c r="I963" t="s">
        <v>21733</v>
      </c>
      <c r="K963">
        <v>0</v>
      </c>
      <c r="L963" t="s">
        <v>1285</v>
      </c>
      <c r="M963" t="s">
        <v>21734</v>
      </c>
      <c r="N963">
        <v>24</v>
      </c>
      <c r="O963" t="s">
        <v>21735</v>
      </c>
      <c r="P963" t="s">
        <v>309</v>
      </c>
      <c r="T963" t="s">
        <v>17198</v>
      </c>
      <c r="U963" t="s">
        <v>868</v>
      </c>
      <c r="V963" t="s">
        <v>21736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21737</v>
      </c>
      <c r="B974">
        <v>1</v>
      </c>
      <c r="C974" t="s">
        <v>21738</v>
      </c>
      <c r="D974" t="s">
        <v>346</v>
      </c>
      <c r="F974" t="s">
        <v>297</v>
      </c>
      <c r="H974" t="s">
        <v>531</v>
      </c>
      <c r="I974" t="s">
        <v>21738</v>
      </c>
      <c r="K974">
        <v>0</v>
      </c>
      <c r="L974" t="s">
        <v>21739</v>
      </c>
      <c r="M974" t="s">
        <v>2074</v>
      </c>
      <c r="O974" t="s">
        <v>21740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23016</v>
      </c>
      <c r="B983">
        <v>1</v>
      </c>
      <c r="C983" t="s">
        <v>23017</v>
      </c>
      <c r="D983" t="s">
        <v>346</v>
      </c>
      <c r="F983" t="s">
        <v>297</v>
      </c>
      <c r="G983">
        <v>83</v>
      </c>
      <c r="H983" t="s">
        <v>315</v>
      </c>
      <c r="I983" t="s">
        <v>23017</v>
      </c>
      <c r="K983">
        <v>0</v>
      </c>
      <c r="L983" t="s">
        <v>19050</v>
      </c>
      <c r="M983" t="s">
        <v>22110</v>
      </c>
      <c r="O983" t="s">
        <v>23018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23019</v>
      </c>
      <c r="B1015">
        <v>1</v>
      </c>
      <c r="C1015" t="s">
        <v>23020</v>
      </c>
      <c r="D1015" t="s">
        <v>319</v>
      </c>
      <c r="F1015" t="s">
        <v>297</v>
      </c>
      <c r="G1015">
        <v>88</v>
      </c>
      <c r="H1015" t="s">
        <v>1248</v>
      </c>
      <c r="I1015" t="s">
        <v>23020</v>
      </c>
      <c r="K1015">
        <v>0</v>
      </c>
      <c r="L1015" t="s">
        <v>640</v>
      </c>
      <c r="M1015" t="s">
        <v>23021</v>
      </c>
      <c r="O1015" t="s">
        <v>23022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21433</v>
      </c>
      <c r="B1019">
        <v>1</v>
      </c>
      <c r="C1019" t="s">
        <v>21434</v>
      </c>
      <c r="D1019" t="s">
        <v>346</v>
      </c>
      <c r="F1019" t="s">
        <v>297</v>
      </c>
      <c r="G1019">
        <v>6</v>
      </c>
      <c r="H1019" t="s">
        <v>1293</v>
      </c>
      <c r="I1019" t="s">
        <v>21434</v>
      </c>
      <c r="K1019">
        <v>0</v>
      </c>
      <c r="L1019" t="s">
        <v>1108</v>
      </c>
      <c r="M1019" t="s">
        <v>1242</v>
      </c>
      <c r="N1019">
        <v>23</v>
      </c>
      <c r="O1019" t="s">
        <v>21741</v>
      </c>
      <c r="P1019" t="s">
        <v>346</v>
      </c>
      <c r="T1019" t="s">
        <v>5163</v>
      </c>
      <c r="U1019" t="s">
        <v>301</v>
      </c>
      <c r="V1019" t="s">
        <v>21742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21743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21744</v>
      </c>
      <c r="B1033">
        <v>1</v>
      </c>
      <c r="C1033" t="s">
        <v>21745</v>
      </c>
      <c r="D1033" t="s">
        <v>346</v>
      </c>
      <c r="F1033" t="s">
        <v>297</v>
      </c>
      <c r="G1033">
        <v>84</v>
      </c>
      <c r="H1033" t="s">
        <v>426</v>
      </c>
      <c r="I1033" t="s">
        <v>21745</v>
      </c>
      <c r="K1033">
        <v>0</v>
      </c>
      <c r="L1033" t="s">
        <v>1066</v>
      </c>
      <c r="M1033" t="s">
        <v>14181</v>
      </c>
      <c r="O1033" t="s">
        <v>21746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21435</v>
      </c>
      <c r="B1041">
        <v>1</v>
      </c>
      <c r="C1041" t="s">
        <v>21436</v>
      </c>
      <c r="D1041" t="s">
        <v>346</v>
      </c>
      <c r="F1041" t="s">
        <v>297</v>
      </c>
      <c r="G1041">
        <v>82</v>
      </c>
      <c r="H1041" t="s">
        <v>315</v>
      </c>
      <c r="I1041" t="s">
        <v>21436</v>
      </c>
      <c r="K1041">
        <v>0</v>
      </c>
      <c r="L1041" t="s">
        <v>16639</v>
      </c>
      <c r="M1041" t="s">
        <v>1780</v>
      </c>
      <c r="N1041">
        <v>22</v>
      </c>
      <c r="O1041" t="s">
        <v>21747</v>
      </c>
      <c r="P1041" t="s">
        <v>346</v>
      </c>
      <c r="T1041" t="s">
        <v>17205</v>
      </c>
      <c r="U1041" t="s">
        <v>296</v>
      </c>
      <c r="V1041" t="s">
        <v>21748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21749</v>
      </c>
      <c r="B1065">
        <v>1</v>
      </c>
      <c r="C1065" t="s">
        <v>21750</v>
      </c>
      <c r="D1065" t="s">
        <v>346</v>
      </c>
      <c r="F1065" t="s">
        <v>297</v>
      </c>
      <c r="G1065">
        <v>82</v>
      </c>
      <c r="H1065" t="s">
        <v>591</v>
      </c>
      <c r="I1065" t="s">
        <v>21750</v>
      </c>
      <c r="K1065">
        <v>0</v>
      </c>
      <c r="L1065" t="s">
        <v>21751</v>
      </c>
      <c r="M1065" t="s">
        <v>441</v>
      </c>
      <c r="N1065">
        <v>22</v>
      </c>
      <c r="O1065" t="s">
        <v>21752</v>
      </c>
      <c r="P1065" t="s">
        <v>346</v>
      </c>
      <c r="T1065" t="s">
        <v>17212</v>
      </c>
      <c r="U1065" t="s">
        <v>516</v>
      </c>
      <c r="V1065" t="s">
        <v>21753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21335</v>
      </c>
      <c r="B1077">
        <v>1</v>
      </c>
      <c r="C1077" t="s">
        <v>21336</v>
      </c>
      <c r="D1077" t="s">
        <v>319</v>
      </c>
      <c r="F1077" t="s">
        <v>297</v>
      </c>
      <c r="G1077">
        <v>46</v>
      </c>
      <c r="H1077" t="s">
        <v>653</v>
      </c>
      <c r="I1077" t="s">
        <v>21336</v>
      </c>
      <c r="K1077">
        <v>5</v>
      </c>
      <c r="L1077" t="s">
        <v>21337</v>
      </c>
      <c r="M1077" t="s">
        <v>2404</v>
      </c>
      <c r="N1077">
        <v>27</v>
      </c>
      <c r="O1077" t="s">
        <v>21338</v>
      </c>
      <c r="P1077" t="s">
        <v>319</v>
      </c>
      <c r="T1077" t="s">
        <v>17200</v>
      </c>
      <c r="U1077" t="s">
        <v>484</v>
      </c>
      <c r="V1077" t="s">
        <v>21339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23023</v>
      </c>
      <c r="B1080">
        <v>1</v>
      </c>
      <c r="C1080" t="s">
        <v>23024</v>
      </c>
      <c r="D1080" t="s">
        <v>319</v>
      </c>
      <c r="F1080" t="s">
        <v>297</v>
      </c>
      <c r="G1080">
        <v>49</v>
      </c>
      <c r="H1080" t="s">
        <v>400</v>
      </c>
      <c r="I1080" t="s">
        <v>23024</v>
      </c>
      <c r="K1080">
        <v>0</v>
      </c>
      <c r="L1080" t="s">
        <v>1832</v>
      </c>
      <c r="M1080" t="s">
        <v>23025</v>
      </c>
      <c r="O1080" t="s">
        <v>23026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21437</v>
      </c>
      <c r="B1083">
        <v>1</v>
      </c>
      <c r="C1083" t="s">
        <v>21438</v>
      </c>
      <c r="D1083" t="s">
        <v>346</v>
      </c>
      <c r="F1083" t="s">
        <v>297</v>
      </c>
      <c r="G1083">
        <v>10</v>
      </c>
      <c r="H1083" t="s">
        <v>409</v>
      </c>
      <c r="I1083" t="s">
        <v>21438</v>
      </c>
      <c r="K1083">
        <v>0</v>
      </c>
      <c r="L1083" t="s">
        <v>21754</v>
      </c>
      <c r="M1083" t="s">
        <v>2984</v>
      </c>
      <c r="N1083">
        <v>21</v>
      </c>
      <c r="O1083" t="s">
        <v>21755</v>
      </c>
      <c r="P1083" t="s">
        <v>346</v>
      </c>
      <c r="T1083" t="s">
        <v>17200</v>
      </c>
      <c r="U1083" t="s">
        <v>301</v>
      </c>
      <c r="V1083" t="s">
        <v>21756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21757</v>
      </c>
      <c r="B1102">
        <v>1</v>
      </c>
      <c r="C1102" t="s">
        <v>21758</v>
      </c>
      <c r="D1102" t="s">
        <v>447</v>
      </c>
      <c r="F1102" t="s">
        <v>297</v>
      </c>
      <c r="G1102">
        <v>35</v>
      </c>
      <c r="H1102" t="s">
        <v>597</v>
      </c>
      <c r="I1102" t="s">
        <v>21758</v>
      </c>
      <c r="K1102">
        <v>0</v>
      </c>
      <c r="L1102" t="s">
        <v>762</v>
      </c>
      <c r="M1102" t="s">
        <v>1107</v>
      </c>
      <c r="N1102">
        <v>22</v>
      </c>
      <c r="O1102" t="s">
        <v>21759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21760</v>
      </c>
      <c r="B1103">
        <v>1</v>
      </c>
      <c r="C1103" t="s">
        <v>21761</v>
      </c>
      <c r="D1103" t="s">
        <v>346</v>
      </c>
      <c r="F1103" t="s">
        <v>297</v>
      </c>
      <c r="G1103">
        <v>84</v>
      </c>
      <c r="H1103" t="s">
        <v>915</v>
      </c>
      <c r="I1103" t="s">
        <v>21761</v>
      </c>
      <c r="K1103">
        <v>0</v>
      </c>
      <c r="L1103" t="s">
        <v>1832</v>
      </c>
      <c r="M1103" t="s">
        <v>21762</v>
      </c>
      <c r="O1103" t="s">
        <v>21763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23027</v>
      </c>
      <c r="B1111">
        <v>1</v>
      </c>
      <c r="C1111" t="s">
        <v>23028</v>
      </c>
      <c r="D1111" t="s">
        <v>346</v>
      </c>
      <c r="F1111" t="s">
        <v>297</v>
      </c>
      <c r="H1111" t="s">
        <v>339</v>
      </c>
      <c r="I1111" t="s">
        <v>23028</v>
      </c>
      <c r="K1111">
        <v>0</v>
      </c>
      <c r="L1111" t="s">
        <v>2480</v>
      </c>
      <c r="M1111" t="s">
        <v>4505</v>
      </c>
      <c r="O1111" t="s">
        <v>23029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21764</v>
      </c>
      <c r="B1141">
        <v>1</v>
      </c>
      <c r="C1141" t="s">
        <v>21765</v>
      </c>
      <c r="D1141" t="s">
        <v>319</v>
      </c>
      <c r="F1141" t="s">
        <v>297</v>
      </c>
      <c r="G1141">
        <v>86</v>
      </c>
      <c r="H1141" t="s">
        <v>555</v>
      </c>
      <c r="I1141" t="s">
        <v>21765</v>
      </c>
      <c r="K1141">
        <v>0</v>
      </c>
      <c r="L1141" t="s">
        <v>651</v>
      </c>
      <c r="M1141" t="s">
        <v>3470</v>
      </c>
      <c r="N1141">
        <v>25</v>
      </c>
      <c r="O1141" t="s">
        <v>21766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21439</v>
      </c>
      <c r="B1147">
        <v>1</v>
      </c>
      <c r="C1147" t="s">
        <v>21440</v>
      </c>
      <c r="D1147" t="s">
        <v>319</v>
      </c>
      <c r="F1147" t="s">
        <v>297</v>
      </c>
      <c r="G1147">
        <v>85</v>
      </c>
      <c r="H1147" t="s">
        <v>1959</v>
      </c>
      <c r="I1147" t="s">
        <v>21440</v>
      </c>
      <c r="K1147">
        <v>0</v>
      </c>
      <c r="L1147" t="s">
        <v>21767</v>
      </c>
      <c r="M1147" t="s">
        <v>627</v>
      </c>
      <c r="N1147">
        <v>21</v>
      </c>
      <c r="O1147" t="s">
        <v>21768</v>
      </c>
      <c r="P1147" t="s">
        <v>319</v>
      </c>
      <c r="T1147" t="s">
        <v>17218</v>
      </c>
      <c r="U1147" t="s">
        <v>868</v>
      </c>
      <c r="V1147" t="s">
        <v>21769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21770</v>
      </c>
      <c r="D1172" t="s">
        <v>346</v>
      </c>
      <c r="F1172" t="s">
        <v>297</v>
      </c>
      <c r="G1172">
        <v>13</v>
      </c>
      <c r="H1172" t="s">
        <v>354</v>
      </c>
      <c r="I1172" t="s">
        <v>21770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21771</v>
      </c>
      <c r="B1177">
        <v>1</v>
      </c>
      <c r="C1177" t="s">
        <v>21772</v>
      </c>
      <c r="D1177" t="s">
        <v>319</v>
      </c>
      <c r="F1177" t="s">
        <v>297</v>
      </c>
      <c r="G1177">
        <v>41</v>
      </c>
      <c r="H1177" t="s">
        <v>569</v>
      </c>
      <c r="I1177" t="s">
        <v>21772</v>
      </c>
      <c r="K1177">
        <v>0</v>
      </c>
      <c r="L1177" t="s">
        <v>21773</v>
      </c>
      <c r="M1177" t="s">
        <v>21774</v>
      </c>
      <c r="O1177" t="s">
        <v>21775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21776</v>
      </c>
      <c r="B1182">
        <v>1</v>
      </c>
      <c r="C1182" t="s">
        <v>21777</v>
      </c>
      <c r="D1182" t="s">
        <v>346</v>
      </c>
      <c r="F1182" t="s">
        <v>297</v>
      </c>
      <c r="H1182" t="s">
        <v>591</v>
      </c>
      <c r="I1182" t="s">
        <v>21777</v>
      </c>
      <c r="K1182">
        <v>0</v>
      </c>
      <c r="L1182" t="s">
        <v>21778</v>
      </c>
      <c r="M1182" t="s">
        <v>4031</v>
      </c>
      <c r="O1182" t="s">
        <v>21779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21780</v>
      </c>
      <c r="B1184">
        <v>1</v>
      </c>
      <c r="C1184" t="s">
        <v>21781</v>
      </c>
      <c r="D1184" t="s">
        <v>346</v>
      </c>
      <c r="F1184" t="s">
        <v>297</v>
      </c>
      <c r="G1184">
        <v>86</v>
      </c>
      <c r="H1184" t="s">
        <v>446</v>
      </c>
      <c r="I1184" t="s">
        <v>21781</v>
      </c>
      <c r="K1184">
        <v>0</v>
      </c>
      <c r="L1184" t="s">
        <v>3013</v>
      </c>
      <c r="M1184" t="s">
        <v>1107</v>
      </c>
      <c r="N1184">
        <v>23</v>
      </c>
      <c r="O1184" t="s">
        <v>21782</v>
      </c>
      <c r="P1184" t="s">
        <v>346</v>
      </c>
      <c r="T1184" t="s">
        <v>17205</v>
      </c>
      <c r="U1184" t="s">
        <v>296</v>
      </c>
      <c r="V1184" t="s">
        <v>21783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21784</v>
      </c>
      <c r="D1216" t="s">
        <v>447</v>
      </c>
      <c r="F1216" t="s">
        <v>297</v>
      </c>
      <c r="G1216">
        <v>20</v>
      </c>
      <c r="H1216" t="s">
        <v>644</v>
      </c>
      <c r="I1216" t="s">
        <v>21784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21785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21786</v>
      </c>
      <c r="B1219">
        <v>1</v>
      </c>
      <c r="C1219" t="s">
        <v>21787</v>
      </c>
      <c r="D1219" t="s">
        <v>319</v>
      </c>
      <c r="F1219" t="s">
        <v>297</v>
      </c>
      <c r="G1219">
        <v>49</v>
      </c>
      <c r="H1219" t="s">
        <v>505</v>
      </c>
      <c r="I1219" t="s">
        <v>21787</v>
      </c>
      <c r="K1219">
        <v>0</v>
      </c>
      <c r="L1219" t="s">
        <v>850</v>
      </c>
      <c r="M1219" t="s">
        <v>21788</v>
      </c>
      <c r="O1219" t="s">
        <v>21789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21441</v>
      </c>
      <c r="B1227">
        <v>1</v>
      </c>
      <c r="C1227" t="s">
        <v>21442</v>
      </c>
      <c r="D1227" t="s">
        <v>346</v>
      </c>
      <c r="F1227" t="s">
        <v>297</v>
      </c>
      <c r="H1227" t="s">
        <v>432</v>
      </c>
      <c r="I1227" t="s">
        <v>21442</v>
      </c>
      <c r="K1227">
        <v>0</v>
      </c>
      <c r="L1227" t="s">
        <v>2790</v>
      </c>
      <c r="M1227" t="s">
        <v>682</v>
      </c>
      <c r="N1227">
        <v>20</v>
      </c>
      <c r="O1227" t="s">
        <v>21790</v>
      </c>
      <c r="P1227" t="s">
        <v>346</v>
      </c>
      <c r="T1227" t="s">
        <v>17218</v>
      </c>
      <c r="U1227" t="s">
        <v>701</v>
      </c>
      <c r="V1227" t="s">
        <v>21791</v>
      </c>
    </row>
    <row r="1228" spans="1:23" hidden="1" x14ac:dyDescent="0.25">
      <c r="A1228" t="s">
        <v>21792</v>
      </c>
      <c r="B1228">
        <v>1</v>
      </c>
      <c r="C1228" t="s">
        <v>21793</v>
      </c>
      <c r="D1228" t="s">
        <v>447</v>
      </c>
      <c r="F1228" t="s">
        <v>297</v>
      </c>
      <c r="G1228">
        <v>42</v>
      </c>
      <c r="H1228" t="s">
        <v>1799</v>
      </c>
      <c r="I1228" t="s">
        <v>21793</v>
      </c>
      <c r="K1228">
        <v>0</v>
      </c>
      <c r="L1228" t="s">
        <v>3361</v>
      </c>
      <c r="M1228" t="s">
        <v>21794</v>
      </c>
      <c r="O1228" t="s">
        <v>21795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21443</v>
      </c>
      <c r="B1230">
        <v>1</v>
      </c>
      <c r="C1230" t="s">
        <v>21444</v>
      </c>
      <c r="D1230" t="s">
        <v>346</v>
      </c>
      <c r="F1230" t="s">
        <v>297</v>
      </c>
      <c r="G1230">
        <v>17</v>
      </c>
      <c r="H1230" t="s">
        <v>494</v>
      </c>
      <c r="I1230" t="s">
        <v>21444</v>
      </c>
      <c r="K1230">
        <v>0</v>
      </c>
      <c r="L1230" t="s">
        <v>2480</v>
      </c>
      <c r="M1230" t="s">
        <v>21796</v>
      </c>
      <c r="N1230">
        <v>23</v>
      </c>
      <c r="O1230" t="s">
        <v>21797</v>
      </c>
      <c r="P1230" t="s">
        <v>346</v>
      </c>
      <c r="T1230" t="s">
        <v>17205</v>
      </c>
      <c r="U1230" t="s">
        <v>868</v>
      </c>
      <c r="V1230" t="s">
        <v>21798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23030</v>
      </c>
      <c r="B1247">
        <v>1</v>
      </c>
      <c r="C1247" t="s">
        <v>23031</v>
      </c>
      <c r="D1247" t="s">
        <v>309</v>
      </c>
      <c r="F1247" t="s">
        <v>297</v>
      </c>
      <c r="G1247">
        <v>15</v>
      </c>
      <c r="H1247" t="s">
        <v>519</v>
      </c>
      <c r="I1247" t="s">
        <v>23031</v>
      </c>
      <c r="K1247">
        <v>0</v>
      </c>
      <c r="L1247" t="s">
        <v>1873</v>
      </c>
      <c r="M1247" t="s">
        <v>23032</v>
      </c>
      <c r="O1247" t="s">
        <v>23033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21445</v>
      </c>
      <c r="B1260">
        <v>1</v>
      </c>
      <c r="C1260" t="s">
        <v>21446</v>
      </c>
      <c r="D1260" t="s">
        <v>309</v>
      </c>
      <c r="F1260" t="s">
        <v>297</v>
      </c>
      <c r="G1260">
        <v>18</v>
      </c>
      <c r="H1260" t="s">
        <v>718</v>
      </c>
      <c r="I1260" t="s">
        <v>21446</v>
      </c>
      <c r="K1260">
        <v>0</v>
      </c>
      <c r="L1260" t="s">
        <v>521</v>
      </c>
      <c r="M1260" t="s">
        <v>21799</v>
      </c>
      <c r="N1260">
        <v>23</v>
      </c>
      <c r="O1260" t="s">
        <v>21800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21447</v>
      </c>
      <c r="B1295">
        <v>1</v>
      </c>
      <c r="C1295" t="s">
        <v>21448</v>
      </c>
      <c r="D1295" t="s">
        <v>346</v>
      </c>
      <c r="F1295" t="s">
        <v>297</v>
      </c>
      <c r="G1295">
        <v>6</v>
      </c>
      <c r="H1295" t="s">
        <v>446</v>
      </c>
      <c r="I1295" t="s">
        <v>21448</v>
      </c>
      <c r="K1295">
        <v>0</v>
      </c>
      <c r="L1295" t="s">
        <v>4606</v>
      </c>
      <c r="M1295" t="s">
        <v>4570</v>
      </c>
      <c r="N1295">
        <v>22</v>
      </c>
      <c r="O1295" t="s">
        <v>21801</v>
      </c>
      <c r="P1295" t="s">
        <v>346</v>
      </c>
      <c r="T1295" t="s">
        <v>17199</v>
      </c>
      <c r="U1295" t="s">
        <v>484</v>
      </c>
      <c r="V1295" t="s">
        <v>21802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21803</v>
      </c>
      <c r="B1311">
        <v>1</v>
      </c>
      <c r="C1311" t="s">
        <v>21804</v>
      </c>
      <c r="D1311" t="s">
        <v>319</v>
      </c>
      <c r="F1311" t="s">
        <v>297</v>
      </c>
      <c r="H1311" t="s">
        <v>947</v>
      </c>
      <c r="I1311" t="s">
        <v>21804</v>
      </c>
      <c r="K1311">
        <v>0</v>
      </c>
      <c r="L1311" t="s">
        <v>2759</v>
      </c>
      <c r="M1311" t="s">
        <v>21805</v>
      </c>
      <c r="O1311" t="s">
        <v>21806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21807</v>
      </c>
      <c r="B1320">
        <v>1</v>
      </c>
      <c r="C1320" t="s">
        <v>21808</v>
      </c>
      <c r="D1320" t="s">
        <v>447</v>
      </c>
      <c r="F1320" t="s">
        <v>297</v>
      </c>
      <c r="G1320">
        <v>31</v>
      </c>
      <c r="H1320" t="s">
        <v>644</v>
      </c>
      <c r="I1320" t="s">
        <v>21808</v>
      </c>
      <c r="K1320">
        <v>0</v>
      </c>
      <c r="L1320" t="s">
        <v>21809</v>
      </c>
      <c r="M1320" t="s">
        <v>787</v>
      </c>
      <c r="N1320">
        <v>23</v>
      </c>
      <c r="O1320" t="s">
        <v>21810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21811</v>
      </c>
      <c r="B1355">
        <v>1</v>
      </c>
      <c r="C1355" t="s">
        <v>21812</v>
      </c>
      <c r="D1355" t="s">
        <v>309</v>
      </c>
      <c r="F1355" t="s">
        <v>297</v>
      </c>
      <c r="G1355">
        <v>8</v>
      </c>
      <c r="H1355" t="s">
        <v>750</v>
      </c>
      <c r="I1355" t="s">
        <v>21812</v>
      </c>
      <c r="K1355">
        <v>0</v>
      </c>
      <c r="L1355" t="s">
        <v>875</v>
      </c>
      <c r="M1355" t="s">
        <v>21813</v>
      </c>
      <c r="N1355">
        <v>24</v>
      </c>
      <c r="O1355" t="s">
        <v>21814</v>
      </c>
      <c r="P1355" t="s">
        <v>309</v>
      </c>
      <c r="T1355" t="s">
        <v>17200</v>
      </c>
      <c r="U1355" t="s">
        <v>301</v>
      </c>
      <c r="V1355" t="s">
        <v>21815</v>
      </c>
    </row>
    <row r="1356" spans="1:23" hidden="1" x14ac:dyDescent="0.25">
      <c r="A1356" t="s">
        <v>21816</v>
      </c>
      <c r="B1356">
        <v>1</v>
      </c>
      <c r="C1356" t="s">
        <v>21817</v>
      </c>
      <c r="D1356" t="s">
        <v>346</v>
      </c>
      <c r="F1356" t="s">
        <v>297</v>
      </c>
      <c r="G1356">
        <v>35</v>
      </c>
      <c r="H1356" t="s">
        <v>915</v>
      </c>
      <c r="I1356" t="s">
        <v>21817</v>
      </c>
      <c r="K1356">
        <v>0</v>
      </c>
      <c r="L1356" t="s">
        <v>506</v>
      </c>
      <c r="M1356" t="s">
        <v>1107</v>
      </c>
      <c r="O1356" t="s">
        <v>21818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21449</v>
      </c>
      <c r="B1364">
        <v>1</v>
      </c>
      <c r="C1364" t="s">
        <v>21450</v>
      </c>
      <c r="D1364" t="s">
        <v>319</v>
      </c>
      <c r="F1364" t="s">
        <v>297</v>
      </c>
      <c r="G1364">
        <v>88</v>
      </c>
      <c r="H1364" t="s">
        <v>542</v>
      </c>
      <c r="I1364" t="s">
        <v>21450</v>
      </c>
      <c r="K1364">
        <v>0</v>
      </c>
      <c r="L1364" t="s">
        <v>972</v>
      </c>
      <c r="M1364" t="s">
        <v>8379</v>
      </c>
      <c r="N1364">
        <v>22</v>
      </c>
      <c r="O1364" t="s">
        <v>21819</v>
      </c>
      <c r="P1364" t="s">
        <v>319</v>
      </c>
      <c r="T1364" t="s">
        <v>1514</v>
      </c>
      <c r="U1364" t="s">
        <v>413</v>
      </c>
      <c r="V1364" t="s">
        <v>21820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21821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21822</v>
      </c>
      <c r="N1367">
        <v>28</v>
      </c>
      <c r="O1367" t="s">
        <v>21823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21451</v>
      </c>
      <c r="B1389">
        <v>1</v>
      </c>
      <c r="C1389" t="s">
        <v>21452</v>
      </c>
      <c r="D1389" t="s">
        <v>346</v>
      </c>
      <c r="F1389" t="s">
        <v>297</v>
      </c>
      <c r="G1389">
        <v>88</v>
      </c>
      <c r="H1389" t="s">
        <v>387</v>
      </c>
      <c r="I1389" t="s">
        <v>21452</v>
      </c>
      <c r="K1389">
        <v>0</v>
      </c>
      <c r="L1389" t="s">
        <v>595</v>
      </c>
      <c r="M1389" t="s">
        <v>21824</v>
      </c>
      <c r="N1389">
        <v>23</v>
      </c>
      <c r="O1389" t="s">
        <v>21825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21559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21826</v>
      </c>
      <c r="B1395">
        <v>1</v>
      </c>
      <c r="C1395" t="s">
        <v>21827</v>
      </c>
      <c r="D1395" t="s">
        <v>346</v>
      </c>
      <c r="F1395" t="s">
        <v>297</v>
      </c>
      <c r="G1395">
        <v>89</v>
      </c>
      <c r="H1395" t="s">
        <v>531</v>
      </c>
      <c r="I1395" t="s">
        <v>21827</v>
      </c>
      <c r="K1395">
        <v>0</v>
      </c>
      <c r="L1395" t="s">
        <v>1033</v>
      </c>
      <c r="M1395" t="s">
        <v>775</v>
      </c>
      <c r="O1395" t="s">
        <v>21828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21829</v>
      </c>
      <c r="B1410">
        <v>1</v>
      </c>
      <c r="C1410" t="s">
        <v>21830</v>
      </c>
      <c r="D1410" t="s">
        <v>346</v>
      </c>
      <c r="F1410" t="s">
        <v>297</v>
      </c>
      <c r="G1410">
        <v>18</v>
      </c>
      <c r="H1410" t="s">
        <v>773</v>
      </c>
      <c r="I1410" t="s">
        <v>21830</v>
      </c>
      <c r="K1410">
        <v>0</v>
      </c>
      <c r="L1410" t="s">
        <v>592</v>
      </c>
      <c r="M1410" t="s">
        <v>7657</v>
      </c>
      <c r="O1410" t="s">
        <v>21831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23034</v>
      </c>
      <c r="B1429">
        <v>1</v>
      </c>
      <c r="C1429" t="s">
        <v>23035</v>
      </c>
      <c r="D1429" t="s">
        <v>447</v>
      </c>
      <c r="F1429" t="s">
        <v>297</v>
      </c>
      <c r="H1429" t="s">
        <v>597</v>
      </c>
      <c r="I1429" t="s">
        <v>23035</v>
      </c>
      <c r="K1429">
        <v>0</v>
      </c>
      <c r="L1429" t="s">
        <v>18601</v>
      </c>
      <c r="M1429" t="s">
        <v>1272</v>
      </c>
      <c r="O1429" t="s">
        <v>23036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21832</v>
      </c>
      <c r="B1439">
        <v>1</v>
      </c>
      <c r="C1439" t="s">
        <v>21833</v>
      </c>
      <c r="D1439" t="s">
        <v>346</v>
      </c>
      <c r="F1439" t="s">
        <v>297</v>
      </c>
      <c r="G1439">
        <v>82</v>
      </c>
      <c r="H1439" t="s">
        <v>1563</v>
      </c>
      <c r="I1439" t="s">
        <v>21833</v>
      </c>
      <c r="K1439">
        <v>0</v>
      </c>
      <c r="L1439" t="s">
        <v>21834</v>
      </c>
      <c r="M1439" t="s">
        <v>818</v>
      </c>
      <c r="N1439">
        <v>22</v>
      </c>
      <c r="O1439" t="s">
        <v>21835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21836</v>
      </c>
      <c r="B1446">
        <v>1</v>
      </c>
      <c r="C1446" t="s">
        <v>21837</v>
      </c>
      <c r="D1446" t="s">
        <v>346</v>
      </c>
      <c r="F1446" t="s">
        <v>297</v>
      </c>
      <c r="G1446">
        <v>17</v>
      </c>
      <c r="H1446" t="s">
        <v>339</v>
      </c>
      <c r="I1446" t="s">
        <v>21837</v>
      </c>
      <c r="K1446">
        <v>0</v>
      </c>
      <c r="L1446" t="s">
        <v>939</v>
      </c>
      <c r="M1446" t="s">
        <v>21838</v>
      </c>
      <c r="O1446" t="s">
        <v>21839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21453</v>
      </c>
      <c r="B1447">
        <v>1</v>
      </c>
      <c r="C1447" t="s">
        <v>21454</v>
      </c>
      <c r="D1447" t="s">
        <v>447</v>
      </c>
      <c r="F1447" t="s">
        <v>297</v>
      </c>
      <c r="G1447">
        <v>30</v>
      </c>
      <c r="H1447" t="s">
        <v>365</v>
      </c>
      <c r="I1447" t="s">
        <v>21454</v>
      </c>
      <c r="K1447">
        <v>0</v>
      </c>
      <c r="L1447" t="s">
        <v>21840</v>
      </c>
      <c r="M1447" t="s">
        <v>21841</v>
      </c>
      <c r="N1447">
        <v>21</v>
      </c>
      <c r="O1447" t="s">
        <v>21842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21843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21455</v>
      </c>
      <c r="B1505">
        <v>1</v>
      </c>
      <c r="C1505" t="s">
        <v>21456</v>
      </c>
      <c r="D1505" t="s">
        <v>447</v>
      </c>
      <c r="F1505" t="s">
        <v>297</v>
      </c>
      <c r="G1505">
        <v>24</v>
      </c>
      <c r="H1505" t="s">
        <v>915</v>
      </c>
      <c r="I1505" t="s">
        <v>21456</v>
      </c>
      <c r="K1505">
        <v>0</v>
      </c>
      <c r="L1505" t="s">
        <v>2089</v>
      </c>
      <c r="M1505" t="s">
        <v>3262</v>
      </c>
      <c r="N1505">
        <v>20</v>
      </c>
      <c r="O1505" t="s">
        <v>21844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21845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23037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23038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21846</v>
      </c>
      <c r="B1536">
        <v>1</v>
      </c>
      <c r="C1536" t="s">
        <v>21847</v>
      </c>
      <c r="D1536" t="s">
        <v>319</v>
      </c>
      <c r="F1536" t="s">
        <v>297</v>
      </c>
      <c r="G1536">
        <v>88</v>
      </c>
      <c r="H1536" t="s">
        <v>693</v>
      </c>
      <c r="I1536" t="s">
        <v>21847</v>
      </c>
      <c r="K1536">
        <v>0</v>
      </c>
      <c r="L1536" t="s">
        <v>571</v>
      </c>
      <c r="M1536" t="s">
        <v>21848</v>
      </c>
      <c r="N1536">
        <v>24</v>
      </c>
      <c r="O1536" t="s">
        <v>21849</v>
      </c>
      <c r="P1536" t="s">
        <v>319</v>
      </c>
      <c r="T1536" t="s">
        <v>1514</v>
      </c>
      <c r="U1536" t="s">
        <v>474</v>
      </c>
      <c r="V1536" t="s">
        <v>21850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21457</v>
      </c>
      <c r="B1538">
        <v>1</v>
      </c>
      <c r="C1538" t="s">
        <v>21458</v>
      </c>
      <c r="D1538" t="s">
        <v>346</v>
      </c>
      <c r="F1538" t="s">
        <v>297</v>
      </c>
      <c r="G1538">
        <v>7</v>
      </c>
      <c r="H1538" t="s">
        <v>345</v>
      </c>
      <c r="I1538" t="s">
        <v>21458</v>
      </c>
      <c r="K1538">
        <v>0</v>
      </c>
      <c r="L1538" t="s">
        <v>550</v>
      </c>
      <c r="M1538" t="s">
        <v>367</v>
      </c>
      <c r="N1538">
        <v>21</v>
      </c>
      <c r="O1538" t="s">
        <v>21851</v>
      </c>
      <c r="P1538" t="s">
        <v>346</v>
      </c>
      <c r="T1538" t="s">
        <v>17205</v>
      </c>
      <c r="U1538" t="s">
        <v>901</v>
      </c>
      <c r="V1538" t="s">
        <v>21756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21852</v>
      </c>
      <c r="B1540">
        <v>1</v>
      </c>
      <c r="C1540" t="s">
        <v>21853</v>
      </c>
      <c r="D1540" t="s">
        <v>447</v>
      </c>
      <c r="F1540" t="s">
        <v>297</v>
      </c>
      <c r="G1540">
        <v>36</v>
      </c>
      <c r="H1540" t="s">
        <v>373</v>
      </c>
      <c r="I1540" t="s">
        <v>21853</v>
      </c>
      <c r="K1540">
        <v>0</v>
      </c>
      <c r="L1540" t="s">
        <v>2529</v>
      </c>
      <c r="M1540" t="s">
        <v>6179</v>
      </c>
      <c r="O1540" t="s">
        <v>21854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21855</v>
      </c>
      <c r="B1576">
        <v>1</v>
      </c>
      <c r="C1576" t="s">
        <v>21856</v>
      </c>
      <c r="D1576" t="s">
        <v>319</v>
      </c>
      <c r="F1576" t="s">
        <v>297</v>
      </c>
      <c r="G1576">
        <v>43</v>
      </c>
      <c r="H1576" t="s">
        <v>994</v>
      </c>
      <c r="I1576" t="s">
        <v>21856</v>
      </c>
      <c r="K1576">
        <v>0</v>
      </c>
      <c r="L1576" t="s">
        <v>21857</v>
      </c>
      <c r="M1576" t="s">
        <v>21858</v>
      </c>
      <c r="O1576" t="s">
        <v>21859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21860</v>
      </c>
      <c r="B1582">
        <v>1</v>
      </c>
      <c r="C1582" t="s">
        <v>21861</v>
      </c>
      <c r="D1582" t="s">
        <v>447</v>
      </c>
      <c r="F1582" t="s">
        <v>297</v>
      </c>
      <c r="G1582">
        <v>35</v>
      </c>
      <c r="H1582" t="s">
        <v>432</v>
      </c>
      <c r="I1582" t="s">
        <v>21861</v>
      </c>
      <c r="K1582">
        <v>0</v>
      </c>
      <c r="L1582" t="s">
        <v>9786</v>
      </c>
      <c r="M1582" t="s">
        <v>803</v>
      </c>
      <c r="O1582" t="s">
        <v>21862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21459</v>
      </c>
      <c r="B1585">
        <v>1</v>
      </c>
      <c r="C1585" t="s">
        <v>21460</v>
      </c>
      <c r="D1585" t="s">
        <v>447</v>
      </c>
      <c r="F1585" t="s">
        <v>297</v>
      </c>
      <c r="G1585">
        <v>26</v>
      </c>
      <c r="H1585" t="s">
        <v>573</v>
      </c>
      <c r="I1585" t="s">
        <v>21460</v>
      </c>
      <c r="K1585">
        <v>0</v>
      </c>
      <c r="L1585" t="s">
        <v>21863</v>
      </c>
      <c r="M1585" t="s">
        <v>19441</v>
      </c>
      <c r="N1585">
        <v>23</v>
      </c>
      <c r="O1585" t="s">
        <v>21864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21865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21866</v>
      </c>
      <c r="B1587">
        <v>1</v>
      </c>
      <c r="C1587" t="s">
        <v>21867</v>
      </c>
      <c r="D1587" t="s">
        <v>346</v>
      </c>
      <c r="F1587" t="s">
        <v>297</v>
      </c>
      <c r="G1587">
        <v>39</v>
      </c>
      <c r="H1587" t="s">
        <v>383</v>
      </c>
      <c r="I1587" t="s">
        <v>21867</v>
      </c>
      <c r="K1587">
        <v>0</v>
      </c>
      <c r="L1587" t="s">
        <v>2421</v>
      </c>
      <c r="M1587" t="s">
        <v>1107</v>
      </c>
      <c r="O1587" t="s">
        <v>21868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23039</v>
      </c>
      <c r="B1621">
        <v>1</v>
      </c>
      <c r="C1621" t="s">
        <v>23040</v>
      </c>
      <c r="D1621" t="s">
        <v>433</v>
      </c>
      <c r="F1621" t="s">
        <v>297</v>
      </c>
      <c r="H1621" t="s">
        <v>526</v>
      </c>
      <c r="I1621" t="s">
        <v>23040</v>
      </c>
      <c r="K1621">
        <v>0</v>
      </c>
      <c r="L1621" t="s">
        <v>15533</v>
      </c>
      <c r="M1621" t="s">
        <v>23041</v>
      </c>
      <c r="O1621" t="s">
        <v>23042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21869</v>
      </c>
      <c r="B1640">
        <v>1</v>
      </c>
      <c r="C1640" t="s">
        <v>21870</v>
      </c>
      <c r="D1640" t="s">
        <v>319</v>
      </c>
      <c r="F1640" t="s">
        <v>297</v>
      </c>
      <c r="G1640">
        <v>49</v>
      </c>
      <c r="H1640" t="s">
        <v>1581</v>
      </c>
      <c r="I1640" t="s">
        <v>21870</v>
      </c>
      <c r="K1640">
        <v>0</v>
      </c>
      <c r="L1640" t="s">
        <v>1264</v>
      </c>
      <c r="M1640" t="s">
        <v>2410</v>
      </c>
      <c r="O1640" t="s">
        <v>21871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21461</v>
      </c>
      <c r="B1647">
        <v>1</v>
      </c>
      <c r="C1647" t="s">
        <v>21462</v>
      </c>
      <c r="D1647" t="s">
        <v>309</v>
      </c>
      <c r="F1647" t="s">
        <v>297</v>
      </c>
      <c r="G1647">
        <v>10</v>
      </c>
      <c r="H1647" t="s">
        <v>597</v>
      </c>
      <c r="I1647" t="s">
        <v>21462</v>
      </c>
      <c r="K1647">
        <v>0</v>
      </c>
      <c r="L1647" t="s">
        <v>2583</v>
      </c>
      <c r="M1647" t="s">
        <v>8954</v>
      </c>
      <c r="N1647">
        <v>24</v>
      </c>
      <c r="O1647" t="s">
        <v>21872</v>
      </c>
      <c r="P1647" t="s">
        <v>309</v>
      </c>
      <c r="T1647" t="s">
        <v>17200</v>
      </c>
      <c r="U1647" t="s">
        <v>1359</v>
      </c>
      <c r="V1647" t="s">
        <v>21873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21874</v>
      </c>
      <c r="B1649">
        <v>1</v>
      </c>
      <c r="C1649" t="s">
        <v>21875</v>
      </c>
      <c r="D1649" t="s">
        <v>346</v>
      </c>
      <c r="F1649" t="s">
        <v>297</v>
      </c>
      <c r="G1649">
        <v>83</v>
      </c>
      <c r="H1649" t="s">
        <v>315</v>
      </c>
      <c r="I1649" t="s">
        <v>21875</v>
      </c>
      <c r="K1649">
        <v>0</v>
      </c>
      <c r="L1649" t="s">
        <v>21876</v>
      </c>
      <c r="M1649" t="s">
        <v>4448</v>
      </c>
      <c r="N1649">
        <v>23</v>
      </c>
      <c r="O1649" t="s">
        <v>21877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23043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21878</v>
      </c>
      <c r="B1661">
        <v>1</v>
      </c>
      <c r="C1661" t="s">
        <v>21879</v>
      </c>
      <c r="D1661" t="s">
        <v>346</v>
      </c>
      <c r="F1661" t="s">
        <v>297</v>
      </c>
      <c r="G1661">
        <v>89</v>
      </c>
      <c r="H1661" t="s">
        <v>354</v>
      </c>
      <c r="I1661" t="s">
        <v>21879</v>
      </c>
      <c r="K1661">
        <v>0</v>
      </c>
      <c r="L1661" t="s">
        <v>21880</v>
      </c>
      <c r="M1661" t="s">
        <v>21881</v>
      </c>
      <c r="O1661" t="s">
        <v>21882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21883</v>
      </c>
      <c r="B1697">
        <v>1</v>
      </c>
      <c r="C1697" t="s">
        <v>21884</v>
      </c>
      <c r="D1697" t="s">
        <v>346</v>
      </c>
      <c r="F1697" t="s">
        <v>297</v>
      </c>
      <c r="H1697" t="s">
        <v>480</v>
      </c>
      <c r="I1697" t="s">
        <v>21884</v>
      </c>
      <c r="K1697">
        <v>0</v>
      </c>
      <c r="L1697" t="s">
        <v>675</v>
      </c>
      <c r="M1697" t="s">
        <v>21885</v>
      </c>
      <c r="N1697">
        <v>24</v>
      </c>
      <c r="O1697" t="s">
        <v>21886</v>
      </c>
      <c r="P1697" t="s">
        <v>346</v>
      </c>
      <c r="T1697" t="s">
        <v>7653</v>
      </c>
      <c r="U1697" t="s">
        <v>564</v>
      </c>
      <c r="V1697" t="s">
        <v>21887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23044</v>
      </c>
      <c r="B1705">
        <v>1</v>
      </c>
      <c r="C1705" t="s">
        <v>23045</v>
      </c>
      <c r="D1705" t="s">
        <v>346</v>
      </c>
      <c r="F1705" t="s">
        <v>297</v>
      </c>
      <c r="H1705" t="s">
        <v>432</v>
      </c>
      <c r="I1705" t="s">
        <v>23045</v>
      </c>
      <c r="K1705">
        <v>0</v>
      </c>
      <c r="L1705" t="s">
        <v>3548</v>
      </c>
      <c r="M1705" t="s">
        <v>23046</v>
      </c>
      <c r="O1705" t="s">
        <v>23047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21888</v>
      </c>
      <c r="B1721">
        <v>1</v>
      </c>
      <c r="C1721" t="s">
        <v>21889</v>
      </c>
      <c r="D1721" t="s">
        <v>346</v>
      </c>
      <c r="F1721" t="s">
        <v>297</v>
      </c>
      <c r="G1721">
        <v>40</v>
      </c>
      <c r="H1721" t="s">
        <v>562</v>
      </c>
      <c r="I1721" t="s">
        <v>21889</v>
      </c>
      <c r="K1721">
        <v>0</v>
      </c>
      <c r="L1721" t="s">
        <v>7440</v>
      </c>
      <c r="M1721" t="s">
        <v>18302</v>
      </c>
      <c r="O1721" t="s">
        <v>21890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21463</v>
      </c>
      <c r="B1745">
        <v>1</v>
      </c>
      <c r="C1745" t="s">
        <v>21464</v>
      </c>
      <c r="D1745" t="s">
        <v>447</v>
      </c>
      <c r="F1745" t="s">
        <v>297</v>
      </c>
      <c r="G1745">
        <v>32</v>
      </c>
      <c r="H1745" t="s">
        <v>680</v>
      </c>
      <c r="I1745" t="s">
        <v>21464</v>
      </c>
      <c r="K1745">
        <v>0</v>
      </c>
      <c r="L1745" t="s">
        <v>21891</v>
      </c>
      <c r="M1745" t="s">
        <v>1310</v>
      </c>
      <c r="N1745">
        <v>23</v>
      </c>
      <c r="O1745" t="s">
        <v>21892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21893</v>
      </c>
      <c r="B1761">
        <v>1</v>
      </c>
      <c r="C1761" t="s">
        <v>21894</v>
      </c>
      <c r="D1761" t="s">
        <v>447</v>
      </c>
      <c r="F1761" t="s">
        <v>297</v>
      </c>
      <c r="G1761">
        <v>35</v>
      </c>
      <c r="H1761" t="s">
        <v>409</v>
      </c>
      <c r="I1761" t="s">
        <v>21894</v>
      </c>
      <c r="K1761">
        <v>0</v>
      </c>
      <c r="L1761" t="s">
        <v>3593</v>
      </c>
      <c r="M1761" t="s">
        <v>21895</v>
      </c>
      <c r="O1761" t="s">
        <v>21896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21369</v>
      </c>
      <c r="B1766">
        <v>1</v>
      </c>
      <c r="C1766" t="s">
        <v>21370</v>
      </c>
      <c r="D1766" t="s">
        <v>447</v>
      </c>
      <c r="F1766" t="s">
        <v>297</v>
      </c>
      <c r="G1766">
        <v>46</v>
      </c>
      <c r="H1766" t="s">
        <v>360</v>
      </c>
      <c r="I1766" t="s">
        <v>21370</v>
      </c>
      <c r="K1766">
        <v>1</v>
      </c>
      <c r="L1766" t="s">
        <v>654</v>
      </c>
      <c r="M1766" t="s">
        <v>21371</v>
      </c>
      <c r="O1766" t="s">
        <v>21372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21897</v>
      </c>
      <c r="B1801">
        <v>1</v>
      </c>
      <c r="C1801" t="s">
        <v>21898</v>
      </c>
      <c r="D1801" t="s">
        <v>447</v>
      </c>
      <c r="F1801" t="s">
        <v>297</v>
      </c>
      <c r="G1801">
        <v>35</v>
      </c>
      <c r="H1801" t="s">
        <v>569</v>
      </c>
      <c r="I1801" t="s">
        <v>21898</v>
      </c>
      <c r="K1801">
        <v>0</v>
      </c>
      <c r="L1801" t="s">
        <v>501</v>
      </c>
      <c r="M1801" t="s">
        <v>21899</v>
      </c>
      <c r="O1801" t="s">
        <v>21900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21901</v>
      </c>
      <c r="B1813">
        <v>1</v>
      </c>
      <c r="C1813" t="s">
        <v>21902</v>
      </c>
      <c r="D1813" t="s">
        <v>319</v>
      </c>
      <c r="F1813" t="s">
        <v>297</v>
      </c>
      <c r="G1813">
        <v>85</v>
      </c>
      <c r="H1813" t="s">
        <v>400</v>
      </c>
      <c r="I1813" t="s">
        <v>21902</v>
      </c>
      <c r="K1813">
        <v>0</v>
      </c>
      <c r="L1813" t="s">
        <v>1067</v>
      </c>
      <c r="M1813" t="s">
        <v>21903</v>
      </c>
      <c r="O1813" t="s">
        <v>21904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23048</v>
      </c>
      <c r="B1816">
        <v>1</v>
      </c>
      <c r="C1816" t="s">
        <v>23049</v>
      </c>
      <c r="D1816" t="s">
        <v>309</v>
      </c>
      <c r="F1816" t="s">
        <v>297</v>
      </c>
      <c r="H1816" t="s">
        <v>569</v>
      </c>
      <c r="I1816" t="s">
        <v>23049</v>
      </c>
      <c r="K1816">
        <v>0</v>
      </c>
      <c r="L1816" t="s">
        <v>1173</v>
      </c>
      <c r="M1816" t="s">
        <v>23050</v>
      </c>
      <c r="O1816" t="s">
        <v>23051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23052</v>
      </c>
      <c r="B1818">
        <v>1</v>
      </c>
      <c r="C1818" t="s">
        <v>23053</v>
      </c>
      <c r="D1818" t="s">
        <v>346</v>
      </c>
      <c r="F1818" t="s">
        <v>297</v>
      </c>
      <c r="G1818">
        <v>0</v>
      </c>
      <c r="H1818" t="s">
        <v>409</v>
      </c>
      <c r="I1818" t="s">
        <v>23053</v>
      </c>
      <c r="K1818">
        <v>0</v>
      </c>
      <c r="L1818" t="s">
        <v>502</v>
      </c>
      <c r="M1818" t="s">
        <v>23054</v>
      </c>
      <c r="O1818" t="s">
        <v>23055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21905</v>
      </c>
      <c r="B1819">
        <v>1</v>
      </c>
      <c r="C1819" t="s">
        <v>21906</v>
      </c>
      <c r="D1819" t="s">
        <v>309</v>
      </c>
      <c r="F1819" t="s">
        <v>297</v>
      </c>
      <c r="H1819" t="s">
        <v>315</v>
      </c>
      <c r="I1819" t="s">
        <v>21906</v>
      </c>
      <c r="K1819">
        <v>0</v>
      </c>
      <c r="L1819" t="s">
        <v>21907</v>
      </c>
      <c r="M1819" t="s">
        <v>3447</v>
      </c>
      <c r="N1819">
        <v>24</v>
      </c>
      <c r="O1819" t="s">
        <v>21908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21909</v>
      </c>
      <c r="B1860">
        <v>1</v>
      </c>
      <c r="C1860" t="s">
        <v>21910</v>
      </c>
      <c r="D1860" t="s">
        <v>319</v>
      </c>
      <c r="F1860" t="s">
        <v>297</v>
      </c>
      <c r="G1860">
        <v>84</v>
      </c>
      <c r="H1860" t="s">
        <v>519</v>
      </c>
      <c r="I1860" t="s">
        <v>21910</v>
      </c>
      <c r="K1860">
        <v>0</v>
      </c>
      <c r="L1860" t="s">
        <v>439</v>
      </c>
      <c r="M1860" t="s">
        <v>687</v>
      </c>
      <c r="O1860" t="s">
        <v>21911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21912</v>
      </c>
      <c r="B1869">
        <v>1</v>
      </c>
      <c r="C1869" t="s">
        <v>21913</v>
      </c>
      <c r="D1869" t="s">
        <v>319</v>
      </c>
      <c r="F1869" t="s">
        <v>297</v>
      </c>
      <c r="G1869">
        <v>47</v>
      </c>
      <c r="H1869" t="s">
        <v>797</v>
      </c>
      <c r="I1869" t="s">
        <v>21913</v>
      </c>
      <c r="K1869">
        <v>0</v>
      </c>
      <c r="L1869" t="s">
        <v>21914</v>
      </c>
      <c r="M1869" t="s">
        <v>21915</v>
      </c>
      <c r="O1869" t="s">
        <v>21916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23056</v>
      </c>
      <c r="B1877">
        <v>1</v>
      </c>
      <c r="C1877" t="s">
        <v>23057</v>
      </c>
      <c r="D1877" t="s">
        <v>346</v>
      </c>
      <c r="F1877" t="s">
        <v>297</v>
      </c>
      <c r="H1877" t="s">
        <v>625</v>
      </c>
      <c r="I1877" t="s">
        <v>23057</v>
      </c>
      <c r="K1877">
        <v>0</v>
      </c>
      <c r="L1877" t="s">
        <v>17501</v>
      </c>
      <c r="M1877" t="s">
        <v>423</v>
      </c>
      <c r="O1877" t="s">
        <v>23058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23059</v>
      </c>
      <c r="B1879">
        <v>1</v>
      </c>
      <c r="C1879" t="s">
        <v>23060</v>
      </c>
      <c r="D1879" t="s">
        <v>447</v>
      </c>
      <c r="F1879" t="s">
        <v>297</v>
      </c>
      <c r="H1879" t="s">
        <v>315</v>
      </c>
      <c r="I1879" t="s">
        <v>23060</v>
      </c>
      <c r="K1879">
        <v>0</v>
      </c>
      <c r="L1879" t="s">
        <v>23061</v>
      </c>
      <c r="M1879" t="s">
        <v>2820</v>
      </c>
      <c r="O1879" t="s">
        <v>23062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21917</v>
      </c>
      <c r="B1891">
        <v>1</v>
      </c>
      <c r="C1891" t="s">
        <v>21918</v>
      </c>
      <c r="D1891" t="s">
        <v>447</v>
      </c>
      <c r="F1891" t="s">
        <v>297</v>
      </c>
      <c r="G1891">
        <v>36</v>
      </c>
      <c r="H1891" t="s">
        <v>808</v>
      </c>
      <c r="I1891" t="s">
        <v>21918</v>
      </c>
      <c r="K1891">
        <v>0</v>
      </c>
      <c r="L1891" t="s">
        <v>5131</v>
      </c>
      <c r="M1891" t="s">
        <v>21919</v>
      </c>
      <c r="O1891" t="s">
        <v>21920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21921</v>
      </c>
      <c r="B1892">
        <v>1</v>
      </c>
      <c r="C1892" t="s">
        <v>21922</v>
      </c>
      <c r="D1892" t="s">
        <v>447</v>
      </c>
      <c r="F1892" t="s">
        <v>297</v>
      </c>
      <c r="G1892">
        <v>49</v>
      </c>
      <c r="H1892" t="s">
        <v>519</v>
      </c>
      <c r="I1892" t="s">
        <v>21922</v>
      </c>
      <c r="K1892">
        <v>0</v>
      </c>
      <c r="L1892" t="s">
        <v>19232</v>
      </c>
      <c r="M1892" t="s">
        <v>19580</v>
      </c>
      <c r="O1892" t="s">
        <v>21923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21924</v>
      </c>
      <c r="B1894">
        <v>1</v>
      </c>
      <c r="C1894" t="s">
        <v>21925</v>
      </c>
      <c r="D1894" t="s">
        <v>433</v>
      </c>
      <c r="F1894" t="s">
        <v>297</v>
      </c>
      <c r="G1894">
        <v>39</v>
      </c>
      <c r="H1894" t="s">
        <v>315</v>
      </c>
      <c r="I1894" t="s">
        <v>21925</v>
      </c>
      <c r="K1894">
        <v>0</v>
      </c>
      <c r="L1894" t="s">
        <v>926</v>
      </c>
      <c r="M1894" t="s">
        <v>21926</v>
      </c>
      <c r="O1894" t="s">
        <v>21927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23063</v>
      </c>
      <c r="B1915">
        <v>1</v>
      </c>
      <c r="C1915" t="s">
        <v>23064</v>
      </c>
      <c r="D1915" t="s">
        <v>346</v>
      </c>
      <c r="F1915" t="s">
        <v>297</v>
      </c>
      <c r="G1915">
        <v>19</v>
      </c>
      <c r="H1915" t="s">
        <v>354</v>
      </c>
      <c r="I1915" t="s">
        <v>23064</v>
      </c>
      <c r="K1915">
        <v>0</v>
      </c>
      <c r="L1915" t="s">
        <v>8909</v>
      </c>
      <c r="M1915" t="s">
        <v>751</v>
      </c>
      <c r="O1915" t="s">
        <v>23065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21928</v>
      </c>
      <c r="B1922">
        <v>1</v>
      </c>
      <c r="C1922" t="s">
        <v>21929</v>
      </c>
      <c r="D1922" t="s">
        <v>346</v>
      </c>
      <c r="F1922" t="s">
        <v>297</v>
      </c>
      <c r="G1922">
        <v>19</v>
      </c>
      <c r="H1922" t="s">
        <v>395</v>
      </c>
      <c r="I1922" t="s">
        <v>21929</v>
      </c>
      <c r="K1922">
        <v>0</v>
      </c>
      <c r="L1922" t="s">
        <v>21930</v>
      </c>
      <c r="M1922" t="s">
        <v>1534</v>
      </c>
      <c r="N1922">
        <v>24</v>
      </c>
      <c r="O1922" t="s">
        <v>21931</v>
      </c>
      <c r="P1922" t="s">
        <v>346</v>
      </c>
      <c r="T1922" t="s">
        <v>6906</v>
      </c>
      <c r="U1922" t="s">
        <v>546</v>
      </c>
      <c r="V1922" t="s">
        <v>21932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21933</v>
      </c>
      <c r="B1945">
        <v>1</v>
      </c>
      <c r="C1945" t="s">
        <v>21934</v>
      </c>
      <c r="D1945" t="s">
        <v>346</v>
      </c>
      <c r="F1945" t="s">
        <v>297</v>
      </c>
      <c r="H1945" t="s">
        <v>562</v>
      </c>
      <c r="I1945" t="s">
        <v>21934</v>
      </c>
      <c r="K1945">
        <v>0</v>
      </c>
      <c r="L1945" t="s">
        <v>21935</v>
      </c>
      <c r="M1945" t="s">
        <v>930</v>
      </c>
      <c r="O1945" t="s">
        <v>21936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21937</v>
      </c>
      <c r="B1947">
        <v>1</v>
      </c>
      <c r="C1947" t="s">
        <v>21938</v>
      </c>
      <c r="D1947" t="s">
        <v>15384</v>
      </c>
      <c r="F1947" t="s">
        <v>297</v>
      </c>
      <c r="G1947">
        <v>37</v>
      </c>
      <c r="H1947" t="s">
        <v>718</v>
      </c>
      <c r="I1947" t="s">
        <v>21938</v>
      </c>
      <c r="K1947">
        <v>0</v>
      </c>
      <c r="L1947" t="s">
        <v>466</v>
      </c>
      <c r="M1947" t="s">
        <v>21939</v>
      </c>
      <c r="O1947" t="s">
        <v>21940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21465</v>
      </c>
      <c r="B1954">
        <v>1</v>
      </c>
      <c r="C1954" t="s">
        <v>21466</v>
      </c>
      <c r="D1954" t="s">
        <v>319</v>
      </c>
      <c r="F1954" t="s">
        <v>297</v>
      </c>
      <c r="G1954">
        <v>12</v>
      </c>
      <c r="H1954" t="s">
        <v>984</v>
      </c>
      <c r="I1954" t="s">
        <v>21466</v>
      </c>
      <c r="K1954">
        <v>0</v>
      </c>
      <c r="L1954" t="s">
        <v>4692</v>
      </c>
      <c r="M1954" t="s">
        <v>21724</v>
      </c>
      <c r="N1954">
        <v>23</v>
      </c>
      <c r="O1954" t="s">
        <v>21941</v>
      </c>
      <c r="P1954" t="s">
        <v>319</v>
      </c>
      <c r="T1954" t="s">
        <v>1514</v>
      </c>
      <c r="U1954" t="s">
        <v>304</v>
      </c>
      <c r="V1954" t="s">
        <v>21942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21943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21944</v>
      </c>
      <c r="B1971">
        <v>1</v>
      </c>
      <c r="C1971" t="s">
        <v>21945</v>
      </c>
      <c r="D1971" t="s">
        <v>447</v>
      </c>
      <c r="F1971" t="s">
        <v>297</v>
      </c>
      <c r="H1971" t="s">
        <v>409</v>
      </c>
      <c r="I1971" t="s">
        <v>21945</v>
      </c>
      <c r="K1971">
        <v>0</v>
      </c>
      <c r="L1971" t="s">
        <v>459</v>
      </c>
      <c r="M1971" t="s">
        <v>7441</v>
      </c>
      <c r="O1971" t="s">
        <v>21946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21947</v>
      </c>
      <c r="B1972">
        <v>1</v>
      </c>
      <c r="C1972" t="s">
        <v>21948</v>
      </c>
      <c r="D1972" t="s">
        <v>309</v>
      </c>
      <c r="F1972" t="s">
        <v>297</v>
      </c>
      <c r="G1972">
        <v>13</v>
      </c>
      <c r="H1972" t="s">
        <v>586</v>
      </c>
      <c r="I1972" t="s">
        <v>21948</v>
      </c>
      <c r="K1972">
        <v>0</v>
      </c>
      <c r="L1972" t="s">
        <v>2517</v>
      </c>
      <c r="M1972" t="s">
        <v>21949</v>
      </c>
      <c r="N1972">
        <v>24</v>
      </c>
      <c r="O1972" t="s">
        <v>21950</v>
      </c>
      <c r="P1972" t="s">
        <v>309</v>
      </c>
      <c r="T1972" t="s">
        <v>17199</v>
      </c>
      <c r="U1972" t="s">
        <v>333</v>
      </c>
      <c r="V1972" t="s">
        <v>21951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21467</v>
      </c>
      <c r="B1999">
        <v>1</v>
      </c>
      <c r="C1999" t="s">
        <v>21468</v>
      </c>
      <c r="D1999" t="s">
        <v>346</v>
      </c>
      <c r="F1999" t="s">
        <v>297</v>
      </c>
      <c r="G1999">
        <v>18</v>
      </c>
      <c r="H1999" t="s">
        <v>409</v>
      </c>
      <c r="I1999" t="s">
        <v>21468</v>
      </c>
      <c r="K1999">
        <v>0</v>
      </c>
      <c r="L1999" t="s">
        <v>2941</v>
      </c>
      <c r="M1999" t="s">
        <v>3177</v>
      </c>
      <c r="N1999">
        <v>21</v>
      </c>
      <c r="O1999" t="s">
        <v>21952</v>
      </c>
      <c r="P1999" t="s">
        <v>346</v>
      </c>
      <c r="T1999" t="s">
        <v>17218</v>
      </c>
      <c r="U1999" t="s">
        <v>338</v>
      </c>
      <c r="V1999" t="s">
        <v>21953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21954</v>
      </c>
      <c r="B2008">
        <v>1</v>
      </c>
      <c r="C2008" t="s">
        <v>21955</v>
      </c>
      <c r="D2008" t="s">
        <v>346</v>
      </c>
      <c r="F2008" t="s">
        <v>297</v>
      </c>
      <c r="H2008" t="s">
        <v>409</v>
      </c>
      <c r="I2008" t="s">
        <v>21955</v>
      </c>
      <c r="K2008">
        <v>0</v>
      </c>
      <c r="L2008" t="s">
        <v>320</v>
      </c>
      <c r="M2008" t="s">
        <v>21956</v>
      </c>
      <c r="O2008" t="s">
        <v>21957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21958</v>
      </c>
      <c r="B2036">
        <v>1</v>
      </c>
      <c r="C2036" t="s">
        <v>21959</v>
      </c>
      <c r="D2036" t="s">
        <v>433</v>
      </c>
      <c r="F2036" t="s">
        <v>297</v>
      </c>
      <c r="H2036" t="s">
        <v>390</v>
      </c>
      <c r="I2036" t="s">
        <v>21959</v>
      </c>
      <c r="K2036">
        <v>0</v>
      </c>
      <c r="L2036" t="s">
        <v>1067</v>
      </c>
      <c r="M2036" t="s">
        <v>2521</v>
      </c>
      <c r="N2036">
        <v>20</v>
      </c>
      <c r="O2036" t="s">
        <v>21960</v>
      </c>
      <c r="P2036" t="s">
        <v>433</v>
      </c>
      <c r="T2036" t="s">
        <v>17200</v>
      </c>
      <c r="U2036" t="s">
        <v>901</v>
      </c>
      <c r="V2036" t="s">
        <v>21961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21962</v>
      </c>
      <c r="B2045">
        <v>1</v>
      </c>
      <c r="C2045" t="s">
        <v>21963</v>
      </c>
      <c r="D2045" t="s">
        <v>447</v>
      </c>
      <c r="F2045" t="s">
        <v>297</v>
      </c>
      <c r="H2045" t="s">
        <v>315</v>
      </c>
      <c r="I2045" t="s">
        <v>21963</v>
      </c>
      <c r="K2045">
        <v>0</v>
      </c>
      <c r="L2045" t="s">
        <v>595</v>
      </c>
      <c r="M2045" t="s">
        <v>1470</v>
      </c>
      <c r="O2045" t="s">
        <v>21964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21965</v>
      </c>
      <c r="B2066">
        <v>1</v>
      </c>
      <c r="C2066" t="s">
        <v>21966</v>
      </c>
      <c r="D2066" t="s">
        <v>319</v>
      </c>
      <c r="F2066" t="s">
        <v>297</v>
      </c>
      <c r="G2066">
        <v>41</v>
      </c>
      <c r="H2066" t="s">
        <v>519</v>
      </c>
      <c r="I2066" t="s">
        <v>21966</v>
      </c>
      <c r="K2066">
        <v>0</v>
      </c>
      <c r="L2066" t="s">
        <v>1813</v>
      </c>
      <c r="M2066" t="s">
        <v>771</v>
      </c>
      <c r="O2066" t="s">
        <v>21967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21968</v>
      </c>
      <c r="B2081">
        <v>1</v>
      </c>
      <c r="C2081" t="s">
        <v>21969</v>
      </c>
      <c r="D2081" t="s">
        <v>447</v>
      </c>
      <c r="F2081" t="s">
        <v>297</v>
      </c>
      <c r="G2081">
        <v>37</v>
      </c>
      <c r="H2081" t="s">
        <v>531</v>
      </c>
      <c r="I2081" t="s">
        <v>21969</v>
      </c>
      <c r="K2081">
        <v>0</v>
      </c>
      <c r="L2081" t="s">
        <v>21970</v>
      </c>
      <c r="M2081" t="s">
        <v>21971</v>
      </c>
      <c r="N2081">
        <v>22</v>
      </c>
      <c r="O2081" t="s">
        <v>21972</v>
      </c>
      <c r="P2081" t="s">
        <v>447</v>
      </c>
      <c r="T2081" t="s">
        <v>6906</v>
      </c>
      <c r="U2081" t="s">
        <v>868</v>
      </c>
      <c r="V2081" t="s">
        <v>21973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21974</v>
      </c>
      <c r="B2098">
        <v>1</v>
      </c>
      <c r="C2098" t="s">
        <v>21975</v>
      </c>
      <c r="D2098" t="s">
        <v>346</v>
      </c>
      <c r="F2098" t="s">
        <v>297</v>
      </c>
      <c r="G2098">
        <v>81</v>
      </c>
      <c r="H2098" t="s">
        <v>644</v>
      </c>
      <c r="I2098" t="s">
        <v>21975</v>
      </c>
      <c r="K2098">
        <v>0</v>
      </c>
      <c r="L2098" t="s">
        <v>922</v>
      </c>
      <c r="M2098" t="s">
        <v>3326</v>
      </c>
      <c r="O2098" t="s">
        <v>21976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21977</v>
      </c>
      <c r="B2116">
        <v>1</v>
      </c>
      <c r="C2116" t="s">
        <v>21978</v>
      </c>
      <c r="D2116" t="s">
        <v>346</v>
      </c>
      <c r="F2116" t="s">
        <v>297</v>
      </c>
      <c r="G2116">
        <v>81</v>
      </c>
      <c r="H2116" t="s">
        <v>680</v>
      </c>
      <c r="I2116" t="s">
        <v>21978</v>
      </c>
      <c r="K2116">
        <v>0</v>
      </c>
      <c r="L2116" t="s">
        <v>681</v>
      </c>
      <c r="M2116" t="s">
        <v>21979</v>
      </c>
      <c r="O2116" t="s">
        <v>21980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21981</v>
      </c>
      <c r="B2121">
        <v>1</v>
      </c>
      <c r="C2121" t="s">
        <v>21982</v>
      </c>
      <c r="D2121" t="s">
        <v>346</v>
      </c>
      <c r="F2121" t="s">
        <v>297</v>
      </c>
      <c r="G2121">
        <v>84</v>
      </c>
      <c r="H2121" t="s">
        <v>315</v>
      </c>
      <c r="I2121" t="s">
        <v>21982</v>
      </c>
      <c r="K2121">
        <v>0</v>
      </c>
      <c r="L2121" t="s">
        <v>1045</v>
      </c>
      <c r="M2121" t="s">
        <v>21983</v>
      </c>
      <c r="O2121" t="s">
        <v>21984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21340</v>
      </c>
      <c r="B2148">
        <v>1</v>
      </c>
      <c r="C2148" t="s">
        <v>21341</v>
      </c>
      <c r="D2148" t="s">
        <v>319</v>
      </c>
      <c r="F2148" t="s">
        <v>297</v>
      </c>
      <c r="G2148">
        <v>81</v>
      </c>
      <c r="H2148" t="s">
        <v>947</v>
      </c>
      <c r="I2148" t="s">
        <v>21341</v>
      </c>
      <c r="K2148">
        <v>1</v>
      </c>
      <c r="L2148" t="s">
        <v>15539</v>
      </c>
      <c r="M2148" t="s">
        <v>15874</v>
      </c>
      <c r="O2148" t="s">
        <v>21342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21985</v>
      </c>
      <c r="B2152">
        <v>1</v>
      </c>
      <c r="C2152" t="s">
        <v>21986</v>
      </c>
      <c r="D2152" t="s">
        <v>346</v>
      </c>
      <c r="F2152" t="s">
        <v>297</v>
      </c>
      <c r="G2152">
        <v>9</v>
      </c>
      <c r="H2152" t="s">
        <v>1085</v>
      </c>
      <c r="I2152" t="s">
        <v>21986</v>
      </c>
      <c r="K2152">
        <v>0</v>
      </c>
      <c r="L2152" t="s">
        <v>17828</v>
      </c>
      <c r="M2152" t="s">
        <v>1107</v>
      </c>
      <c r="O2152" t="s">
        <v>21987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21469</v>
      </c>
      <c r="B2153">
        <v>1</v>
      </c>
      <c r="C2153" t="s">
        <v>21470</v>
      </c>
      <c r="D2153" t="s">
        <v>346</v>
      </c>
      <c r="F2153" t="s">
        <v>297</v>
      </c>
      <c r="G2153">
        <v>1</v>
      </c>
      <c r="H2153" t="s">
        <v>1164</v>
      </c>
      <c r="I2153" t="s">
        <v>21470</v>
      </c>
      <c r="K2153">
        <v>0</v>
      </c>
      <c r="L2153" t="s">
        <v>2480</v>
      </c>
      <c r="M2153" t="s">
        <v>4475</v>
      </c>
      <c r="N2153">
        <v>21</v>
      </c>
      <c r="O2153" t="s">
        <v>21988</v>
      </c>
      <c r="P2153" t="s">
        <v>346</v>
      </c>
      <c r="T2153" t="s">
        <v>2291</v>
      </c>
      <c r="U2153" t="s">
        <v>304</v>
      </c>
      <c r="V2153" t="s">
        <v>21989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23066</v>
      </c>
      <c r="B2157">
        <v>1</v>
      </c>
      <c r="C2157" t="s">
        <v>23067</v>
      </c>
      <c r="D2157" t="s">
        <v>433</v>
      </c>
      <c r="F2157" t="s">
        <v>297</v>
      </c>
      <c r="H2157" t="s">
        <v>785</v>
      </c>
      <c r="I2157" t="s">
        <v>23067</v>
      </c>
      <c r="K2157">
        <v>0</v>
      </c>
      <c r="L2157" t="s">
        <v>2529</v>
      </c>
      <c r="M2157" t="s">
        <v>23068</v>
      </c>
      <c r="O2157" t="s">
        <v>23069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21990</v>
      </c>
      <c r="B2161">
        <v>1</v>
      </c>
      <c r="C2161" t="s">
        <v>21991</v>
      </c>
      <c r="D2161" t="s">
        <v>346</v>
      </c>
      <c r="F2161" t="s">
        <v>297</v>
      </c>
      <c r="G2161">
        <v>17</v>
      </c>
      <c r="H2161" t="s">
        <v>531</v>
      </c>
      <c r="I2161" t="s">
        <v>21991</v>
      </c>
      <c r="K2161">
        <v>0</v>
      </c>
      <c r="L2161" t="s">
        <v>336</v>
      </c>
      <c r="M2161" t="s">
        <v>21992</v>
      </c>
      <c r="O2161" t="s">
        <v>21993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22959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23070</v>
      </c>
      <c r="M2169" t="s">
        <v>775</v>
      </c>
      <c r="N2169">
        <v>26</v>
      </c>
      <c r="O2169" t="s">
        <v>23071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21471</v>
      </c>
      <c r="B2176">
        <v>1</v>
      </c>
      <c r="C2176" t="s">
        <v>21472</v>
      </c>
      <c r="D2176" t="s">
        <v>346</v>
      </c>
      <c r="F2176" t="s">
        <v>297</v>
      </c>
      <c r="G2176">
        <v>9</v>
      </c>
      <c r="H2176" t="s">
        <v>354</v>
      </c>
      <c r="I2176" t="s">
        <v>21472</v>
      </c>
      <c r="K2176">
        <v>0</v>
      </c>
      <c r="L2176" t="s">
        <v>410</v>
      </c>
      <c r="M2176" t="s">
        <v>15193</v>
      </c>
      <c r="N2176">
        <v>20</v>
      </c>
      <c r="O2176" t="s">
        <v>21994</v>
      </c>
      <c r="P2176" t="s">
        <v>346</v>
      </c>
      <c r="T2176" t="s">
        <v>7653</v>
      </c>
      <c r="U2176" t="s">
        <v>312</v>
      </c>
      <c r="V2176" t="s">
        <v>21995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21996</v>
      </c>
      <c r="B2190">
        <v>1</v>
      </c>
      <c r="C2190" t="s">
        <v>21997</v>
      </c>
      <c r="D2190" t="s">
        <v>346</v>
      </c>
      <c r="F2190" t="s">
        <v>297</v>
      </c>
      <c r="G2190">
        <v>0</v>
      </c>
      <c r="H2190" t="s">
        <v>831</v>
      </c>
      <c r="I2190" t="s">
        <v>21997</v>
      </c>
      <c r="K2190">
        <v>0</v>
      </c>
      <c r="L2190" t="s">
        <v>850</v>
      </c>
      <c r="M2190" t="s">
        <v>21998</v>
      </c>
      <c r="O2190" t="s">
        <v>21999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22000</v>
      </c>
      <c r="B2253">
        <v>1</v>
      </c>
      <c r="C2253" t="s">
        <v>22001</v>
      </c>
      <c r="D2253" t="s">
        <v>447</v>
      </c>
      <c r="F2253" t="s">
        <v>297</v>
      </c>
      <c r="G2253">
        <v>25</v>
      </c>
      <c r="H2253" t="s">
        <v>354</v>
      </c>
      <c r="I2253" t="s">
        <v>22001</v>
      </c>
      <c r="K2253">
        <v>0</v>
      </c>
      <c r="L2253" t="s">
        <v>5083</v>
      </c>
      <c r="M2253" t="s">
        <v>927</v>
      </c>
      <c r="O2253" t="s">
        <v>22002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21473</v>
      </c>
      <c r="B2280">
        <v>1</v>
      </c>
      <c r="C2280" t="s">
        <v>21474</v>
      </c>
      <c r="D2280" t="s">
        <v>346</v>
      </c>
      <c r="F2280" t="s">
        <v>297</v>
      </c>
      <c r="G2280">
        <v>16</v>
      </c>
      <c r="H2280" t="s">
        <v>390</v>
      </c>
      <c r="I2280" t="s">
        <v>21474</v>
      </c>
      <c r="K2280">
        <v>0</v>
      </c>
      <c r="L2280" t="s">
        <v>1003</v>
      </c>
      <c r="M2280" t="s">
        <v>930</v>
      </c>
      <c r="N2280">
        <v>21</v>
      </c>
      <c r="O2280" t="s">
        <v>22003</v>
      </c>
      <c r="P2280" t="s">
        <v>346</v>
      </c>
      <c r="T2280" t="s">
        <v>17205</v>
      </c>
      <c r="U2280" t="s">
        <v>1359</v>
      </c>
      <c r="V2280" t="s">
        <v>22004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22005</v>
      </c>
      <c r="B2284">
        <v>1</v>
      </c>
      <c r="C2284" t="s">
        <v>22006</v>
      </c>
      <c r="D2284" t="s">
        <v>319</v>
      </c>
      <c r="F2284" t="s">
        <v>297</v>
      </c>
      <c r="G2284">
        <v>86</v>
      </c>
      <c r="H2284" t="s">
        <v>542</v>
      </c>
      <c r="I2284" t="s">
        <v>22006</v>
      </c>
      <c r="K2284">
        <v>0</v>
      </c>
      <c r="L2284" t="s">
        <v>367</v>
      </c>
      <c r="M2284" t="s">
        <v>22007</v>
      </c>
      <c r="O2284" t="s">
        <v>22008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22009</v>
      </c>
      <c r="B2290">
        <v>1</v>
      </c>
      <c r="C2290" t="s">
        <v>22010</v>
      </c>
      <c r="D2290" t="s">
        <v>319</v>
      </c>
      <c r="F2290" t="s">
        <v>297</v>
      </c>
      <c r="G2290">
        <v>43</v>
      </c>
      <c r="H2290" t="s">
        <v>509</v>
      </c>
      <c r="I2290" t="s">
        <v>22010</v>
      </c>
      <c r="K2290">
        <v>0</v>
      </c>
      <c r="L2290" t="s">
        <v>22011</v>
      </c>
      <c r="M2290" t="s">
        <v>22012</v>
      </c>
      <c r="N2290">
        <v>24</v>
      </c>
      <c r="O2290" t="s">
        <v>22013</v>
      </c>
      <c r="P2290" t="s">
        <v>319</v>
      </c>
      <c r="T2290" t="s">
        <v>17218</v>
      </c>
      <c r="U2290" t="s">
        <v>385</v>
      </c>
      <c r="V2290" t="s">
        <v>22014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22015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21475</v>
      </c>
      <c r="B2300">
        <v>1</v>
      </c>
      <c r="C2300" t="s">
        <v>21476</v>
      </c>
      <c r="D2300" t="s">
        <v>309</v>
      </c>
      <c r="F2300" t="s">
        <v>297</v>
      </c>
      <c r="G2300">
        <v>9</v>
      </c>
      <c r="H2300" t="s">
        <v>586</v>
      </c>
      <c r="I2300" t="s">
        <v>21476</v>
      </c>
      <c r="K2300">
        <v>0</v>
      </c>
      <c r="L2300" t="s">
        <v>366</v>
      </c>
      <c r="M2300" t="s">
        <v>22016</v>
      </c>
      <c r="N2300">
        <v>24</v>
      </c>
      <c r="O2300" t="s">
        <v>22017</v>
      </c>
      <c r="P2300" t="s">
        <v>309</v>
      </c>
      <c r="T2300" t="s">
        <v>17200</v>
      </c>
      <c r="U2300" t="s">
        <v>474</v>
      </c>
      <c r="V2300" t="s">
        <v>22018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23072</v>
      </c>
      <c r="B2333">
        <v>1</v>
      </c>
      <c r="C2333" t="s">
        <v>23073</v>
      </c>
      <c r="D2333" t="s">
        <v>346</v>
      </c>
      <c r="F2333" t="s">
        <v>297</v>
      </c>
      <c r="H2333" t="s">
        <v>562</v>
      </c>
      <c r="I2333" t="s">
        <v>23073</v>
      </c>
      <c r="K2333">
        <v>0</v>
      </c>
      <c r="L2333" t="s">
        <v>23074</v>
      </c>
      <c r="M2333" t="s">
        <v>23075</v>
      </c>
      <c r="O2333" t="s">
        <v>23076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21477</v>
      </c>
      <c r="B2336">
        <v>1</v>
      </c>
      <c r="C2336" t="s">
        <v>21478</v>
      </c>
      <c r="D2336" t="s">
        <v>447</v>
      </c>
      <c r="F2336" t="s">
        <v>297</v>
      </c>
      <c r="G2336">
        <v>29</v>
      </c>
      <c r="H2336" t="s">
        <v>315</v>
      </c>
      <c r="I2336" t="s">
        <v>21478</v>
      </c>
      <c r="K2336">
        <v>0</v>
      </c>
      <c r="L2336" t="s">
        <v>1811</v>
      </c>
      <c r="M2336" t="s">
        <v>22019</v>
      </c>
      <c r="N2336">
        <v>24</v>
      </c>
      <c r="O2336" t="s">
        <v>22020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23077</v>
      </c>
      <c r="B2337">
        <v>1</v>
      </c>
      <c r="C2337" t="s">
        <v>23078</v>
      </c>
      <c r="D2337" t="s">
        <v>319</v>
      </c>
      <c r="F2337" t="s">
        <v>297</v>
      </c>
      <c r="H2337" t="s">
        <v>555</v>
      </c>
      <c r="I2337" t="s">
        <v>23078</v>
      </c>
      <c r="K2337">
        <v>0</v>
      </c>
      <c r="L2337" t="s">
        <v>22171</v>
      </c>
      <c r="M2337" t="s">
        <v>23079</v>
      </c>
      <c r="O2337" t="s">
        <v>23080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23081</v>
      </c>
      <c r="B2350">
        <v>1</v>
      </c>
      <c r="C2350" t="s">
        <v>23082</v>
      </c>
      <c r="D2350" t="s">
        <v>433</v>
      </c>
      <c r="F2350" t="s">
        <v>297</v>
      </c>
      <c r="H2350" t="s">
        <v>315</v>
      </c>
      <c r="I2350" t="s">
        <v>23082</v>
      </c>
      <c r="K2350">
        <v>0</v>
      </c>
      <c r="L2350" t="s">
        <v>649</v>
      </c>
      <c r="M2350" t="s">
        <v>6619</v>
      </c>
      <c r="O2350" t="s">
        <v>23083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23084</v>
      </c>
      <c r="B2356">
        <v>1</v>
      </c>
      <c r="C2356" t="s">
        <v>23085</v>
      </c>
      <c r="D2356" t="s">
        <v>319</v>
      </c>
      <c r="F2356" t="s">
        <v>297</v>
      </c>
      <c r="H2356" t="s">
        <v>505</v>
      </c>
      <c r="I2356" t="s">
        <v>23085</v>
      </c>
      <c r="K2356">
        <v>0</v>
      </c>
      <c r="L2356" t="s">
        <v>1960</v>
      </c>
      <c r="M2356" t="s">
        <v>23086</v>
      </c>
      <c r="N2356">
        <v>22</v>
      </c>
      <c r="O2356" t="s">
        <v>23087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21343</v>
      </c>
      <c r="B2364">
        <v>1</v>
      </c>
      <c r="C2364" t="s">
        <v>21344</v>
      </c>
      <c r="D2364" t="s">
        <v>346</v>
      </c>
      <c r="F2364" t="s">
        <v>297</v>
      </c>
      <c r="G2364">
        <v>84</v>
      </c>
      <c r="H2364" t="s">
        <v>785</v>
      </c>
      <c r="I2364" t="s">
        <v>21344</v>
      </c>
      <c r="K2364">
        <v>1</v>
      </c>
      <c r="L2364" t="s">
        <v>1038</v>
      </c>
      <c r="M2364" t="s">
        <v>488</v>
      </c>
      <c r="N2364">
        <v>24</v>
      </c>
      <c r="O2364" t="s">
        <v>21345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22021</v>
      </c>
      <c r="B2389">
        <v>1</v>
      </c>
      <c r="C2389" t="s">
        <v>22022</v>
      </c>
      <c r="D2389" t="s">
        <v>346</v>
      </c>
      <c r="F2389" t="s">
        <v>297</v>
      </c>
      <c r="G2389">
        <v>83</v>
      </c>
      <c r="H2389" t="s">
        <v>1085</v>
      </c>
      <c r="I2389" t="s">
        <v>22022</v>
      </c>
      <c r="K2389">
        <v>0</v>
      </c>
      <c r="L2389" t="s">
        <v>838</v>
      </c>
      <c r="M2389" t="s">
        <v>22023</v>
      </c>
      <c r="O2389" t="s">
        <v>22024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22025</v>
      </c>
      <c r="B2399">
        <v>1</v>
      </c>
      <c r="C2399" t="s">
        <v>22026</v>
      </c>
      <c r="D2399" t="s">
        <v>433</v>
      </c>
      <c r="F2399" t="s">
        <v>297</v>
      </c>
      <c r="G2399">
        <v>47</v>
      </c>
      <c r="H2399" t="s">
        <v>432</v>
      </c>
      <c r="I2399" t="s">
        <v>22026</v>
      </c>
      <c r="K2399">
        <v>0</v>
      </c>
      <c r="L2399" t="s">
        <v>17533</v>
      </c>
      <c r="M2399" t="s">
        <v>22027</v>
      </c>
      <c r="O2399" t="s">
        <v>22028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23088</v>
      </c>
      <c r="B2401">
        <v>1</v>
      </c>
      <c r="C2401" t="s">
        <v>23089</v>
      </c>
      <c r="D2401" t="s">
        <v>346</v>
      </c>
      <c r="F2401" t="s">
        <v>297</v>
      </c>
      <c r="G2401">
        <v>86</v>
      </c>
      <c r="H2401" t="s">
        <v>750</v>
      </c>
      <c r="I2401" t="s">
        <v>23089</v>
      </c>
      <c r="K2401">
        <v>0</v>
      </c>
      <c r="L2401" t="s">
        <v>631</v>
      </c>
      <c r="M2401" t="s">
        <v>23090</v>
      </c>
      <c r="O2401" t="s">
        <v>23091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22029</v>
      </c>
      <c r="B2404">
        <v>1</v>
      </c>
      <c r="C2404" t="s">
        <v>22030</v>
      </c>
      <c r="D2404" t="s">
        <v>346</v>
      </c>
      <c r="F2404" t="s">
        <v>297</v>
      </c>
      <c r="H2404" t="s">
        <v>562</v>
      </c>
      <c r="I2404" t="s">
        <v>22030</v>
      </c>
      <c r="K2404">
        <v>0</v>
      </c>
      <c r="L2404" t="s">
        <v>22031</v>
      </c>
      <c r="M2404" t="s">
        <v>22032</v>
      </c>
      <c r="O2404" t="s">
        <v>22033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22034</v>
      </c>
      <c r="B2405">
        <v>1</v>
      </c>
      <c r="C2405" t="s">
        <v>22035</v>
      </c>
      <c r="D2405" t="s">
        <v>319</v>
      </c>
      <c r="F2405" t="s">
        <v>297</v>
      </c>
      <c r="G2405">
        <v>49</v>
      </c>
      <c r="H2405" t="s">
        <v>690</v>
      </c>
      <c r="I2405" t="s">
        <v>22035</v>
      </c>
      <c r="K2405">
        <v>0</v>
      </c>
      <c r="L2405" t="s">
        <v>698</v>
      </c>
      <c r="M2405" t="s">
        <v>22036</v>
      </c>
      <c r="O2405" t="s">
        <v>22037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23092</v>
      </c>
      <c r="B2407">
        <v>1</v>
      </c>
      <c r="C2407" t="s">
        <v>23093</v>
      </c>
      <c r="D2407" t="s">
        <v>346</v>
      </c>
      <c r="F2407" t="s">
        <v>297</v>
      </c>
      <c r="H2407" t="s">
        <v>426</v>
      </c>
      <c r="I2407" t="s">
        <v>23093</v>
      </c>
      <c r="K2407">
        <v>0</v>
      </c>
      <c r="L2407" t="s">
        <v>3731</v>
      </c>
      <c r="M2407" t="s">
        <v>23094</v>
      </c>
      <c r="O2407" t="s">
        <v>23095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22038</v>
      </c>
      <c r="B2464">
        <v>1</v>
      </c>
      <c r="C2464" t="s">
        <v>22039</v>
      </c>
      <c r="D2464" t="s">
        <v>15384</v>
      </c>
      <c r="F2464" t="s">
        <v>297</v>
      </c>
      <c r="G2464">
        <v>7</v>
      </c>
      <c r="H2464" t="s">
        <v>387</v>
      </c>
      <c r="I2464" t="s">
        <v>22039</v>
      </c>
      <c r="K2464">
        <v>0</v>
      </c>
      <c r="L2464" t="s">
        <v>571</v>
      </c>
      <c r="M2464" t="s">
        <v>2671</v>
      </c>
      <c r="N2464">
        <v>23</v>
      </c>
      <c r="O2464" t="s">
        <v>22040</v>
      </c>
      <c r="P2464" t="s">
        <v>15384</v>
      </c>
      <c r="T2464" t="s">
        <v>17198</v>
      </c>
      <c r="U2464" t="s">
        <v>407</v>
      </c>
      <c r="V2464" t="s">
        <v>22041</v>
      </c>
    </row>
    <row r="2465" spans="1:23" hidden="1" x14ac:dyDescent="0.25">
      <c r="A2465" t="s">
        <v>22042</v>
      </c>
      <c r="B2465">
        <v>1</v>
      </c>
      <c r="C2465" t="s">
        <v>22043</v>
      </c>
      <c r="D2465" t="s">
        <v>319</v>
      </c>
      <c r="F2465" t="s">
        <v>297</v>
      </c>
      <c r="G2465">
        <v>45</v>
      </c>
      <c r="H2465" t="s">
        <v>542</v>
      </c>
      <c r="I2465" t="s">
        <v>22043</v>
      </c>
      <c r="K2465">
        <v>0</v>
      </c>
      <c r="L2465" t="s">
        <v>501</v>
      </c>
      <c r="M2465" t="s">
        <v>14020</v>
      </c>
      <c r="O2465" t="s">
        <v>22044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22045</v>
      </c>
      <c r="B2472">
        <v>1</v>
      </c>
      <c r="C2472" t="s">
        <v>22046</v>
      </c>
      <c r="D2472" t="s">
        <v>433</v>
      </c>
      <c r="F2472" t="s">
        <v>297</v>
      </c>
      <c r="G2472">
        <v>46</v>
      </c>
      <c r="H2472" t="s">
        <v>817</v>
      </c>
      <c r="I2472" t="s">
        <v>22046</v>
      </c>
      <c r="K2472">
        <v>0</v>
      </c>
      <c r="L2472" t="s">
        <v>1980</v>
      </c>
      <c r="M2472" t="s">
        <v>22047</v>
      </c>
      <c r="N2472">
        <v>23</v>
      </c>
      <c r="O2472" t="s">
        <v>22048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22049</v>
      </c>
      <c r="B2475">
        <v>1</v>
      </c>
      <c r="C2475" t="s">
        <v>22050</v>
      </c>
      <c r="D2475" t="s">
        <v>346</v>
      </c>
      <c r="F2475" t="s">
        <v>297</v>
      </c>
      <c r="G2475">
        <v>14</v>
      </c>
      <c r="H2475" t="s">
        <v>409</v>
      </c>
      <c r="I2475" t="s">
        <v>22050</v>
      </c>
      <c r="K2475">
        <v>0</v>
      </c>
      <c r="L2475" t="s">
        <v>1067</v>
      </c>
      <c r="M2475" t="s">
        <v>1107</v>
      </c>
      <c r="N2475">
        <v>25</v>
      </c>
      <c r="O2475" t="s">
        <v>22051</v>
      </c>
      <c r="P2475" t="s">
        <v>346</v>
      </c>
      <c r="T2475" t="s">
        <v>7653</v>
      </c>
      <c r="U2475" t="s">
        <v>739</v>
      </c>
      <c r="V2475" t="s">
        <v>22052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22053</v>
      </c>
      <c r="B2485">
        <v>1</v>
      </c>
      <c r="C2485" t="s">
        <v>22054</v>
      </c>
      <c r="D2485" t="s">
        <v>346</v>
      </c>
      <c r="F2485" t="s">
        <v>297</v>
      </c>
      <c r="G2485">
        <v>82</v>
      </c>
      <c r="H2485" t="s">
        <v>573</v>
      </c>
      <c r="I2485" t="s">
        <v>22054</v>
      </c>
      <c r="K2485">
        <v>0</v>
      </c>
      <c r="L2485" t="s">
        <v>22055</v>
      </c>
      <c r="M2485" t="s">
        <v>22056</v>
      </c>
      <c r="N2485">
        <v>23</v>
      </c>
      <c r="O2485" t="s">
        <v>22057</v>
      </c>
      <c r="P2485" t="s">
        <v>346</v>
      </c>
      <c r="T2485" t="s">
        <v>17205</v>
      </c>
      <c r="U2485" t="s">
        <v>14060</v>
      </c>
      <c r="V2485" t="s">
        <v>22058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22059</v>
      </c>
      <c r="B2487">
        <v>1</v>
      </c>
      <c r="C2487" t="s">
        <v>22060</v>
      </c>
      <c r="D2487" t="s">
        <v>309</v>
      </c>
      <c r="F2487" t="s">
        <v>297</v>
      </c>
      <c r="G2487">
        <v>16</v>
      </c>
      <c r="H2487" t="s">
        <v>821</v>
      </c>
      <c r="I2487" t="s">
        <v>22060</v>
      </c>
      <c r="K2487">
        <v>0</v>
      </c>
      <c r="L2487" t="s">
        <v>2062</v>
      </c>
      <c r="M2487" t="s">
        <v>22061</v>
      </c>
      <c r="O2487" t="s">
        <v>22062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22063</v>
      </c>
      <c r="B2493">
        <v>1</v>
      </c>
      <c r="C2493" t="s">
        <v>22064</v>
      </c>
      <c r="D2493" t="s">
        <v>447</v>
      </c>
      <c r="F2493" t="s">
        <v>297</v>
      </c>
      <c r="G2493">
        <v>1</v>
      </c>
      <c r="H2493" t="s">
        <v>315</v>
      </c>
      <c r="I2493" t="s">
        <v>22064</v>
      </c>
      <c r="K2493">
        <v>0</v>
      </c>
      <c r="L2493" t="s">
        <v>22065</v>
      </c>
      <c r="M2493" t="s">
        <v>22066</v>
      </c>
      <c r="O2493" t="s">
        <v>22067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22068</v>
      </c>
      <c r="B2502">
        <v>1</v>
      </c>
      <c r="C2502" t="s">
        <v>22069</v>
      </c>
      <c r="D2502" t="s">
        <v>309</v>
      </c>
      <c r="F2502" t="s">
        <v>297</v>
      </c>
      <c r="G2502">
        <v>18</v>
      </c>
      <c r="H2502" t="s">
        <v>354</v>
      </c>
      <c r="I2502" t="s">
        <v>22069</v>
      </c>
      <c r="K2502">
        <v>0</v>
      </c>
      <c r="L2502" t="s">
        <v>22070</v>
      </c>
      <c r="M2502" t="s">
        <v>22071</v>
      </c>
      <c r="N2502">
        <v>23</v>
      </c>
      <c r="O2502" t="s">
        <v>22072</v>
      </c>
      <c r="P2502" t="s">
        <v>309</v>
      </c>
      <c r="T2502" t="s">
        <v>7653</v>
      </c>
      <c r="U2502" t="s">
        <v>906</v>
      </c>
      <c r="V2502" t="s">
        <v>22073</v>
      </c>
    </row>
    <row r="2503" spans="1:23" hidden="1" x14ac:dyDescent="0.25">
      <c r="A2503" t="s">
        <v>21479</v>
      </c>
      <c r="B2503">
        <v>1</v>
      </c>
      <c r="C2503" t="s">
        <v>21480</v>
      </c>
      <c r="D2503" t="s">
        <v>309</v>
      </c>
      <c r="F2503" t="s">
        <v>297</v>
      </c>
      <c r="G2503">
        <v>9</v>
      </c>
      <c r="H2503" t="s">
        <v>756</v>
      </c>
      <c r="I2503" t="s">
        <v>21480</v>
      </c>
      <c r="K2503">
        <v>0</v>
      </c>
      <c r="L2503" t="s">
        <v>14777</v>
      </c>
      <c r="M2503" t="s">
        <v>9067</v>
      </c>
      <c r="N2503">
        <v>21</v>
      </c>
      <c r="O2503" t="s">
        <v>22074</v>
      </c>
      <c r="P2503" t="s">
        <v>309</v>
      </c>
      <c r="T2503" t="s">
        <v>17205</v>
      </c>
      <c r="U2503" t="s">
        <v>638</v>
      </c>
      <c r="V2503" t="s">
        <v>22075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21481</v>
      </c>
      <c r="B2559">
        <v>1</v>
      </c>
      <c r="C2559" t="s">
        <v>21482</v>
      </c>
      <c r="D2559" t="s">
        <v>319</v>
      </c>
      <c r="F2559" t="s">
        <v>297</v>
      </c>
      <c r="G2559">
        <v>88</v>
      </c>
      <c r="H2559" t="s">
        <v>438</v>
      </c>
      <c r="I2559" t="s">
        <v>21482</v>
      </c>
      <c r="K2559">
        <v>0</v>
      </c>
      <c r="L2559" t="s">
        <v>22076</v>
      </c>
      <c r="M2559" t="s">
        <v>1925</v>
      </c>
      <c r="N2559">
        <v>22</v>
      </c>
      <c r="O2559" t="s">
        <v>22077</v>
      </c>
      <c r="P2559" t="s">
        <v>319</v>
      </c>
      <c r="T2559" t="s">
        <v>17200</v>
      </c>
      <c r="U2559" t="s">
        <v>484</v>
      </c>
      <c r="V2559" t="s">
        <v>22078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22079</v>
      </c>
      <c r="B2565">
        <v>1</v>
      </c>
      <c r="C2565" t="s">
        <v>22080</v>
      </c>
      <c r="D2565" t="s">
        <v>319</v>
      </c>
      <c r="F2565" t="s">
        <v>297</v>
      </c>
      <c r="H2565" t="s">
        <v>509</v>
      </c>
      <c r="I2565" t="s">
        <v>22080</v>
      </c>
      <c r="K2565">
        <v>0</v>
      </c>
      <c r="L2565" t="s">
        <v>667</v>
      </c>
      <c r="M2565" t="s">
        <v>22081</v>
      </c>
      <c r="O2565" t="s">
        <v>22082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22083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23096</v>
      </c>
      <c r="B2571">
        <v>1</v>
      </c>
      <c r="C2571" t="s">
        <v>23097</v>
      </c>
      <c r="D2571" t="s">
        <v>346</v>
      </c>
      <c r="F2571" t="s">
        <v>297</v>
      </c>
      <c r="G2571">
        <v>88</v>
      </c>
      <c r="H2571" t="s">
        <v>823</v>
      </c>
      <c r="I2571" t="s">
        <v>23097</v>
      </c>
      <c r="K2571">
        <v>0</v>
      </c>
      <c r="L2571" t="s">
        <v>3433</v>
      </c>
      <c r="M2571" t="s">
        <v>3262</v>
      </c>
      <c r="O2571" t="s">
        <v>23098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22084</v>
      </c>
      <c r="B2581">
        <v>1</v>
      </c>
      <c r="C2581" t="s">
        <v>22085</v>
      </c>
      <c r="D2581" t="s">
        <v>309</v>
      </c>
      <c r="F2581" t="s">
        <v>297</v>
      </c>
      <c r="G2581">
        <v>17</v>
      </c>
      <c r="H2581" t="s">
        <v>213</v>
      </c>
      <c r="I2581" t="s">
        <v>22085</v>
      </c>
      <c r="K2581">
        <v>0</v>
      </c>
      <c r="L2581" t="s">
        <v>22086</v>
      </c>
      <c r="M2581" t="s">
        <v>22087</v>
      </c>
      <c r="N2581">
        <v>23</v>
      </c>
      <c r="O2581" t="s">
        <v>22088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22089</v>
      </c>
      <c r="B2590">
        <v>1</v>
      </c>
      <c r="C2590" t="s">
        <v>22090</v>
      </c>
      <c r="D2590" t="s">
        <v>346</v>
      </c>
      <c r="F2590" t="s">
        <v>297</v>
      </c>
      <c r="H2590" t="s">
        <v>2924</v>
      </c>
      <c r="I2590" t="s">
        <v>22090</v>
      </c>
      <c r="K2590">
        <v>0</v>
      </c>
      <c r="L2590" t="s">
        <v>22091</v>
      </c>
      <c r="M2590" t="s">
        <v>7600</v>
      </c>
      <c r="O2590" t="s">
        <v>22092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22093</v>
      </c>
      <c r="B2611">
        <v>1</v>
      </c>
      <c r="C2611" t="s">
        <v>22094</v>
      </c>
      <c r="D2611" t="s">
        <v>309</v>
      </c>
      <c r="F2611" t="s">
        <v>297</v>
      </c>
      <c r="H2611" t="s">
        <v>315</v>
      </c>
      <c r="I2611" t="s">
        <v>22094</v>
      </c>
      <c r="K2611">
        <v>0</v>
      </c>
      <c r="L2611" t="s">
        <v>521</v>
      </c>
      <c r="M2611" t="s">
        <v>627</v>
      </c>
      <c r="N2611">
        <v>24</v>
      </c>
      <c r="O2611" t="s">
        <v>22095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22096</v>
      </c>
      <c r="B2630">
        <v>1</v>
      </c>
      <c r="C2630" t="s">
        <v>22097</v>
      </c>
      <c r="D2630" t="s">
        <v>447</v>
      </c>
      <c r="F2630" t="s">
        <v>297</v>
      </c>
      <c r="G2630">
        <v>36</v>
      </c>
      <c r="H2630" t="s">
        <v>315</v>
      </c>
      <c r="I2630" t="s">
        <v>22097</v>
      </c>
      <c r="K2630">
        <v>0</v>
      </c>
      <c r="L2630" t="s">
        <v>634</v>
      </c>
      <c r="M2630" t="s">
        <v>22098</v>
      </c>
      <c r="O2630" t="s">
        <v>22099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22100</v>
      </c>
      <c r="B2646">
        <v>1</v>
      </c>
      <c r="C2646" t="s">
        <v>22101</v>
      </c>
      <c r="D2646" t="s">
        <v>447</v>
      </c>
      <c r="F2646" t="s">
        <v>297</v>
      </c>
      <c r="G2646">
        <v>33</v>
      </c>
      <c r="H2646" t="s">
        <v>409</v>
      </c>
      <c r="I2646" t="s">
        <v>22101</v>
      </c>
      <c r="K2646">
        <v>0</v>
      </c>
      <c r="L2646" t="s">
        <v>2761</v>
      </c>
      <c r="M2646" t="s">
        <v>22102</v>
      </c>
      <c r="O2646" t="s">
        <v>22103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22104</v>
      </c>
      <c r="B2648">
        <v>1</v>
      </c>
      <c r="C2648" t="s">
        <v>22105</v>
      </c>
      <c r="D2648" t="s">
        <v>346</v>
      </c>
      <c r="F2648" t="s">
        <v>297</v>
      </c>
      <c r="G2648">
        <v>42</v>
      </c>
      <c r="H2648" t="s">
        <v>591</v>
      </c>
      <c r="I2648" t="s">
        <v>22105</v>
      </c>
      <c r="K2648">
        <v>0</v>
      </c>
      <c r="L2648" t="s">
        <v>22106</v>
      </c>
      <c r="M2648" t="s">
        <v>4231</v>
      </c>
      <c r="O2648" t="s">
        <v>22107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23099</v>
      </c>
      <c r="B2658">
        <v>1</v>
      </c>
      <c r="C2658" t="s">
        <v>23100</v>
      </c>
      <c r="D2658" t="s">
        <v>346</v>
      </c>
      <c r="F2658" t="s">
        <v>297</v>
      </c>
      <c r="H2658" t="s">
        <v>573</v>
      </c>
      <c r="I2658" t="s">
        <v>23100</v>
      </c>
      <c r="K2658">
        <v>0</v>
      </c>
      <c r="L2658" t="s">
        <v>23101</v>
      </c>
      <c r="M2658" t="s">
        <v>23102</v>
      </c>
      <c r="N2658">
        <v>23</v>
      </c>
      <c r="O2658" t="s">
        <v>23103</v>
      </c>
      <c r="P2658" t="s">
        <v>346</v>
      </c>
      <c r="T2658" t="s">
        <v>17200</v>
      </c>
      <c r="U2658" t="s">
        <v>385</v>
      </c>
      <c r="V2658" t="s">
        <v>23104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22108</v>
      </c>
      <c r="B2675">
        <v>1</v>
      </c>
      <c r="C2675" t="s">
        <v>22109</v>
      </c>
      <c r="D2675" t="s">
        <v>346</v>
      </c>
      <c r="F2675" t="s">
        <v>297</v>
      </c>
      <c r="G2675">
        <v>81</v>
      </c>
      <c r="H2675" t="s">
        <v>315</v>
      </c>
      <c r="I2675" t="s">
        <v>22109</v>
      </c>
      <c r="K2675">
        <v>0</v>
      </c>
      <c r="L2675" t="s">
        <v>3230</v>
      </c>
      <c r="M2675" t="s">
        <v>22110</v>
      </c>
      <c r="O2675" t="s">
        <v>22111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22112</v>
      </c>
      <c r="B2695">
        <v>1</v>
      </c>
      <c r="C2695" t="s">
        <v>22113</v>
      </c>
      <c r="D2695" t="s">
        <v>346</v>
      </c>
      <c r="F2695" t="s">
        <v>297</v>
      </c>
      <c r="G2695">
        <v>86</v>
      </c>
      <c r="H2695" t="s">
        <v>426</v>
      </c>
      <c r="I2695" t="s">
        <v>22113</v>
      </c>
      <c r="K2695">
        <v>0</v>
      </c>
      <c r="L2695" t="s">
        <v>22114</v>
      </c>
      <c r="M2695" t="s">
        <v>1534</v>
      </c>
      <c r="O2695" t="s">
        <v>22115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21483</v>
      </c>
      <c r="B2716">
        <v>1</v>
      </c>
      <c r="C2716" t="s">
        <v>21484</v>
      </c>
      <c r="D2716" t="s">
        <v>447</v>
      </c>
      <c r="F2716" t="s">
        <v>297</v>
      </c>
      <c r="G2716">
        <v>39</v>
      </c>
      <c r="H2716" t="s">
        <v>345</v>
      </c>
      <c r="I2716" t="s">
        <v>21484</v>
      </c>
      <c r="K2716">
        <v>0</v>
      </c>
      <c r="L2716" t="s">
        <v>1980</v>
      </c>
      <c r="M2716" t="s">
        <v>3231</v>
      </c>
      <c r="N2716">
        <v>21</v>
      </c>
      <c r="O2716" t="s">
        <v>22116</v>
      </c>
      <c r="P2716" t="s">
        <v>447</v>
      </c>
      <c r="T2716" t="s">
        <v>2291</v>
      </c>
      <c r="U2716" t="s">
        <v>385</v>
      </c>
      <c r="V2716" t="s">
        <v>22117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21485</v>
      </c>
      <c r="B2749">
        <v>1</v>
      </c>
      <c r="C2749" t="s">
        <v>21486</v>
      </c>
      <c r="D2749" t="s">
        <v>346</v>
      </c>
      <c r="F2749" t="s">
        <v>297</v>
      </c>
      <c r="G2749">
        <v>17</v>
      </c>
      <c r="H2749" t="s">
        <v>432</v>
      </c>
      <c r="I2749" t="s">
        <v>21486</v>
      </c>
      <c r="K2749">
        <v>0</v>
      </c>
      <c r="L2749" t="s">
        <v>6884</v>
      </c>
      <c r="M2749" t="s">
        <v>22118</v>
      </c>
      <c r="N2749">
        <v>22</v>
      </c>
      <c r="O2749" t="s">
        <v>22119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22120</v>
      </c>
      <c r="B2750">
        <v>1</v>
      </c>
      <c r="C2750" t="s">
        <v>22121</v>
      </c>
      <c r="D2750" t="s">
        <v>319</v>
      </c>
      <c r="F2750" t="s">
        <v>297</v>
      </c>
      <c r="H2750" t="s">
        <v>519</v>
      </c>
      <c r="I2750" t="s">
        <v>22121</v>
      </c>
      <c r="K2750">
        <v>0</v>
      </c>
      <c r="L2750" t="s">
        <v>22122</v>
      </c>
      <c r="M2750" t="s">
        <v>22123</v>
      </c>
      <c r="O2750" t="s">
        <v>22124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23105</v>
      </c>
      <c r="B2751">
        <v>1</v>
      </c>
      <c r="C2751" t="s">
        <v>23106</v>
      </c>
      <c r="D2751" t="s">
        <v>346</v>
      </c>
      <c r="F2751" t="s">
        <v>297</v>
      </c>
      <c r="G2751">
        <v>83</v>
      </c>
      <c r="H2751" t="s">
        <v>817</v>
      </c>
      <c r="I2751" t="s">
        <v>23106</v>
      </c>
      <c r="K2751">
        <v>0</v>
      </c>
      <c r="L2751" t="s">
        <v>18536</v>
      </c>
      <c r="M2751" t="s">
        <v>4570</v>
      </c>
      <c r="N2751">
        <v>23</v>
      </c>
      <c r="O2751" t="s">
        <v>23107</v>
      </c>
      <c r="P2751" t="s">
        <v>346</v>
      </c>
      <c r="T2751" t="s">
        <v>7653</v>
      </c>
      <c r="V2751" t="s">
        <v>23108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22125</v>
      </c>
      <c r="B2759">
        <v>1</v>
      </c>
      <c r="C2759" t="s">
        <v>22126</v>
      </c>
      <c r="D2759" t="s">
        <v>346</v>
      </c>
      <c r="F2759" t="s">
        <v>297</v>
      </c>
      <c r="H2759" t="s">
        <v>409</v>
      </c>
      <c r="I2759" t="s">
        <v>22126</v>
      </c>
      <c r="K2759">
        <v>0</v>
      </c>
      <c r="L2759" t="s">
        <v>22127</v>
      </c>
      <c r="M2759" t="s">
        <v>6010</v>
      </c>
      <c r="O2759" t="s">
        <v>22128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22129</v>
      </c>
      <c r="B2772">
        <v>1</v>
      </c>
      <c r="C2772" t="s">
        <v>22130</v>
      </c>
      <c r="D2772" t="s">
        <v>346</v>
      </c>
      <c r="F2772" t="s">
        <v>297</v>
      </c>
      <c r="H2772" t="s">
        <v>1216</v>
      </c>
      <c r="I2772" t="s">
        <v>22130</v>
      </c>
      <c r="K2772">
        <v>0</v>
      </c>
      <c r="L2772" t="s">
        <v>2517</v>
      </c>
      <c r="M2772" t="s">
        <v>882</v>
      </c>
      <c r="O2772" t="s">
        <v>22131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22132</v>
      </c>
      <c r="B2782">
        <v>1</v>
      </c>
      <c r="C2782" t="s">
        <v>22133</v>
      </c>
      <c r="D2782" t="s">
        <v>447</v>
      </c>
      <c r="F2782" t="s">
        <v>297</v>
      </c>
      <c r="G2782">
        <v>9</v>
      </c>
      <c r="H2782" t="s">
        <v>383</v>
      </c>
      <c r="I2782" t="s">
        <v>22133</v>
      </c>
      <c r="K2782">
        <v>0</v>
      </c>
      <c r="L2782" t="s">
        <v>2643</v>
      </c>
      <c r="M2782" t="s">
        <v>22134</v>
      </c>
      <c r="N2782">
        <v>23</v>
      </c>
      <c r="O2782" t="s">
        <v>22135</v>
      </c>
      <c r="P2782" t="s">
        <v>447</v>
      </c>
      <c r="T2782" t="s">
        <v>17205</v>
      </c>
      <c r="U2782" t="s">
        <v>304</v>
      </c>
      <c r="V2782" t="s">
        <v>22136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21487</v>
      </c>
      <c r="B2803">
        <v>1</v>
      </c>
      <c r="C2803" t="s">
        <v>21488</v>
      </c>
      <c r="D2803" t="s">
        <v>319</v>
      </c>
      <c r="F2803" t="s">
        <v>297</v>
      </c>
      <c r="G2803">
        <v>82</v>
      </c>
      <c r="H2803" t="s">
        <v>1248</v>
      </c>
      <c r="I2803" t="s">
        <v>21488</v>
      </c>
      <c r="K2803">
        <v>0</v>
      </c>
      <c r="L2803" t="s">
        <v>786</v>
      </c>
      <c r="M2803" t="s">
        <v>22137</v>
      </c>
      <c r="N2803">
        <v>21</v>
      </c>
      <c r="O2803" t="s">
        <v>22138</v>
      </c>
      <c r="P2803" t="s">
        <v>319</v>
      </c>
      <c r="T2803" t="s">
        <v>17218</v>
      </c>
      <c r="U2803" t="s">
        <v>440</v>
      </c>
      <c r="V2803" t="s">
        <v>22139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23109</v>
      </c>
      <c r="B2817">
        <v>1</v>
      </c>
      <c r="C2817" t="s">
        <v>23110</v>
      </c>
      <c r="D2817" t="s">
        <v>346</v>
      </c>
      <c r="F2817" t="s">
        <v>297</v>
      </c>
      <c r="H2817" t="s">
        <v>531</v>
      </c>
      <c r="I2817" t="s">
        <v>23110</v>
      </c>
      <c r="K2817">
        <v>0</v>
      </c>
      <c r="L2817" t="s">
        <v>23111</v>
      </c>
      <c r="M2817" t="s">
        <v>2560</v>
      </c>
      <c r="N2817">
        <v>23</v>
      </c>
      <c r="O2817" t="s">
        <v>23112</v>
      </c>
      <c r="P2817" t="s">
        <v>346</v>
      </c>
      <c r="T2817" t="s">
        <v>17200</v>
      </c>
      <c r="U2817" t="s">
        <v>546</v>
      </c>
      <c r="V2817" t="s">
        <v>23113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22140</v>
      </c>
      <c r="B2830">
        <v>1</v>
      </c>
      <c r="C2830" t="s">
        <v>22141</v>
      </c>
      <c r="D2830" t="s">
        <v>15384</v>
      </c>
      <c r="F2830" t="s">
        <v>297</v>
      </c>
      <c r="G2830">
        <v>19</v>
      </c>
      <c r="H2830" t="s">
        <v>213</v>
      </c>
      <c r="I2830" t="s">
        <v>22141</v>
      </c>
      <c r="K2830">
        <v>0</v>
      </c>
      <c r="L2830" t="s">
        <v>16889</v>
      </c>
      <c r="M2830" t="s">
        <v>537</v>
      </c>
      <c r="N2830">
        <v>26</v>
      </c>
      <c r="O2830" t="s">
        <v>22142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22143</v>
      </c>
      <c r="B2833">
        <v>1</v>
      </c>
      <c r="C2833" t="s">
        <v>22144</v>
      </c>
      <c r="D2833" t="s">
        <v>346</v>
      </c>
      <c r="F2833" t="s">
        <v>297</v>
      </c>
      <c r="G2833">
        <v>18</v>
      </c>
      <c r="H2833" t="s">
        <v>1563</v>
      </c>
      <c r="I2833" t="s">
        <v>22144</v>
      </c>
      <c r="K2833">
        <v>0</v>
      </c>
      <c r="L2833" t="s">
        <v>22145</v>
      </c>
      <c r="M2833" t="s">
        <v>4505</v>
      </c>
      <c r="O2833" t="s">
        <v>22146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22147</v>
      </c>
      <c r="B2855">
        <v>1</v>
      </c>
      <c r="C2855" t="s">
        <v>22148</v>
      </c>
      <c r="D2855" t="s">
        <v>346</v>
      </c>
      <c r="F2855" t="s">
        <v>297</v>
      </c>
      <c r="G2855">
        <v>80</v>
      </c>
      <c r="H2855" t="s">
        <v>1216</v>
      </c>
      <c r="I2855" t="s">
        <v>22148</v>
      </c>
      <c r="K2855">
        <v>0</v>
      </c>
      <c r="L2855" t="s">
        <v>1692</v>
      </c>
      <c r="M2855" t="s">
        <v>449</v>
      </c>
      <c r="O2855" t="s">
        <v>22149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23043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23114</v>
      </c>
      <c r="B2889">
        <v>1</v>
      </c>
      <c r="C2889" t="s">
        <v>23115</v>
      </c>
      <c r="D2889" t="s">
        <v>447</v>
      </c>
      <c r="F2889" t="s">
        <v>297</v>
      </c>
      <c r="H2889" t="s">
        <v>432</v>
      </c>
      <c r="I2889" t="s">
        <v>23115</v>
      </c>
      <c r="K2889">
        <v>0</v>
      </c>
      <c r="L2889" t="s">
        <v>439</v>
      </c>
      <c r="M2889" t="s">
        <v>7322</v>
      </c>
      <c r="N2889">
        <v>24</v>
      </c>
      <c r="O2889" t="s">
        <v>23116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22150</v>
      </c>
      <c r="B2932">
        <v>1</v>
      </c>
      <c r="C2932" t="s">
        <v>22151</v>
      </c>
      <c r="D2932" t="s">
        <v>346</v>
      </c>
      <c r="F2932" t="s">
        <v>297</v>
      </c>
      <c r="G2932">
        <v>86</v>
      </c>
      <c r="H2932" t="s">
        <v>354</v>
      </c>
      <c r="I2932" t="s">
        <v>22151</v>
      </c>
      <c r="K2932">
        <v>0</v>
      </c>
      <c r="L2932" t="s">
        <v>640</v>
      </c>
      <c r="M2932" t="s">
        <v>491</v>
      </c>
      <c r="O2932" t="s">
        <v>22152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22153</v>
      </c>
      <c r="B2934">
        <v>1</v>
      </c>
      <c r="C2934" t="s">
        <v>22154</v>
      </c>
      <c r="D2934" t="s">
        <v>346</v>
      </c>
      <c r="F2934" t="s">
        <v>297</v>
      </c>
      <c r="G2934">
        <v>83</v>
      </c>
      <c r="H2934" t="s">
        <v>426</v>
      </c>
      <c r="I2934" t="s">
        <v>22154</v>
      </c>
      <c r="K2934">
        <v>0</v>
      </c>
      <c r="L2934" t="s">
        <v>2611</v>
      </c>
      <c r="M2934" t="s">
        <v>22155</v>
      </c>
      <c r="O2934" t="s">
        <v>22156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23117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22157</v>
      </c>
      <c r="B2944">
        <v>1</v>
      </c>
      <c r="C2944" t="s">
        <v>22158</v>
      </c>
      <c r="D2944" t="s">
        <v>447</v>
      </c>
      <c r="F2944" t="s">
        <v>297</v>
      </c>
      <c r="G2944">
        <v>44</v>
      </c>
      <c r="H2944" t="s">
        <v>569</v>
      </c>
      <c r="I2944" t="s">
        <v>22158</v>
      </c>
      <c r="K2944">
        <v>0</v>
      </c>
      <c r="L2944" t="s">
        <v>22159</v>
      </c>
      <c r="M2944" t="s">
        <v>3262</v>
      </c>
      <c r="O2944" t="s">
        <v>22160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22161</v>
      </c>
      <c r="B2951">
        <v>1</v>
      </c>
      <c r="C2951" t="s">
        <v>22162</v>
      </c>
      <c r="D2951" t="s">
        <v>447</v>
      </c>
      <c r="F2951" t="s">
        <v>297</v>
      </c>
      <c r="G2951">
        <v>38</v>
      </c>
      <c r="H2951" t="s">
        <v>360</v>
      </c>
      <c r="I2951" t="s">
        <v>22162</v>
      </c>
      <c r="K2951">
        <v>0</v>
      </c>
      <c r="L2951" t="s">
        <v>290</v>
      </c>
      <c r="M2951" t="s">
        <v>22163</v>
      </c>
      <c r="N2951">
        <v>24</v>
      </c>
      <c r="O2951" t="s">
        <v>22164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22165</v>
      </c>
      <c r="B2966">
        <v>1</v>
      </c>
      <c r="C2966" t="s">
        <v>22166</v>
      </c>
      <c r="D2966" t="s">
        <v>346</v>
      </c>
      <c r="F2966" t="s">
        <v>297</v>
      </c>
      <c r="G2966">
        <v>84</v>
      </c>
      <c r="H2966" t="s">
        <v>580</v>
      </c>
      <c r="I2966" t="s">
        <v>22166</v>
      </c>
      <c r="K2966">
        <v>0</v>
      </c>
      <c r="L2966" t="s">
        <v>22167</v>
      </c>
      <c r="M2966" t="s">
        <v>2933</v>
      </c>
      <c r="N2966">
        <v>24</v>
      </c>
      <c r="O2966" t="s">
        <v>22168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22169</v>
      </c>
      <c r="B2967">
        <v>1</v>
      </c>
      <c r="C2967" t="s">
        <v>22170</v>
      </c>
      <c r="D2967" t="s">
        <v>319</v>
      </c>
      <c r="F2967" t="s">
        <v>297</v>
      </c>
      <c r="G2967">
        <v>82</v>
      </c>
      <c r="H2967" t="s">
        <v>438</v>
      </c>
      <c r="I2967" t="s">
        <v>22170</v>
      </c>
      <c r="K2967">
        <v>0</v>
      </c>
      <c r="L2967" t="s">
        <v>22171</v>
      </c>
      <c r="M2967" t="s">
        <v>22172</v>
      </c>
      <c r="O2967" t="s">
        <v>22173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21489</v>
      </c>
      <c r="B2980">
        <v>1</v>
      </c>
      <c r="C2980" t="s">
        <v>21490</v>
      </c>
      <c r="D2980" t="s">
        <v>447</v>
      </c>
      <c r="F2980" t="s">
        <v>297</v>
      </c>
      <c r="G2980">
        <v>22</v>
      </c>
      <c r="H2980" t="s">
        <v>773</v>
      </c>
      <c r="I2980" t="s">
        <v>21490</v>
      </c>
      <c r="K2980">
        <v>0</v>
      </c>
      <c r="L2980" t="s">
        <v>1224</v>
      </c>
      <c r="M2980" t="s">
        <v>22174</v>
      </c>
      <c r="N2980">
        <v>23</v>
      </c>
      <c r="O2980" t="s">
        <v>22175</v>
      </c>
      <c r="P2980" t="s">
        <v>447</v>
      </c>
      <c r="T2980" t="s">
        <v>5163</v>
      </c>
      <c r="U2980" t="s">
        <v>564</v>
      </c>
      <c r="V2980" t="s">
        <v>22176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21491</v>
      </c>
      <c r="B3013">
        <v>1</v>
      </c>
      <c r="C3013" t="s">
        <v>21492</v>
      </c>
      <c r="D3013" t="s">
        <v>447</v>
      </c>
      <c r="F3013" t="s">
        <v>297</v>
      </c>
      <c r="G3013">
        <v>0</v>
      </c>
      <c r="H3013" t="s">
        <v>938</v>
      </c>
      <c r="I3013" t="s">
        <v>21492</v>
      </c>
      <c r="K3013">
        <v>0</v>
      </c>
      <c r="L3013" t="s">
        <v>22177</v>
      </c>
      <c r="M3013" t="s">
        <v>428</v>
      </c>
      <c r="N3013">
        <v>20</v>
      </c>
      <c r="O3013" t="s">
        <v>22178</v>
      </c>
      <c r="P3013" t="s">
        <v>447</v>
      </c>
      <c r="T3013" t="s">
        <v>17199</v>
      </c>
      <c r="U3013" t="s">
        <v>350</v>
      </c>
      <c r="V3013" t="s">
        <v>22179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21493</v>
      </c>
      <c r="B3017">
        <v>1</v>
      </c>
      <c r="C3017" t="s">
        <v>21494</v>
      </c>
      <c r="D3017" t="s">
        <v>319</v>
      </c>
      <c r="F3017" t="s">
        <v>297</v>
      </c>
      <c r="G3017">
        <v>47</v>
      </c>
      <c r="H3017" t="s">
        <v>1472</v>
      </c>
      <c r="I3017" t="s">
        <v>21494</v>
      </c>
      <c r="K3017">
        <v>0</v>
      </c>
      <c r="L3017" t="s">
        <v>7161</v>
      </c>
      <c r="M3017" t="s">
        <v>1107</v>
      </c>
      <c r="N3017">
        <v>23</v>
      </c>
      <c r="O3017" t="s">
        <v>22180</v>
      </c>
      <c r="P3017" t="s">
        <v>319</v>
      </c>
      <c r="T3017" t="s">
        <v>1514</v>
      </c>
      <c r="U3017" t="s">
        <v>312</v>
      </c>
      <c r="V3017" t="s">
        <v>22181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22182</v>
      </c>
      <c r="B3028">
        <v>1</v>
      </c>
      <c r="C3028" t="s">
        <v>22183</v>
      </c>
      <c r="D3028" t="s">
        <v>447</v>
      </c>
      <c r="F3028" t="s">
        <v>297</v>
      </c>
      <c r="G3028">
        <v>34</v>
      </c>
      <c r="H3028" t="s">
        <v>365</v>
      </c>
      <c r="I3028" t="s">
        <v>22183</v>
      </c>
      <c r="K3028">
        <v>0</v>
      </c>
      <c r="L3028" t="s">
        <v>2318</v>
      </c>
      <c r="M3028" t="s">
        <v>665</v>
      </c>
      <c r="O3028" t="s">
        <v>22184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22185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22186</v>
      </c>
      <c r="B3036">
        <v>1</v>
      </c>
      <c r="C3036" t="s">
        <v>22187</v>
      </c>
      <c r="D3036" t="s">
        <v>309</v>
      </c>
      <c r="F3036" t="s">
        <v>297</v>
      </c>
      <c r="G3036">
        <v>15</v>
      </c>
      <c r="H3036" t="s">
        <v>750</v>
      </c>
      <c r="I3036" t="s">
        <v>22187</v>
      </c>
      <c r="K3036">
        <v>0</v>
      </c>
      <c r="L3036" t="s">
        <v>22188</v>
      </c>
      <c r="M3036" t="s">
        <v>22189</v>
      </c>
      <c r="O3036" t="s">
        <v>22190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23118</v>
      </c>
      <c r="B3040">
        <v>1</v>
      </c>
      <c r="C3040" t="s">
        <v>23119</v>
      </c>
      <c r="D3040" t="s">
        <v>447</v>
      </c>
      <c r="F3040" t="s">
        <v>297</v>
      </c>
      <c r="H3040" t="s">
        <v>700</v>
      </c>
      <c r="I3040" t="s">
        <v>23119</v>
      </c>
      <c r="K3040">
        <v>0</v>
      </c>
      <c r="L3040" t="s">
        <v>23120</v>
      </c>
      <c r="M3040" t="s">
        <v>23121</v>
      </c>
      <c r="O3040" t="s">
        <v>23122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23123</v>
      </c>
      <c r="B3042">
        <v>1</v>
      </c>
      <c r="C3042" t="s">
        <v>23124</v>
      </c>
      <c r="D3042" t="s">
        <v>15384</v>
      </c>
      <c r="F3042" t="s">
        <v>297</v>
      </c>
      <c r="H3042" t="s">
        <v>569</v>
      </c>
      <c r="I3042" t="s">
        <v>23124</v>
      </c>
      <c r="K3042">
        <v>0</v>
      </c>
      <c r="L3042" t="s">
        <v>23125</v>
      </c>
      <c r="M3042" t="s">
        <v>23126</v>
      </c>
      <c r="O3042" t="s">
        <v>23127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21495</v>
      </c>
      <c r="B3045">
        <v>1</v>
      </c>
      <c r="C3045" t="s">
        <v>21496</v>
      </c>
      <c r="D3045" t="s">
        <v>346</v>
      </c>
      <c r="F3045" t="s">
        <v>297</v>
      </c>
      <c r="G3045">
        <v>10</v>
      </c>
      <c r="H3045" t="s">
        <v>637</v>
      </c>
      <c r="I3045" t="s">
        <v>21496</v>
      </c>
      <c r="K3045">
        <v>0</v>
      </c>
      <c r="L3045" t="s">
        <v>2860</v>
      </c>
      <c r="M3045" t="s">
        <v>514</v>
      </c>
      <c r="N3045">
        <v>22</v>
      </c>
      <c r="O3045" t="s">
        <v>22191</v>
      </c>
      <c r="P3045" t="s">
        <v>346</v>
      </c>
      <c r="T3045" t="s">
        <v>17212</v>
      </c>
      <c r="U3045" t="s">
        <v>906</v>
      </c>
      <c r="V3045" t="s">
        <v>22192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22193</v>
      </c>
      <c r="B3050">
        <v>1</v>
      </c>
      <c r="C3050" t="s">
        <v>22194</v>
      </c>
      <c r="D3050" t="s">
        <v>346</v>
      </c>
      <c r="F3050" t="s">
        <v>297</v>
      </c>
      <c r="G3050">
        <v>84</v>
      </c>
      <c r="H3050" t="s">
        <v>817</v>
      </c>
      <c r="I3050" t="s">
        <v>22194</v>
      </c>
      <c r="K3050">
        <v>0</v>
      </c>
      <c r="L3050" t="s">
        <v>1960</v>
      </c>
      <c r="M3050" t="s">
        <v>7635</v>
      </c>
      <c r="O3050" t="s">
        <v>22195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21497</v>
      </c>
      <c r="B3063">
        <v>1</v>
      </c>
      <c r="C3063" t="s">
        <v>21498</v>
      </c>
      <c r="D3063" t="s">
        <v>346</v>
      </c>
      <c r="F3063" t="s">
        <v>297</v>
      </c>
      <c r="G3063">
        <v>12</v>
      </c>
      <c r="H3063" t="s">
        <v>785</v>
      </c>
      <c r="I3063" t="s">
        <v>21498</v>
      </c>
      <c r="K3063">
        <v>0</v>
      </c>
      <c r="L3063" t="s">
        <v>1453</v>
      </c>
      <c r="M3063" t="s">
        <v>7504</v>
      </c>
      <c r="N3063">
        <v>23</v>
      </c>
      <c r="O3063" t="s">
        <v>22196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22197</v>
      </c>
      <c r="B3067">
        <v>1</v>
      </c>
      <c r="C3067" t="s">
        <v>22198</v>
      </c>
      <c r="D3067" t="s">
        <v>15384</v>
      </c>
      <c r="F3067" t="s">
        <v>297</v>
      </c>
      <c r="G3067">
        <v>46</v>
      </c>
      <c r="H3067" t="s">
        <v>938</v>
      </c>
      <c r="I3067" t="s">
        <v>22198</v>
      </c>
      <c r="K3067">
        <v>0</v>
      </c>
      <c r="L3067" t="s">
        <v>466</v>
      </c>
      <c r="M3067" t="s">
        <v>15488</v>
      </c>
      <c r="O3067" t="s">
        <v>22199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22200</v>
      </c>
      <c r="B3082">
        <v>1</v>
      </c>
      <c r="C3082" t="s">
        <v>22201</v>
      </c>
      <c r="D3082" t="s">
        <v>319</v>
      </c>
      <c r="F3082" t="s">
        <v>297</v>
      </c>
      <c r="H3082" t="s">
        <v>736</v>
      </c>
      <c r="I3082" t="s">
        <v>22201</v>
      </c>
      <c r="K3082">
        <v>0</v>
      </c>
      <c r="L3082" t="s">
        <v>22202</v>
      </c>
      <c r="M3082" t="s">
        <v>22203</v>
      </c>
      <c r="O3082" t="s">
        <v>22204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21499</v>
      </c>
      <c r="B3096">
        <v>1</v>
      </c>
      <c r="C3096" t="s">
        <v>21500</v>
      </c>
      <c r="D3096" t="s">
        <v>346</v>
      </c>
      <c r="F3096" t="s">
        <v>297</v>
      </c>
      <c r="G3096">
        <v>14</v>
      </c>
      <c r="H3096" t="s">
        <v>470</v>
      </c>
      <c r="I3096" t="s">
        <v>21500</v>
      </c>
      <c r="K3096">
        <v>0</v>
      </c>
      <c r="L3096" t="s">
        <v>1541</v>
      </c>
      <c r="M3096" t="s">
        <v>22205</v>
      </c>
      <c r="N3096">
        <v>23</v>
      </c>
      <c r="O3096" t="s">
        <v>22206</v>
      </c>
      <c r="P3096" t="s">
        <v>346</v>
      </c>
      <c r="T3096" t="s">
        <v>17199</v>
      </c>
      <c r="U3096" t="s">
        <v>530</v>
      </c>
      <c r="V3096" t="s">
        <v>22207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22208</v>
      </c>
      <c r="B3113">
        <v>1</v>
      </c>
      <c r="C3113" t="s">
        <v>22209</v>
      </c>
      <c r="D3113" t="s">
        <v>447</v>
      </c>
      <c r="F3113" t="s">
        <v>297</v>
      </c>
      <c r="H3113" t="s">
        <v>605</v>
      </c>
      <c r="I3113" t="s">
        <v>22209</v>
      </c>
      <c r="K3113">
        <v>0</v>
      </c>
      <c r="L3113" t="s">
        <v>22210</v>
      </c>
      <c r="M3113" t="s">
        <v>507</v>
      </c>
      <c r="O3113" t="s">
        <v>22211</v>
      </c>
      <c r="P3113" t="s">
        <v>447</v>
      </c>
      <c r="T3113" t="s">
        <v>6906</v>
      </c>
    </row>
    <row r="3114" spans="1:23" hidden="1" x14ac:dyDescent="0.25">
      <c r="A3114" t="s">
        <v>22212</v>
      </c>
      <c r="B3114">
        <v>1</v>
      </c>
      <c r="C3114" t="s">
        <v>22213</v>
      </c>
      <c r="D3114" t="s">
        <v>319</v>
      </c>
      <c r="F3114" t="s">
        <v>297</v>
      </c>
      <c r="G3114">
        <v>86</v>
      </c>
      <c r="H3114" t="s">
        <v>542</v>
      </c>
      <c r="I3114" t="s">
        <v>22213</v>
      </c>
      <c r="K3114">
        <v>0</v>
      </c>
      <c r="L3114" t="s">
        <v>1725</v>
      </c>
      <c r="M3114" t="s">
        <v>22214</v>
      </c>
      <c r="O3114" t="s">
        <v>22215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22216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22217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23128</v>
      </c>
      <c r="B3129">
        <v>1</v>
      </c>
      <c r="C3129" t="s">
        <v>23129</v>
      </c>
      <c r="D3129" t="s">
        <v>433</v>
      </c>
      <c r="F3129" t="s">
        <v>297</v>
      </c>
      <c r="G3129">
        <v>99</v>
      </c>
      <c r="H3129" t="s">
        <v>409</v>
      </c>
      <c r="I3129" t="s">
        <v>23129</v>
      </c>
      <c r="K3129">
        <v>0</v>
      </c>
      <c r="L3129" t="s">
        <v>23130</v>
      </c>
      <c r="M3129" t="s">
        <v>23131</v>
      </c>
      <c r="O3129" t="s">
        <v>23132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21501</v>
      </c>
      <c r="B3133">
        <v>1</v>
      </c>
      <c r="C3133" t="s">
        <v>21502</v>
      </c>
      <c r="D3133" t="s">
        <v>447</v>
      </c>
      <c r="F3133" t="s">
        <v>297</v>
      </c>
      <c r="G3133">
        <v>49</v>
      </c>
      <c r="H3133" t="s">
        <v>308</v>
      </c>
      <c r="I3133" t="s">
        <v>21502</v>
      </c>
      <c r="K3133">
        <v>0</v>
      </c>
      <c r="L3133" t="s">
        <v>651</v>
      </c>
      <c r="M3133" t="s">
        <v>22218</v>
      </c>
      <c r="N3133">
        <v>23</v>
      </c>
      <c r="O3133" t="s">
        <v>22219</v>
      </c>
      <c r="P3133" t="s">
        <v>447</v>
      </c>
      <c r="T3133" t="s">
        <v>7653</v>
      </c>
      <c r="U3133" t="s">
        <v>530</v>
      </c>
      <c r="V3133" t="s">
        <v>22220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22221</v>
      </c>
      <c r="B3180">
        <v>1</v>
      </c>
      <c r="C3180" t="s">
        <v>22222</v>
      </c>
      <c r="D3180" t="s">
        <v>319</v>
      </c>
      <c r="F3180" t="s">
        <v>297</v>
      </c>
      <c r="G3180">
        <v>36</v>
      </c>
      <c r="H3180" t="s">
        <v>940</v>
      </c>
      <c r="I3180" t="s">
        <v>22222</v>
      </c>
      <c r="K3180">
        <v>0</v>
      </c>
      <c r="L3180" t="s">
        <v>536</v>
      </c>
      <c r="M3180" t="s">
        <v>22223</v>
      </c>
      <c r="O3180" t="s">
        <v>22224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22225</v>
      </c>
      <c r="B3191">
        <v>1</v>
      </c>
      <c r="C3191" t="s">
        <v>22226</v>
      </c>
      <c r="D3191" t="s">
        <v>309</v>
      </c>
      <c r="F3191" t="s">
        <v>297</v>
      </c>
      <c r="G3191">
        <v>10</v>
      </c>
      <c r="H3191" t="s">
        <v>315</v>
      </c>
      <c r="I3191" t="s">
        <v>22226</v>
      </c>
      <c r="K3191">
        <v>0</v>
      </c>
      <c r="L3191" t="s">
        <v>3660</v>
      </c>
      <c r="M3191" t="s">
        <v>311</v>
      </c>
      <c r="N3191">
        <v>24</v>
      </c>
      <c r="O3191" t="s">
        <v>22227</v>
      </c>
      <c r="P3191" t="s">
        <v>309</v>
      </c>
      <c r="T3191" t="s">
        <v>17200</v>
      </c>
      <c r="U3191" t="s">
        <v>333</v>
      </c>
      <c r="V3191" t="s">
        <v>22228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22229</v>
      </c>
      <c r="B3195">
        <v>1</v>
      </c>
      <c r="C3195" t="s">
        <v>22230</v>
      </c>
      <c r="D3195" t="s">
        <v>319</v>
      </c>
      <c r="F3195" t="s">
        <v>297</v>
      </c>
      <c r="G3195">
        <v>89</v>
      </c>
      <c r="H3195" t="s">
        <v>1362</v>
      </c>
      <c r="I3195" t="s">
        <v>22230</v>
      </c>
      <c r="K3195">
        <v>0</v>
      </c>
      <c r="L3195" t="s">
        <v>1960</v>
      </c>
      <c r="M3195" t="s">
        <v>22231</v>
      </c>
      <c r="O3195" t="s">
        <v>22232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23133</v>
      </c>
      <c r="B3200">
        <v>1</v>
      </c>
      <c r="C3200" t="s">
        <v>23134</v>
      </c>
      <c r="D3200" t="s">
        <v>309</v>
      </c>
      <c r="F3200" t="s">
        <v>297</v>
      </c>
      <c r="H3200" t="s">
        <v>390</v>
      </c>
      <c r="I3200" t="s">
        <v>23134</v>
      </c>
      <c r="K3200">
        <v>0</v>
      </c>
      <c r="L3200" t="s">
        <v>502</v>
      </c>
      <c r="M3200" t="s">
        <v>23135</v>
      </c>
      <c r="O3200" t="s">
        <v>23136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22233</v>
      </c>
      <c r="B3201">
        <v>1</v>
      </c>
      <c r="C3201" t="s">
        <v>22234</v>
      </c>
      <c r="D3201" t="s">
        <v>15384</v>
      </c>
      <c r="F3201" t="s">
        <v>297</v>
      </c>
      <c r="G3201">
        <v>43</v>
      </c>
      <c r="H3201" t="s">
        <v>470</v>
      </c>
      <c r="I3201" t="s">
        <v>22234</v>
      </c>
      <c r="K3201">
        <v>0</v>
      </c>
      <c r="L3201" t="s">
        <v>2807</v>
      </c>
      <c r="M3201" t="s">
        <v>22235</v>
      </c>
      <c r="N3201">
        <v>27</v>
      </c>
      <c r="O3201" t="s">
        <v>22236</v>
      </c>
      <c r="P3201" t="s">
        <v>15384</v>
      </c>
      <c r="T3201" t="s">
        <v>7653</v>
      </c>
      <c r="U3201" t="s">
        <v>369</v>
      </c>
      <c r="V3201" t="s">
        <v>22237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23137</v>
      </c>
      <c r="B3218">
        <v>1</v>
      </c>
      <c r="C3218" t="s">
        <v>23138</v>
      </c>
      <c r="D3218" t="s">
        <v>309</v>
      </c>
      <c r="F3218" t="s">
        <v>297</v>
      </c>
      <c r="H3218" t="s">
        <v>432</v>
      </c>
      <c r="I3218" t="s">
        <v>23138</v>
      </c>
      <c r="K3218">
        <v>0</v>
      </c>
      <c r="L3218" t="s">
        <v>366</v>
      </c>
      <c r="M3218" t="s">
        <v>23139</v>
      </c>
      <c r="O3218" t="s">
        <v>23140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21503</v>
      </c>
      <c r="B3239">
        <v>1</v>
      </c>
      <c r="C3239" t="s">
        <v>21504</v>
      </c>
      <c r="D3239" t="s">
        <v>346</v>
      </c>
      <c r="F3239" t="s">
        <v>297</v>
      </c>
      <c r="G3239">
        <v>15</v>
      </c>
      <c r="H3239" t="s">
        <v>339</v>
      </c>
      <c r="I3239" t="s">
        <v>21504</v>
      </c>
      <c r="K3239">
        <v>0</v>
      </c>
      <c r="L3239" t="s">
        <v>592</v>
      </c>
      <c r="M3239" t="s">
        <v>22238</v>
      </c>
      <c r="N3239">
        <v>22</v>
      </c>
      <c r="O3239" t="s">
        <v>22239</v>
      </c>
      <c r="P3239" t="s">
        <v>346</v>
      </c>
      <c r="T3239" t="s">
        <v>17199</v>
      </c>
      <c r="U3239" t="s">
        <v>1185</v>
      </c>
      <c r="V3239" t="s">
        <v>22240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22241</v>
      </c>
      <c r="B3243">
        <v>1</v>
      </c>
      <c r="C3243" t="s">
        <v>22242</v>
      </c>
      <c r="D3243" t="s">
        <v>433</v>
      </c>
      <c r="F3243" t="s">
        <v>297</v>
      </c>
      <c r="H3243" t="s">
        <v>409</v>
      </c>
      <c r="I3243" t="s">
        <v>22242</v>
      </c>
      <c r="K3243">
        <v>0</v>
      </c>
      <c r="L3243" t="s">
        <v>22243</v>
      </c>
      <c r="M3243" t="s">
        <v>793</v>
      </c>
      <c r="O3243" t="s">
        <v>22244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21404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22245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22246</v>
      </c>
      <c r="B3279">
        <v>1</v>
      </c>
      <c r="C3279" t="s">
        <v>22247</v>
      </c>
      <c r="D3279" t="s">
        <v>346</v>
      </c>
      <c r="F3279" t="s">
        <v>297</v>
      </c>
      <c r="G3279">
        <v>87</v>
      </c>
      <c r="H3279" t="s">
        <v>700</v>
      </c>
      <c r="I3279" t="s">
        <v>22247</v>
      </c>
      <c r="K3279">
        <v>0</v>
      </c>
      <c r="L3279" t="s">
        <v>675</v>
      </c>
      <c r="M3279" t="s">
        <v>22248</v>
      </c>
      <c r="O3279" t="s">
        <v>22249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23141</v>
      </c>
      <c r="B3293">
        <v>1</v>
      </c>
      <c r="C3293" t="s">
        <v>23142</v>
      </c>
      <c r="D3293" t="s">
        <v>309</v>
      </c>
      <c r="F3293" t="s">
        <v>297</v>
      </c>
      <c r="H3293" t="s">
        <v>354</v>
      </c>
      <c r="I3293" t="s">
        <v>23142</v>
      </c>
      <c r="K3293">
        <v>0</v>
      </c>
      <c r="L3293" t="s">
        <v>23143</v>
      </c>
      <c r="M3293" t="s">
        <v>14977</v>
      </c>
      <c r="N3293">
        <v>24</v>
      </c>
      <c r="O3293" t="s">
        <v>23144</v>
      </c>
      <c r="P3293" t="s">
        <v>309</v>
      </c>
      <c r="T3293" t="s">
        <v>2291</v>
      </c>
      <c r="U3293" t="s">
        <v>338</v>
      </c>
      <c r="V3293" t="s">
        <v>23145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23146</v>
      </c>
      <c r="B3302">
        <v>1</v>
      </c>
      <c r="C3302" t="s">
        <v>23147</v>
      </c>
      <c r="D3302" t="s">
        <v>319</v>
      </c>
      <c r="F3302" t="s">
        <v>297</v>
      </c>
      <c r="G3302">
        <v>35</v>
      </c>
      <c r="H3302" t="s">
        <v>318</v>
      </c>
      <c r="I3302" t="s">
        <v>23147</v>
      </c>
      <c r="K3302">
        <v>0</v>
      </c>
      <c r="L3302" t="s">
        <v>329</v>
      </c>
      <c r="M3302" t="s">
        <v>23148</v>
      </c>
      <c r="O3302" t="s">
        <v>23149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22250</v>
      </c>
      <c r="B3309">
        <v>1</v>
      </c>
      <c r="C3309" t="s">
        <v>22251</v>
      </c>
      <c r="D3309" t="s">
        <v>346</v>
      </c>
      <c r="F3309" t="s">
        <v>297</v>
      </c>
      <c r="G3309">
        <v>80</v>
      </c>
      <c r="H3309" t="s">
        <v>426</v>
      </c>
      <c r="I3309" t="s">
        <v>22251</v>
      </c>
      <c r="K3309">
        <v>0</v>
      </c>
      <c r="L3309" t="s">
        <v>1623</v>
      </c>
      <c r="M3309" t="s">
        <v>22252</v>
      </c>
      <c r="N3309">
        <v>23</v>
      </c>
      <c r="O3309" t="s">
        <v>22253</v>
      </c>
      <c r="P3309" t="s">
        <v>346</v>
      </c>
      <c r="T3309" t="s">
        <v>7653</v>
      </c>
      <c r="U3309" t="s">
        <v>663</v>
      </c>
      <c r="V3309" t="s">
        <v>22254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21505</v>
      </c>
      <c r="B3323">
        <v>1</v>
      </c>
      <c r="C3323" t="s">
        <v>21506</v>
      </c>
      <c r="D3323" t="s">
        <v>309</v>
      </c>
      <c r="F3323" t="s">
        <v>297</v>
      </c>
      <c r="G3323">
        <v>3</v>
      </c>
      <c r="H3323" t="s">
        <v>354</v>
      </c>
      <c r="I3323" t="s">
        <v>21506</v>
      </c>
      <c r="K3323">
        <v>0</v>
      </c>
      <c r="L3323" t="s">
        <v>595</v>
      </c>
      <c r="M3323" t="s">
        <v>725</v>
      </c>
      <c r="N3323">
        <v>24</v>
      </c>
      <c r="O3323" t="s">
        <v>22255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22256</v>
      </c>
      <c r="B3325">
        <v>1</v>
      </c>
      <c r="C3325" t="s">
        <v>22257</v>
      </c>
      <c r="D3325" t="s">
        <v>309</v>
      </c>
      <c r="F3325" t="s">
        <v>297</v>
      </c>
      <c r="G3325">
        <v>16</v>
      </c>
      <c r="H3325" t="s">
        <v>808</v>
      </c>
      <c r="I3325" t="s">
        <v>22257</v>
      </c>
      <c r="K3325">
        <v>0</v>
      </c>
      <c r="L3325" t="s">
        <v>1701</v>
      </c>
      <c r="M3325" t="s">
        <v>22258</v>
      </c>
      <c r="O3325" t="s">
        <v>22259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22260</v>
      </c>
      <c r="B3350">
        <v>1</v>
      </c>
      <c r="C3350" t="s">
        <v>22261</v>
      </c>
      <c r="D3350" t="s">
        <v>346</v>
      </c>
      <c r="F3350" t="s">
        <v>297</v>
      </c>
      <c r="G3350">
        <v>80</v>
      </c>
      <c r="H3350" t="s">
        <v>1085</v>
      </c>
      <c r="I3350" t="s">
        <v>22261</v>
      </c>
      <c r="K3350">
        <v>0</v>
      </c>
      <c r="L3350" t="s">
        <v>2730</v>
      </c>
      <c r="M3350" t="s">
        <v>1534</v>
      </c>
      <c r="O3350" t="s">
        <v>22262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23150</v>
      </c>
      <c r="B3352">
        <v>1</v>
      </c>
      <c r="C3352" t="s">
        <v>23151</v>
      </c>
      <c r="D3352" t="s">
        <v>346</v>
      </c>
      <c r="F3352" t="s">
        <v>297</v>
      </c>
      <c r="G3352">
        <v>26</v>
      </c>
      <c r="H3352" t="s">
        <v>432</v>
      </c>
      <c r="I3352" t="s">
        <v>23151</v>
      </c>
      <c r="K3352">
        <v>0</v>
      </c>
      <c r="L3352" t="s">
        <v>502</v>
      </c>
      <c r="M3352" t="s">
        <v>1534</v>
      </c>
      <c r="O3352" t="s">
        <v>23152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23153</v>
      </c>
      <c r="B3366">
        <v>1</v>
      </c>
      <c r="C3366" t="s">
        <v>23154</v>
      </c>
      <c r="D3366" t="s">
        <v>346</v>
      </c>
      <c r="F3366" t="s">
        <v>297</v>
      </c>
      <c r="G3366">
        <v>87</v>
      </c>
      <c r="H3366" t="s">
        <v>1293</v>
      </c>
      <c r="I3366" t="s">
        <v>23154</v>
      </c>
      <c r="K3366">
        <v>0</v>
      </c>
      <c r="L3366" t="s">
        <v>610</v>
      </c>
      <c r="M3366" t="s">
        <v>481</v>
      </c>
      <c r="O3366" t="s">
        <v>23155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22263</v>
      </c>
      <c r="B3380">
        <v>1</v>
      </c>
      <c r="C3380" t="s">
        <v>22264</v>
      </c>
      <c r="D3380" t="s">
        <v>346</v>
      </c>
      <c r="F3380" t="s">
        <v>297</v>
      </c>
      <c r="G3380">
        <v>83</v>
      </c>
      <c r="H3380" t="s">
        <v>637</v>
      </c>
      <c r="I3380" t="s">
        <v>22264</v>
      </c>
      <c r="K3380">
        <v>0</v>
      </c>
      <c r="L3380" t="s">
        <v>838</v>
      </c>
      <c r="M3380" t="s">
        <v>507</v>
      </c>
      <c r="N3380">
        <v>23</v>
      </c>
      <c r="O3380" t="s">
        <v>22265</v>
      </c>
      <c r="P3380" t="s">
        <v>346</v>
      </c>
      <c r="T3380" t="s">
        <v>17212</v>
      </c>
      <c r="U3380" t="s">
        <v>715</v>
      </c>
      <c r="V3380" t="s">
        <v>21798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21507</v>
      </c>
      <c r="B3393">
        <v>1</v>
      </c>
      <c r="C3393" t="s">
        <v>21508</v>
      </c>
      <c r="D3393" t="s">
        <v>447</v>
      </c>
      <c r="F3393" t="s">
        <v>297</v>
      </c>
      <c r="G3393">
        <v>33</v>
      </c>
      <c r="H3393" t="s">
        <v>213</v>
      </c>
      <c r="I3393" t="s">
        <v>21508</v>
      </c>
      <c r="K3393">
        <v>0</v>
      </c>
      <c r="L3393" t="s">
        <v>1813</v>
      </c>
      <c r="M3393" t="s">
        <v>5775</v>
      </c>
      <c r="N3393">
        <v>20</v>
      </c>
      <c r="O3393" t="s">
        <v>22266</v>
      </c>
      <c r="P3393" t="s">
        <v>447</v>
      </c>
      <c r="T3393" t="s">
        <v>17199</v>
      </c>
      <c r="U3393" t="s">
        <v>338</v>
      </c>
      <c r="V3393" t="s">
        <v>21845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23156</v>
      </c>
      <c r="B3401">
        <v>1</v>
      </c>
      <c r="C3401" t="s">
        <v>23157</v>
      </c>
      <c r="D3401" t="s">
        <v>346</v>
      </c>
      <c r="F3401" t="s">
        <v>297</v>
      </c>
      <c r="H3401" t="s">
        <v>315</v>
      </c>
      <c r="I3401" t="s">
        <v>23157</v>
      </c>
      <c r="K3401">
        <v>0</v>
      </c>
      <c r="L3401" t="s">
        <v>310</v>
      </c>
      <c r="M3401" t="s">
        <v>634</v>
      </c>
      <c r="O3401" t="s">
        <v>23158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23159</v>
      </c>
      <c r="B3407">
        <v>1</v>
      </c>
      <c r="C3407" t="s">
        <v>23160</v>
      </c>
      <c r="D3407" t="s">
        <v>447</v>
      </c>
      <c r="F3407" t="s">
        <v>297</v>
      </c>
      <c r="H3407" t="s">
        <v>409</v>
      </c>
      <c r="I3407" t="s">
        <v>23160</v>
      </c>
      <c r="K3407">
        <v>0</v>
      </c>
      <c r="L3407" t="s">
        <v>1108</v>
      </c>
      <c r="M3407" t="s">
        <v>5179</v>
      </c>
      <c r="N3407">
        <v>25</v>
      </c>
      <c r="O3407" t="s">
        <v>23161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23162</v>
      </c>
      <c r="B3423">
        <v>1</v>
      </c>
      <c r="C3423" t="s">
        <v>23163</v>
      </c>
      <c r="D3423" t="s">
        <v>309</v>
      </c>
      <c r="F3423" t="s">
        <v>297</v>
      </c>
      <c r="G3423">
        <v>14</v>
      </c>
      <c r="H3423" t="s">
        <v>308</v>
      </c>
      <c r="I3423" t="s">
        <v>23163</v>
      </c>
      <c r="K3423">
        <v>0</v>
      </c>
      <c r="L3423" t="s">
        <v>23164</v>
      </c>
      <c r="M3423" t="s">
        <v>2932</v>
      </c>
      <c r="O3423" t="s">
        <v>23165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22267</v>
      </c>
      <c r="B3443">
        <v>1</v>
      </c>
      <c r="C3443" t="s">
        <v>22268</v>
      </c>
      <c r="D3443" t="s">
        <v>309</v>
      </c>
      <c r="F3443" t="s">
        <v>297</v>
      </c>
      <c r="G3443">
        <v>16</v>
      </c>
      <c r="H3443" t="s">
        <v>426</v>
      </c>
      <c r="I3443" t="s">
        <v>22268</v>
      </c>
      <c r="K3443">
        <v>0</v>
      </c>
      <c r="L3443" t="s">
        <v>502</v>
      </c>
      <c r="M3443" t="s">
        <v>22269</v>
      </c>
      <c r="O3443" t="s">
        <v>22270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22271</v>
      </c>
      <c r="B3457">
        <v>1</v>
      </c>
      <c r="C3457" t="s">
        <v>22272</v>
      </c>
      <c r="D3457" t="s">
        <v>309</v>
      </c>
      <c r="F3457" t="s">
        <v>297</v>
      </c>
      <c r="G3457">
        <v>4</v>
      </c>
      <c r="H3457" t="s">
        <v>569</v>
      </c>
      <c r="I3457" t="s">
        <v>22272</v>
      </c>
      <c r="K3457">
        <v>0</v>
      </c>
      <c r="L3457" t="s">
        <v>22273</v>
      </c>
      <c r="M3457" t="s">
        <v>22274</v>
      </c>
      <c r="N3457">
        <v>25</v>
      </c>
      <c r="O3457" t="s">
        <v>22275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23166</v>
      </c>
      <c r="B3467">
        <v>1</v>
      </c>
      <c r="C3467" t="s">
        <v>23167</v>
      </c>
      <c r="D3467" t="s">
        <v>309</v>
      </c>
      <c r="F3467" t="s">
        <v>297</v>
      </c>
      <c r="H3467" t="s">
        <v>213</v>
      </c>
      <c r="I3467" t="s">
        <v>23167</v>
      </c>
      <c r="K3467">
        <v>0</v>
      </c>
      <c r="L3467" t="s">
        <v>16883</v>
      </c>
      <c r="M3467" t="s">
        <v>1335</v>
      </c>
      <c r="O3467" t="s">
        <v>23168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22276</v>
      </c>
      <c r="B3478">
        <v>1</v>
      </c>
      <c r="C3478" t="s">
        <v>22277</v>
      </c>
      <c r="D3478" t="s">
        <v>346</v>
      </c>
      <c r="F3478" t="s">
        <v>297</v>
      </c>
      <c r="G3478">
        <v>30</v>
      </c>
      <c r="H3478" t="s">
        <v>390</v>
      </c>
      <c r="I3478" t="s">
        <v>22277</v>
      </c>
      <c r="K3478">
        <v>0</v>
      </c>
      <c r="L3478" t="s">
        <v>2480</v>
      </c>
      <c r="M3478" t="s">
        <v>14863</v>
      </c>
      <c r="N3478">
        <v>23</v>
      </c>
      <c r="O3478" t="s">
        <v>22278</v>
      </c>
      <c r="P3478" t="s">
        <v>346</v>
      </c>
      <c r="T3478" t="s">
        <v>17199</v>
      </c>
      <c r="U3478" t="s">
        <v>338</v>
      </c>
      <c r="V3478" t="s">
        <v>22279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23169</v>
      </c>
      <c r="B3487">
        <v>1</v>
      </c>
      <c r="C3487" t="s">
        <v>23170</v>
      </c>
      <c r="D3487" t="s">
        <v>433</v>
      </c>
      <c r="F3487" t="s">
        <v>297</v>
      </c>
      <c r="H3487" t="s">
        <v>823</v>
      </c>
      <c r="I3487" t="s">
        <v>23170</v>
      </c>
      <c r="K3487">
        <v>0</v>
      </c>
      <c r="L3487" t="s">
        <v>23171</v>
      </c>
      <c r="M3487" t="s">
        <v>23172</v>
      </c>
      <c r="N3487">
        <v>24</v>
      </c>
      <c r="O3487" t="s">
        <v>23173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21509</v>
      </c>
      <c r="B3494">
        <v>1</v>
      </c>
      <c r="C3494" t="s">
        <v>21510</v>
      </c>
      <c r="D3494" t="s">
        <v>309</v>
      </c>
      <c r="F3494" t="s">
        <v>297</v>
      </c>
      <c r="G3494">
        <v>17</v>
      </c>
      <c r="H3494" t="s">
        <v>597</v>
      </c>
      <c r="I3494" t="s">
        <v>21510</v>
      </c>
      <c r="K3494">
        <v>0</v>
      </c>
      <c r="L3494" t="s">
        <v>366</v>
      </c>
      <c r="M3494" t="s">
        <v>2560</v>
      </c>
      <c r="N3494">
        <v>22</v>
      </c>
      <c r="O3494" t="s">
        <v>22280</v>
      </c>
      <c r="P3494" t="s">
        <v>309</v>
      </c>
      <c r="T3494" t="s">
        <v>17200</v>
      </c>
      <c r="U3494" t="s">
        <v>363</v>
      </c>
      <c r="V3494" t="s">
        <v>22281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23174</v>
      </c>
      <c r="B3506">
        <v>1</v>
      </c>
      <c r="C3506" t="s">
        <v>23175</v>
      </c>
      <c r="D3506" t="s">
        <v>309</v>
      </c>
      <c r="F3506" t="s">
        <v>297</v>
      </c>
      <c r="G3506">
        <v>14</v>
      </c>
      <c r="H3506" t="s">
        <v>959</v>
      </c>
      <c r="I3506" t="s">
        <v>23175</v>
      </c>
      <c r="K3506">
        <v>0</v>
      </c>
      <c r="L3506" t="s">
        <v>434</v>
      </c>
      <c r="M3506" t="s">
        <v>23176</v>
      </c>
      <c r="O3506" t="s">
        <v>23177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22282</v>
      </c>
      <c r="B3513">
        <v>1</v>
      </c>
      <c r="C3513" t="s">
        <v>22283</v>
      </c>
      <c r="D3513" t="s">
        <v>319</v>
      </c>
      <c r="F3513" t="s">
        <v>297</v>
      </c>
      <c r="G3513">
        <v>85</v>
      </c>
      <c r="H3513" t="s">
        <v>438</v>
      </c>
      <c r="I3513" t="s">
        <v>22283</v>
      </c>
      <c r="K3513">
        <v>0</v>
      </c>
      <c r="L3513" t="s">
        <v>22284</v>
      </c>
      <c r="M3513" t="s">
        <v>22285</v>
      </c>
      <c r="N3513">
        <v>24</v>
      </c>
      <c r="O3513" t="s">
        <v>22286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22287</v>
      </c>
      <c r="B3528">
        <v>1</v>
      </c>
      <c r="C3528" t="s">
        <v>22288</v>
      </c>
      <c r="D3528" t="s">
        <v>346</v>
      </c>
      <c r="F3528" t="s">
        <v>297</v>
      </c>
      <c r="G3528">
        <v>12</v>
      </c>
      <c r="H3528" t="s">
        <v>680</v>
      </c>
      <c r="I3528" t="s">
        <v>22288</v>
      </c>
      <c r="K3528">
        <v>0</v>
      </c>
      <c r="L3528" t="s">
        <v>675</v>
      </c>
      <c r="M3528" t="s">
        <v>22289</v>
      </c>
      <c r="O3528" t="s">
        <v>22290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21511</v>
      </c>
      <c r="B3533">
        <v>1</v>
      </c>
      <c r="C3533" t="s">
        <v>21512</v>
      </c>
      <c r="D3533" t="s">
        <v>319</v>
      </c>
      <c r="F3533" t="s">
        <v>297</v>
      </c>
      <c r="G3533">
        <v>83</v>
      </c>
      <c r="H3533" t="s">
        <v>947</v>
      </c>
      <c r="I3533" t="s">
        <v>21512</v>
      </c>
      <c r="K3533">
        <v>0</v>
      </c>
      <c r="L3533" t="s">
        <v>22291</v>
      </c>
      <c r="M3533" t="s">
        <v>22292</v>
      </c>
      <c r="N3533">
        <v>23</v>
      </c>
      <c r="O3533" t="s">
        <v>22293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22294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23178</v>
      </c>
      <c r="B3545">
        <v>1</v>
      </c>
      <c r="C3545" t="s">
        <v>23179</v>
      </c>
      <c r="D3545" t="s">
        <v>346</v>
      </c>
      <c r="F3545" t="s">
        <v>297</v>
      </c>
      <c r="G3545">
        <v>66</v>
      </c>
      <c r="H3545" t="s">
        <v>531</v>
      </c>
      <c r="I3545" t="s">
        <v>23179</v>
      </c>
      <c r="K3545">
        <v>0</v>
      </c>
      <c r="L3545" t="s">
        <v>23180</v>
      </c>
      <c r="M3545" t="s">
        <v>311</v>
      </c>
      <c r="O3545" t="s">
        <v>23181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22295</v>
      </c>
      <c r="B3563">
        <v>1</v>
      </c>
      <c r="C3563" t="s">
        <v>22296</v>
      </c>
      <c r="D3563" t="s">
        <v>319</v>
      </c>
      <c r="F3563" t="s">
        <v>297</v>
      </c>
      <c r="H3563" t="s">
        <v>938</v>
      </c>
      <c r="I3563" t="s">
        <v>22296</v>
      </c>
      <c r="K3563">
        <v>0</v>
      </c>
      <c r="L3563" t="s">
        <v>22297</v>
      </c>
      <c r="M3563" t="s">
        <v>22298</v>
      </c>
      <c r="O3563" t="s">
        <v>22299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21513</v>
      </c>
      <c r="B3566">
        <v>1</v>
      </c>
      <c r="C3566" t="s">
        <v>21514</v>
      </c>
      <c r="D3566" t="s">
        <v>346</v>
      </c>
      <c r="F3566" t="s">
        <v>297</v>
      </c>
      <c r="G3566">
        <v>15</v>
      </c>
      <c r="H3566" t="s">
        <v>432</v>
      </c>
      <c r="I3566" t="s">
        <v>21514</v>
      </c>
      <c r="K3566">
        <v>0</v>
      </c>
      <c r="L3566" t="s">
        <v>22300</v>
      </c>
      <c r="M3566" t="s">
        <v>22301</v>
      </c>
      <c r="N3566">
        <v>21</v>
      </c>
      <c r="O3566" t="s">
        <v>22302</v>
      </c>
      <c r="P3566" t="s">
        <v>346</v>
      </c>
      <c r="T3566" t="s">
        <v>17205</v>
      </c>
      <c r="U3566" t="s">
        <v>888</v>
      </c>
      <c r="V3566" t="s">
        <v>22303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22304</v>
      </c>
      <c r="B3594">
        <v>1</v>
      </c>
      <c r="C3594" t="s">
        <v>22305</v>
      </c>
      <c r="D3594" t="s">
        <v>346</v>
      </c>
      <c r="F3594" t="s">
        <v>297</v>
      </c>
      <c r="G3594">
        <v>82</v>
      </c>
      <c r="H3594" t="s">
        <v>354</v>
      </c>
      <c r="I3594" t="s">
        <v>22305</v>
      </c>
      <c r="K3594">
        <v>0</v>
      </c>
      <c r="L3594" t="s">
        <v>2062</v>
      </c>
      <c r="M3594" t="s">
        <v>441</v>
      </c>
      <c r="N3594">
        <v>23</v>
      </c>
      <c r="O3594" t="s">
        <v>22306</v>
      </c>
      <c r="P3594" t="s">
        <v>346</v>
      </c>
      <c r="T3594" t="s">
        <v>7653</v>
      </c>
      <c r="U3594" t="s">
        <v>474</v>
      </c>
      <c r="V3594" t="s">
        <v>22307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22308</v>
      </c>
      <c r="B3599">
        <v>1</v>
      </c>
      <c r="C3599" t="s">
        <v>22309</v>
      </c>
      <c r="D3599" t="s">
        <v>319</v>
      </c>
      <c r="F3599" t="s">
        <v>297</v>
      </c>
      <c r="H3599" t="s">
        <v>315</v>
      </c>
      <c r="I3599" t="s">
        <v>22309</v>
      </c>
      <c r="K3599">
        <v>0</v>
      </c>
      <c r="L3599" t="s">
        <v>22310</v>
      </c>
      <c r="M3599" t="s">
        <v>1099</v>
      </c>
      <c r="O3599" t="s">
        <v>22311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21515</v>
      </c>
      <c r="B3602">
        <v>1</v>
      </c>
      <c r="C3602" t="s">
        <v>21516</v>
      </c>
      <c r="D3602" t="s">
        <v>346</v>
      </c>
      <c r="F3602" t="s">
        <v>297</v>
      </c>
      <c r="G3602">
        <v>15</v>
      </c>
      <c r="H3602" t="s">
        <v>562</v>
      </c>
      <c r="I3602" t="s">
        <v>21516</v>
      </c>
      <c r="K3602">
        <v>0</v>
      </c>
      <c r="L3602" t="s">
        <v>22312</v>
      </c>
      <c r="M3602" t="s">
        <v>22313</v>
      </c>
      <c r="N3602">
        <v>22</v>
      </c>
      <c r="O3602" t="s">
        <v>22314</v>
      </c>
      <c r="P3602" t="s">
        <v>346</v>
      </c>
      <c r="T3602" t="s">
        <v>7653</v>
      </c>
      <c r="U3602" t="s">
        <v>296</v>
      </c>
      <c r="V3602" t="s">
        <v>22315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23182</v>
      </c>
      <c r="B3631">
        <v>1</v>
      </c>
      <c r="C3631" t="s">
        <v>23183</v>
      </c>
      <c r="D3631" t="s">
        <v>447</v>
      </c>
      <c r="F3631" t="s">
        <v>297</v>
      </c>
      <c r="G3631">
        <v>31</v>
      </c>
      <c r="H3631" t="s">
        <v>785</v>
      </c>
      <c r="I3631" t="s">
        <v>23183</v>
      </c>
      <c r="K3631">
        <v>0</v>
      </c>
      <c r="L3631" t="s">
        <v>23184</v>
      </c>
      <c r="M3631" t="s">
        <v>9205</v>
      </c>
      <c r="N3631">
        <v>22</v>
      </c>
      <c r="O3631" t="s">
        <v>23185</v>
      </c>
      <c r="P3631" t="s">
        <v>447</v>
      </c>
      <c r="T3631" t="s">
        <v>6906</v>
      </c>
      <c r="U3631" t="s">
        <v>546</v>
      </c>
      <c r="V3631" t="s">
        <v>23186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23187</v>
      </c>
      <c r="B3634">
        <v>1</v>
      </c>
      <c r="C3634" t="s">
        <v>23188</v>
      </c>
      <c r="D3634" t="s">
        <v>346</v>
      </c>
      <c r="F3634" t="s">
        <v>297</v>
      </c>
      <c r="H3634" t="s">
        <v>315</v>
      </c>
      <c r="I3634" t="s">
        <v>23188</v>
      </c>
      <c r="K3634">
        <v>0</v>
      </c>
      <c r="L3634" t="s">
        <v>1743</v>
      </c>
      <c r="M3634" t="s">
        <v>23189</v>
      </c>
      <c r="O3634" t="s">
        <v>23190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22316</v>
      </c>
      <c r="B3670">
        <v>1</v>
      </c>
      <c r="C3670" t="s">
        <v>22317</v>
      </c>
      <c r="D3670" t="s">
        <v>447</v>
      </c>
      <c r="F3670" t="s">
        <v>297</v>
      </c>
      <c r="G3670">
        <v>46</v>
      </c>
      <c r="H3670" t="s">
        <v>354</v>
      </c>
      <c r="I3670" t="s">
        <v>22317</v>
      </c>
      <c r="K3670">
        <v>0</v>
      </c>
      <c r="L3670" t="s">
        <v>571</v>
      </c>
      <c r="M3670" t="s">
        <v>311</v>
      </c>
      <c r="O3670" t="s">
        <v>22318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23191</v>
      </c>
      <c r="B3683">
        <v>1</v>
      </c>
      <c r="C3683" t="s">
        <v>23192</v>
      </c>
      <c r="D3683" t="s">
        <v>319</v>
      </c>
      <c r="F3683" t="s">
        <v>297</v>
      </c>
      <c r="G3683">
        <v>84</v>
      </c>
      <c r="H3683" t="s">
        <v>1148</v>
      </c>
      <c r="I3683" t="s">
        <v>23192</v>
      </c>
      <c r="K3683">
        <v>0</v>
      </c>
      <c r="L3683" t="s">
        <v>481</v>
      </c>
      <c r="M3683" t="s">
        <v>3402</v>
      </c>
      <c r="O3683" t="s">
        <v>23193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23194</v>
      </c>
      <c r="B3688">
        <v>1</v>
      </c>
      <c r="C3688" t="s">
        <v>23195</v>
      </c>
      <c r="D3688" t="s">
        <v>346</v>
      </c>
      <c r="F3688" t="s">
        <v>297</v>
      </c>
      <c r="G3688">
        <v>82</v>
      </c>
      <c r="H3688" t="s">
        <v>470</v>
      </c>
      <c r="I3688" t="s">
        <v>23195</v>
      </c>
      <c r="K3688">
        <v>0</v>
      </c>
      <c r="L3688" t="s">
        <v>2914</v>
      </c>
      <c r="M3688" t="s">
        <v>23196</v>
      </c>
      <c r="O3688" t="s">
        <v>23197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23198</v>
      </c>
      <c r="B3701">
        <v>1</v>
      </c>
      <c r="C3701" t="s">
        <v>23199</v>
      </c>
      <c r="D3701" t="s">
        <v>346</v>
      </c>
      <c r="F3701" t="s">
        <v>297</v>
      </c>
      <c r="H3701" t="s">
        <v>736</v>
      </c>
      <c r="I3701" t="s">
        <v>23199</v>
      </c>
      <c r="K3701">
        <v>0</v>
      </c>
      <c r="L3701" t="s">
        <v>23200</v>
      </c>
      <c r="M3701" t="s">
        <v>23201</v>
      </c>
      <c r="N3701">
        <v>23</v>
      </c>
      <c r="O3701" t="s">
        <v>23202</v>
      </c>
      <c r="P3701" t="s">
        <v>346</v>
      </c>
      <c r="T3701" t="s">
        <v>17199</v>
      </c>
      <c r="U3701" t="s">
        <v>413</v>
      </c>
      <c r="V3701" t="s">
        <v>23203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22319</v>
      </c>
      <c r="B3703">
        <v>1</v>
      </c>
      <c r="C3703" t="s">
        <v>22320</v>
      </c>
      <c r="D3703" t="s">
        <v>309</v>
      </c>
      <c r="F3703" t="s">
        <v>297</v>
      </c>
      <c r="G3703">
        <v>16</v>
      </c>
      <c r="H3703" t="s">
        <v>680</v>
      </c>
      <c r="I3703" t="s">
        <v>22320</v>
      </c>
      <c r="K3703">
        <v>0</v>
      </c>
      <c r="L3703" t="s">
        <v>571</v>
      </c>
      <c r="M3703" t="s">
        <v>883</v>
      </c>
      <c r="N3703">
        <v>24</v>
      </c>
      <c r="O3703" t="s">
        <v>22321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21517</v>
      </c>
      <c r="B3735">
        <v>1</v>
      </c>
      <c r="C3735" t="s">
        <v>21518</v>
      </c>
      <c r="D3735" t="s">
        <v>447</v>
      </c>
      <c r="F3735" t="s">
        <v>297</v>
      </c>
      <c r="G3735">
        <v>32</v>
      </c>
      <c r="H3735" t="s">
        <v>680</v>
      </c>
      <c r="I3735" t="s">
        <v>21518</v>
      </c>
      <c r="K3735">
        <v>0</v>
      </c>
      <c r="L3735" t="s">
        <v>838</v>
      </c>
      <c r="M3735" t="s">
        <v>488</v>
      </c>
      <c r="N3735">
        <v>22</v>
      </c>
      <c r="O3735" t="s">
        <v>22322</v>
      </c>
      <c r="P3735" t="s">
        <v>447</v>
      </c>
      <c r="T3735" t="s">
        <v>17199</v>
      </c>
      <c r="U3735" t="s">
        <v>350</v>
      </c>
      <c r="V3735" t="s">
        <v>22323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21519</v>
      </c>
      <c r="B3765">
        <v>1</v>
      </c>
      <c r="C3765" t="s">
        <v>21520</v>
      </c>
      <c r="D3765" t="s">
        <v>447</v>
      </c>
      <c r="F3765" t="s">
        <v>297</v>
      </c>
      <c r="G3765">
        <v>30</v>
      </c>
      <c r="H3765" t="s">
        <v>432</v>
      </c>
      <c r="I3765" t="s">
        <v>21520</v>
      </c>
      <c r="K3765">
        <v>0</v>
      </c>
      <c r="L3765" t="s">
        <v>22324</v>
      </c>
      <c r="M3765" t="s">
        <v>22325</v>
      </c>
      <c r="N3765">
        <v>22</v>
      </c>
      <c r="O3765" t="s">
        <v>22326</v>
      </c>
      <c r="P3765" t="s">
        <v>447</v>
      </c>
      <c r="T3765" t="s">
        <v>5163</v>
      </c>
      <c r="U3765" t="s">
        <v>296</v>
      </c>
      <c r="V3765" t="s">
        <v>22327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23204</v>
      </c>
      <c r="B3782">
        <v>1</v>
      </c>
      <c r="C3782" t="s">
        <v>23205</v>
      </c>
      <c r="D3782" t="s">
        <v>319</v>
      </c>
      <c r="F3782" t="s">
        <v>297</v>
      </c>
      <c r="G3782">
        <v>87</v>
      </c>
      <c r="H3782" t="s">
        <v>947</v>
      </c>
      <c r="I3782" t="s">
        <v>23205</v>
      </c>
      <c r="K3782">
        <v>0</v>
      </c>
      <c r="L3782" t="s">
        <v>16639</v>
      </c>
      <c r="M3782" t="s">
        <v>4183</v>
      </c>
      <c r="O3782" t="s">
        <v>23206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21521</v>
      </c>
      <c r="B3802">
        <v>1</v>
      </c>
      <c r="C3802" t="s">
        <v>21522</v>
      </c>
      <c r="D3802" t="s">
        <v>447</v>
      </c>
      <c r="F3802" t="s">
        <v>297</v>
      </c>
      <c r="G3802">
        <v>23</v>
      </c>
      <c r="H3802" t="s">
        <v>446</v>
      </c>
      <c r="I3802" t="s">
        <v>21522</v>
      </c>
      <c r="K3802">
        <v>0</v>
      </c>
      <c r="L3802" t="s">
        <v>439</v>
      </c>
      <c r="M3802" t="s">
        <v>22328</v>
      </c>
      <c r="N3802">
        <v>24</v>
      </c>
      <c r="O3802" t="s">
        <v>22329</v>
      </c>
      <c r="P3802" t="s">
        <v>447</v>
      </c>
      <c r="T3802" t="s">
        <v>17212</v>
      </c>
      <c r="U3802" t="s">
        <v>14060</v>
      </c>
      <c r="V3802" t="s">
        <v>22330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23207</v>
      </c>
      <c r="B3820">
        <v>1</v>
      </c>
      <c r="C3820" t="s">
        <v>23208</v>
      </c>
      <c r="D3820" t="s">
        <v>447</v>
      </c>
      <c r="F3820" t="s">
        <v>297</v>
      </c>
      <c r="H3820" t="s">
        <v>644</v>
      </c>
      <c r="I3820" t="s">
        <v>23208</v>
      </c>
      <c r="K3820">
        <v>0</v>
      </c>
      <c r="L3820" t="s">
        <v>366</v>
      </c>
      <c r="M3820" t="s">
        <v>23209</v>
      </c>
      <c r="O3820" t="s">
        <v>23210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22331</v>
      </c>
      <c r="B3834">
        <v>1</v>
      </c>
      <c r="C3834" t="s">
        <v>22332</v>
      </c>
      <c r="D3834" t="s">
        <v>447</v>
      </c>
      <c r="F3834" t="s">
        <v>297</v>
      </c>
      <c r="G3834">
        <v>39</v>
      </c>
      <c r="H3834" t="s">
        <v>360</v>
      </c>
      <c r="I3834" t="s">
        <v>22332</v>
      </c>
      <c r="K3834">
        <v>0</v>
      </c>
      <c r="L3834" t="s">
        <v>22333</v>
      </c>
      <c r="M3834" t="s">
        <v>1697</v>
      </c>
      <c r="N3834">
        <v>22</v>
      </c>
      <c r="O3834" t="s">
        <v>22334</v>
      </c>
      <c r="P3834" t="s">
        <v>447</v>
      </c>
      <c r="T3834" t="s">
        <v>17313</v>
      </c>
      <c r="U3834" t="s">
        <v>304</v>
      </c>
      <c r="V3834" t="s">
        <v>22335</v>
      </c>
    </row>
    <row r="3835" spans="1:23" hidden="1" x14ac:dyDescent="0.25">
      <c r="A3835" t="s">
        <v>22336</v>
      </c>
      <c r="B3835">
        <v>1</v>
      </c>
      <c r="C3835" t="s">
        <v>22337</v>
      </c>
      <c r="D3835" t="s">
        <v>309</v>
      </c>
      <c r="F3835" t="s">
        <v>297</v>
      </c>
      <c r="G3835">
        <v>19</v>
      </c>
      <c r="H3835" t="s">
        <v>680</v>
      </c>
      <c r="I3835" t="s">
        <v>22337</v>
      </c>
      <c r="K3835">
        <v>0</v>
      </c>
      <c r="L3835" t="s">
        <v>14054</v>
      </c>
      <c r="M3835" t="s">
        <v>22338</v>
      </c>
      <c r="O3835" t="s">
        <v>22339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21523</v>
      </c>
      <c r="B3836">
        <v>1</v>
      </c>
      <c r="C3836" t="s">
        <v>21524</v>
      </c>
      <c r="D3836" t="s">
        <v>319</v>
      </c>
      <c r="F3836" t="s">
        <v>297</v>
      </c>
      <c r="G3836">
        <v>84</v>
      </c>
      <c r="H3836" t="s">
        <v>653</v>
      </c>
      <c r="I3836" t="s">
        <v>21524</v>
      </c>
      <c r="K3836">
        <v>0</v>
      </c>
      <c r="L3836" t="s">
        <v>2463</v>
      </c>
      <c r="M3836" t="s">
        <v>22340</v>
      </c>
      <c r="N3836">
        <v>25</v>
      </c>
      <c r="O3836" t="s">
        <v>22341</v>
      </c>
      <c r="P3836" t="s">
        <v>319</v>
      </c>
      <c r="T3836" t="s">
        <v>17198</v>
      </c>
      <c r="U3836" t="s">
        <v>407</v>
      </c>
      <c r="V3836" t="s">
        <v>22342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22343</v>
      </c>
      <c r="B3846">
        <v>1</v>
      </c>
      <c r="C3846" t="s">
        <v>22344</v>
      </c>
      <c r="D3846" t="s">
        <v>346</v>
      </c>
      <c r="F3846" t="s">
        <v>297</v>
      </c>
      <c r="G3846">
        <v>87</v>
      </c>
      <c r="H3846" t="s">
        <v>63</v>
      </c>
      <c r="I3846" t="s">
        <v>22344</v>
      </c>
      <c r="K3846">
        <v>0</v>
      </c>
      <c r="L3846" t="s">
        <v>22345</v>
      </c>
      <c r="M3846" t="s">
        <v>775</v>
      </c>
      <c r="N3846">
        <v>23</v>
      </c>
      <c r="O3846" t="s">
        <v>22346</v>
      </c>
      <c r="P3846" t="s">
        <v>346</v>
      </c>
      <c r="T3846" t="s">
        <v>6906</v>
      </c>
      <c r="U3846" t="s">
        <v>663</v>
      </c>
      <c r="V3846" t="s">
        <v>22254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23211</v>
      </c>
      <c r="B3852">
        <v>1</v>
      </c>
      <c r="C3852" t="s">
        <v>23212</v>
      </c>
      <c r="D3852" t="s">
        <v>346</v>
      </c>
      <c r="F3852" t="s">
        <v>297</v>
      </c>
      <c r="H3852" t="s">
        <v>724</v>
      </c>
      <c r="I3852" t="s">
        <v>23212</v>
      </c>
      <c r="K3852">
        <v>0</v>
      </c>
      <c r="L3852" t="s">
        <v>23213</v>
      </c>
      <c r="M3852" t="s">
        <v>23214</v>
      </c>
      <c r="O3852" t="s">
        <v>23215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22347</v>
      </c>
      <c r="B3856">
        <v>1</v>
      </c>
      <c r="C3856" t="s">
        <v>22348</v>
      </c>
      <c r="D3856" t="s">
        <v>346</v>
      </c>
      <c r="F3856" t="s">
        <v>297</v>
      </c>
      <c r="G3856">
        <v>83</v>
      </c>
      <c r="H3856" t="s">
        <v>339</v>
      </c>
      <c r="I3856" t="s">
        <v>22348</v>
      </c>
      <c r="K3856">
        <v>0</v>
      </c>
      <c r="L3856" t="s">
        <v>410</v>
      </c>
      <c r="M3856" t="s">
        <v>441</v>
      </c>
      <c r="N3856">
        <v>23</v>
      </c>
      <c r="O3856" t="s">
        <v>22349</v>
      </c>
      <c r="P3856" t="s">
        <v>346</v>
      </c>
      <c r="T3856" t="s">
        <v>5163</v>
      </c>
      <c r="U3856" t="s">
        <v>516</v>
      </c>
      <c r="V3856" t="s">
        <v>22350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22351</v>
      </c>
      <c r="B3864">
        <v>1</v>
      </c>
      <c r="C3864" t="s">
        <v>22352</v>
      </c>
      <c r="D3864" t="s">
        <v>346</v>
      </c>
      <c r="F3864" t="s">
        <v>297</v>
      </c>
      <c r="H3864" t="s">
        <v>680</v>
      </c>
      <c r="I3864" t="s">
        <v>22352</v>
      </c>
      <c r="K3864">
        <v>0</v>
      </c>
      <c r="L3864" t="s">
        <v>22353</v>
      </c>
      <c r="M3864" t="s">
        <v>615</v>
      </c>
      <c r="O3864" t="s">
        <v>22354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22355</v>
      </c>
      <c r="B3868">
        <v>1</v>
      </c>
      <c r="C3868" t="s">
        <v>22356</v>
      </c>
      <c r="D3868" t="s">
        <v>346</v>
      </c>
      <c r="F3868" t="s">
        <v>297</v>
      </c>
      <c r="G3868">
        <v>80</v>
      </c>
      <c r="H3868" t="s">
        <v>573</v>
      </c>
      <c r="I3868" t="s">
        <v>22356</v>
      </c>
      <c r="K3868">
        <v>0</v>
      </c>
      <c r="L3868" t="s">
        <v>16226</v>
      </c>
      <c r="M3868" t="s">
        <v>9010</v>
      </c>
      <c r="O3868" t="s">
        <v>22357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22358</v>
      </c>
      <c r="B3915">
        <v>1</v>
      </c>
      <c r="C3915" t="s">
        <v>22359</v>
      </c>
      <c r="D3915" t="s">
        <v>309</v>
      </c>
      <c r="F3915" t="s">
        <v>297</v>
      </c>
      <c r="G3915">
        <v>19</v>
      </c>
      <c r="H3915" t="s">
        <v>938</v>
      </c>
      <c r="I3915" t="s">
        <v>22359</v>
      </c>
      <c r="K3915">
        <v>0</v>
      </c>
      <c r="L3915" t="s">
        <v>1520</v>
      </c>
      <c r="M3915" t="s">
        <v>3381</v>
      </c>
      <c r="N3915">
        <v>24</v>
      </c>
      <c r="O3915" t="s">
        <v>22360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22361</v>
      </c>
      <c r="B3924">
        <v>1</v>
      </c>
      <c r="C3924" t="s">
        <v>22362</v>
      </c>
      <c r="D3924" t="s">
        <v>346</v>
      </c>
      <c r="F3924" t="s">
        <v>297</v>
      </c>
      <c r="G3924">
        <v>89</v>
      </c>
      <c r="H3924" t="s">
        <v>1799</v>
      </c>
      <c r="I3924" t="s">
        <v>22362</v>
      </c>
      <c r="K3924">
        <v>0</v>
      </c>
      <c r="L3924" t="s">
        <v>324</v>
      </c>
      <c r="M3924" t="s">
        <v>514</v>
      </c>
      <c r="N3924">
        <v>23</v>
      </c>
      <c r="O3924" t="s">
        <v>22363</v>
      </c>
      <c r="P3924" t="s">
        <v>346</v>
      </c>
      <c r="T3924" t="s">
        <v>1514</v>
      </c>
      <c r="U3924" t="s">
        <v>385</v>
      </c>
      <c r="V3924" t="s">
        <v>22364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22365</v>
      </c>
      <c r="B3928">
        <v>1</v>
      </c>
      <c r="C3928" t="s">
        <v>22366</v>
      </c>
      <c r="D3928" t="s">
        <v>433</v>
      </c>
      <c r="F3928" t="s">
        <v>297</v>
      </c>
      <c r="H3928" t="s">
        <v>690</v>
      </c>
      <c r="I3928" t="s">
        <v>22366</v>
      </c>
      <c r="K3928">
        <v>0</v>
      </c>
      <c r="L3928" t="s">
        <v>606</v>
      </c>
      <c r="M3928" t="s">
        <v>22367</v>
      </c>
      <c r="O3928" t="s">
        <v>22368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22369</v>
      </c>
      <c r="B3937">
        <v>1</v>
      </c>
      <c r="C3937" t="s">
        <v>22370</v>
      </c>
      <c r="D3937" t="s">
        <v>346</v>
      </c>
      <c r="F3937" t="s">
        <v>297</v>
      </c>
      <c r="H3937" t="s">
        <v>432</v>
      </c>
      <c r="I3937" t="s">
        <v>22370</v>
      </c>
      <c r="K3937">
        <v>0</v>
      </c>
      <c r="L3937" t="s">
        <v>22371</v>
      </c>
      <c r="M3937" t="s">
        <v>671</v>
      </c>
      <c r="O3937" t="s">
        <v>22372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22373</v>
      </c>
      <c r="B3941">
        <v>1</v>
      </c>
      <c r="C3941" t="s">
        <v>22374</v>
      </c>
      <c r="D3941" t="s">
        <v>447</v>
      </c>
      <c r="F3941" t="s">
        <v>297</v>
      </c>
      <c r="H3941" t="s">
        <v>690</v>
      </c>
      <c r="I3941" t="s">
        <v>22374</v>
      </c>
      <c r="K3941">
        <v>0</v>
      </c>
      <c r="L3941" t="s">
        <v>21751</v>
      </c>
      <c r="M3941" t="s">
        <v>3262</v>
      </c>
      <c r="O3941" t="s">
        <v>22375</v>
      </c>
      <c r="P3941" t="s">
        <v>447</v>
      </c>
      <c r="T3941" t="s">
        <v>17212</v>
      </c>
    </row>
    <row r="3942" spans="1:23" hidden="1" x14ac:dyDescent="0.25">
      <c r="A3942" t="s">
        <v>21525</v>
      </c>
      <c r="B3942">
        <v>1</v>
      </c>
      <c r="C3942" t="s">
        <v>21526</v>
      </c>
      <c r="D3942" t="s">
        <v>447</v>
      </c>
      <c r="F3942" t="s">
        <v>297</v>
      </c>
      <c r="G3942">
        <v>37</v>
      </c>
      <c r="H3942" t="s">
        <v>494</v>
      </c>
      <c r="I3942" t="s">
        <v>21526</v>
      </c>
      <c r="K3942">
        <v>0</v>
      </c>
      <c r="L3942" t="s">
        <v>22376</v>
      </c>
      <c r="M3942" t="s">
        <v>2222</v>
      </c>
      <c r="N3942">
        <v>20</v>
      </c>
      <c r="O3942" t="s">
        <v>22377</v>
      </c>
      <c r="P3942" t="s">
        <v>447</v>
      </c>
      <c r="T3942" t="s">
        <v>2291</v>
      </c>
      <c r="U3942" t="s">
        <v>1359</v>
      </c>
      <c r="V3942" t="s">
        <v>22378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23216</v>
      </c>
      <c r="B3944">
        <v>1</v>
      </c>
      <c r="C3944" t="s">
        <v>23217</v>
      </c>
      <c r="D3944" t="s">
        <v>319</v>
      </c>
      <c r="F3944" t="s">
        <v>297</v>
      </c>
      <c r="G3944">
        <v>80</v>
      </c>
      <c r="H3944" t="s">
        <v>1581</v>
      </c>
      <c r="I3944" t="s">
        <v>23217</v>
      </c>
      <c r="K3944">
        <v>0</v>
      </c>
      <c r="L3944" t="s">
        <v>9010</v>
      </c>
      <c r="M3944" t="s">
        <v>523</v>
      </c>
      <c r="O3944" t="s">
        <v>23218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23219</v>
      </c>
      <c r="B3965">
        <v>1</v>
      </c>
      <c r="C3965" t="s">
        <v>23220</v>
      </c>
      <c r="D3965" t="s">
        <v>346</v>
      </c>
      <c r="F3965" t="s">
        <v>297</v>
      </c>
      <c r="H3965" t="s">
        <v>680</v>
      </c>
      <c r="I3965" t="s">
        <v>23220</v>
      </c>
      <c r="K3965">
        <v>0</v>
      </c>
      <c r="L3965" t="s">
        <v>1796</v>
      </c>
      <c r="M3965" t="s">
        <v>444</v>
      </c>
      <c r="O3965" t="s">
        <v>23221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23222</v>
      </c>
      <c r="B4012">
        <v>1</v>
      </c>
      <c r="C4012" t="s">
        <v>22379</v>
      </c>
      <c r="D4012" t="s">
        <v>447</v>
      </c>
      <c r="F4012" t="s">
        <v>297</v>
      </c>
      <c r="G4012">
        <v>35</v>
      </c>
      <c r="H4012" t="s">
        <v>213</v>
      </c>
      <c r="I4012" t="s">
        <v>22379</v>
      </c>
      <c r="K4012">
        <v>0</v>
      </c>
      <c r="L4012" t="s">
        <v>23223</v>
      </c>
      <c r="M4012" t="s">
        <v>22380</v>
      </c>
      <c r="O4012" t="s">
        <v>22381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23224</v>
      </c>
      <c r="B4024">
        <v>1</v>
      </c>
      <c r="C4024" t="s">
        <v>23225</v>
      </c>
      <c r="D4024" t="s">
        <v>346</v>
      </c>
      <c r="F4024" t="s">
        <v>297</v>
      </c>
      <c r="H4024" t="s">
        <v>531</v>
      </c>
      <c r="I4024" t="s">
        <v>23225</v>
      </c>
      <c r="K4024">
        <v>0</v>
      </c>
      <c r="L4024" t="s">
        <v>939</v>
      </c>
      <c r="M4024" t="s">
        <v>9961</v>
      </c>
      <c r="N4024">
        <v>29</v>
      </c>
      <c r="O4024" t="s">
        <v>23226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23227</v>
      </c>
      <c r="B4032">
        <v>1</v>
      </c>
      <c r="C4032" t="s">
        <v>23228</v>
      </c>
      <c r="D4032" t="s">
        <v>319</v>
      </c>
      <c r="F4032" t="s">
        <v>297</v>
      </c>
      <c r="H4032" t="s">
        <v>509</v>
      </c>
      <c r="I4032" t="s">
        <v>23228</v>
      </c>
      <c r="K4032">
        <v>0</v>
      </c>
      <c r="L4032" t="s">
        <v>832</v>
      </c>
      <c r="M4032" t="s">
        <v>23229</v>
      </c>
      <c r="O4032" t="s">
        <v>23230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23231</v>
      </c>
      <c r="B4042">
        <v>1</v>
      </c>
      <c r="C4042" t="s">
        <v>23232</v>
      </c>
      <c r="D4042" t="s">
        <v>346</v>
      </c>
      <c r="F4042" t="s">
        <v>297</v>
      </c>
      <c r="G4042">
        <v>5</v>
      </c>
      <c r="H4042" t="s">
        <v>446</v>
      </c>
      <c r="I4042" t="s">
        <v>23232</v>
      </c>
      <c r="K4042">
        <v>0</v>
      </c>
      <c r="L4042" t="s">
        <v>2012</v>
      </c>
      <c r="M4042" t="s">
        <v>2665</v>
      </c>
      <c r="O4042" t="s">
        <v>23233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22382</v>
      </c>
      <c r="B4046">
        <v>1</v>
      </c>
      <c r="C4046" t="s">
        <v>22383</v>
      </c>
      <c r="D4046" t="s">
        <v>447</v>
      </c>
      <c r="F4046" t="s">
        <v>297</v>
      </c>
      <c r="G4046">
        <v>31</v>
      </c>
      <c r="H4046" t="s">
        <v>494</v>
      </c>
      <c r="I4046" t="s">
        <v>22383</v>
      </c>
      <c r="K4046">
        <v>0</v>
      </c>
      <c r="L4046" t="s">
        <v>22384</v>
      </c>
      <c r="M4046" t="s">
        <v>507</v>
      </c>
      <c r="O4046" t="s">
        <v>22385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22386</v>
      </c>
      <c r="B4050">
        <v>1</v>
      </c>
      <c r="C4050" t="s">
        <v>22387</v>
      </c>
      <c r="D4050" t="s">
        <v>346</v>
      </c>
      <c r="F4050" t="s">
        <v>297</v>
      </c>
      <c r="G4050">
        <v>85</v>
      </c>
      <c r="H4050" t="s">
        <v>354</v>
      </c>
      <c r="I4050" t="s">
        <v>22387</v>
      </c>
      <c r="K4050">
        <v>0</v>
      </c>
      <c r="L4050" t="s">
        <v>1400</v>
      </c>
      <c r="M4050" t="s">
        <v>929</v>
      </c>
      <c r="O4050" t="s">
        <v>22388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23234</v>
      </c>
      <c r="B4059">
        <v>1</v>
      </c>
      <c r="C4059" t="s">
        <v>23235</v>
      </c>
      <c r="D4059" t="s">
        <v>15384</v>
      </c>
      <c r="F4059" t="s">
        <v>297</v>
      </c>
      <c r="H4059" t="s">
        <v>573</v>
      </c>
      <c r="I4059" t="s">
        <v>23235</v>
      </c>
      <c r="K4059">
        <v>0</v>
      </c>
      <c r="L4059" t="s">
        <v>725</v>
      </c>
      <c r="M4059" t="s">
        <v>23236</v>
      </c>
      <c r="O4059" t="s">
        <v>23237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21527</v>
      </c>
      <c r="B4060">
        <v>1</v>
      </c>
      <c r="C4060" t="s">
        <v>21528</v>
      </c>
      <c r="D4060" t="s">
        <v>346</v>
      </c>
      <c r="F4060" t="s">
        <v>297</v>
      </c>
      <c r="G4060">
        <v>81</v>
      </c>
      <c r="H4060" t="s">
        <v>700</v>
      </c>
      <c r="I4060" t="s">
        <v>21528</v>
      </c>
      <c r="K4060">
        <v>0</v>
      </c>
      <c r="L4060" t="s">
        <v>22389</v>
      </c>
      <c r="M4060" t="s">
        <v>2311</v>
      </c>
      <c r="N4060">
        <v>22</v>
      </c>
      <c r="O4060" t="s">
        <v>22390</v>
      </c>
      <c r="P4060" t="s">
        <v>346</v>
      </c>
      <c r="T4060" t="s">
        <v>17199</v>
      </c>
      <c r="U4060" t="s">
        <v>333</v>
      </c>
      <c r="V4060" t="s">
        <v>22192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22294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22391</v>
      </c>
      <c r="B4083">
        <v>1</v>
      </c>
      <c r="C4083" t="s">
        <v>22392</v>
      </c>
      <c r="D4083" t="s">
        <v>346</v>
      </c>
      <c r="F4083" t="s">
        <v>297</v>
      </c>
      <c r="G4083">
        <v>83</v>
      </c>
      <c r="H4083" t="s">
        <v>3002</v>
      </c>
      <c r="I4083" t="s">
        <v>22392</v>
      </c>
      <c r="K4083">
        <v>0</v>
      </c>
      <c r="L4083" t="s">
        <v>501</v>
      </c>
      <c r="M4083" t="s">
        <v>22393</v>
      </c>
      <c r="N4083">
        <v>23</v>
      </c>
      <c r="O4083" t="s">
        <v>22394</v>
      </c>
      <c r="P4083" t="s">
        <v>346</v>
      </c>
      <c r="T4083" t="s">
        <v>6906</v>
      </c>
      <c r="U4083" t="s">
        <v>530</v>
      </c>
      <c r="V4083" t="s">
        <v>22395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22396</v>
      </c>
      <c r="B4087">
        <v>1</v>
      </c>
      <c r="C4087" t="s">
        <v>22397</v>
      </c>
      <c r="D4087" t="s">
        <v>447</v>
      </c>
      <c r="F4087" t="s">
        <v>297</v>
      </c>
      <c r="G4087">
        <v>36</v>
      </c>
      <c r="H4087" t="s">
        <v>816</v>
      </c>
      <c r="I4087" t="s">
        <v>22397</v>
      </c>
      <c r="K4087">
        <v>0</v>
      </c>
      <c r="L4087" t="s">
        <v>2092</v>
      </c>
      <c r="M4087" t="s">
        <v>3381</v>
      </c>
      <c r="O4087" t="s">
        <v>22398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21529</v>
      </c>
      <c r="B4091">
        <v>1</v>
      </c>
      <c r="C4091" t="s">
        <v>21530</v>
      </c>
      <c r="D4091" t="s">
        <v>447</v>
      </c>
      <c r="F4091" t="s">
        <v>297</v>
      </c>
      <c r="G4091">
        <v>7</v>
      </c>
      <c r="H4091" t="s">
        <v>531</v>
      </c>
      <c r="I4091" t="s">
        <v>21530</v>
      </c>
      <c r="K4091">
        <v>0</v>
      </c>
      <c r="L4091" t="s">
        <v>3966</v>
      </c>
      <c r="M4091" t="s">
        <v>22399</v>
      </c>
      <c r="N4091">
        <v>21</v>
      </c>
      <c r="O4091" t="s">
        <v>22400</v>
      </c>
      <c r="P4091" t="s">
        <v>447</v>
      </c>
      <c r="T4091" t="s">
        <v>17212</v>
      </c>
      <c r="U4091" t="s">
        <v>1185</v>
      </c>
      <c r="V4091" t="s">
        <v>22401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23238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47"/>
  <sheetViews>
    <sheetView workbookViewId="0">
      <selection activeCell="A2" sqref="A2:C24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1.425781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17612</v>
      </c>
      <c r="B2" t="s">
        <v>15831</v>
      </c>
      <c r="C2" t="s">
        <v>17611</v>
      </c>
      <c r="D2" t="s">
        <v>1185</v>
      </c>
      <c r="E2" t="s">
        <v>319</v>
      </c>
      <c r="F2">
        <v>2</v>
      </c>
      <c r="G2" t="s">
        <v>23318</v>
      </c>
      <c r="H2" t="s">
        <v>13645</v>
      </c>
    </row>
    <row r="3" spans="1:8" x14ac:dyDescent="0.25">
      <c r="A3" t="s">
        <v>14424</v>
      </c>
      <c r="B3" t="s">
        <v>15831</v>
      </c>
      <c r="C3" t="s">
        <v>14423</v>
      </c>
      <c r="D3" t="s">
        <v>688</v>
      </c>
      <c r="E3" t="s">
        <v>447</v>
      </c>
      <c r="F3">
        <v>2</v>
      </c>
      <c r="G3" t="s">
        <v>23318</v>
      </c>
      <c r="H3" t="s">
        <v>13645</v>
      </c>
    </row>
    <row r="4" spans="1:8" x14ac:dyDescent="0.25">
      <c r="A4" t="s">
        <v>99</v>
      </c>
      <c r="B4" t="s">
        <v>15831</v>
      </c>
      <c r="C4" t="s">
        <v>4233</v>
      </c>
      <c r="D4" t="s">
        <v>1185</v>
      </c>
      <c r="E4" t="s">
        <v>346</v>
      </c>
      <c r="F4">
        <v>2</v>
      </c>
      <c r="G4" t="s">
        <v>23318</v>
      </c>
      <c r="H4" t="s">
        <v>13645</v>
      </c>
    </row>
    <row r="5" spans="1:8" x14ac:dyDescent="0.25">
      <c r="A5" t="s">
        <v>18195</v>
      </c>
      <c r="B5" t="s">
        <v>15831</v>
      </c>
      <c r="C5" t="s">
        <v>18194</v>
      </c>
      <c r="D5" t="s">
        <v>363</v>
      </c>
      <c r="E5" t="s">
        <v>346</v>
      </c>
      <c r="F5">
        <v>2</v>
      </c>
      <c r="G5" t="s">
        <v>23318</v>
      </c>
      <c r="H5" t="s">
        <v>13645</v>
      </c>
    </row>
    <row r="6" spans="1:8" x14ac:dyDescent="0.25">
      <c r="A6" t="s">
        <v>157</v>
      </c>
      <c r="B6" t="s">
        <v>15831</v>
      </c>
      <c r="C6" t="s">
        <v>1894</v>
      </c>
      <c r="D6" t="s">
        <v>1359</v>
      </c>
      <c r="E6" t="s">
        <v>346</v>
      </c>
      <c r="F6">
        <v>2</v>
      </c>
      <c r="G6" t="s">
        <v>23318</v>
      </c>
      <c r="H6" t="s">
        <v>13645</v>
      </c>
    </row>
    <row r="7" spans="1:8" x14ac:dyDescent="0.25">
      <c r="A7" t="s">
        <v>19196</v>
      </c>
      <c r="B7" t="s">
        <v>15831</v>
      </c>
      <c r="C7" t="s">
        <v>19195</v>
      </c>
      <c r="D7" t="s">
        <v>701</v>
      </c>
      <c r="E7" t="s">
        <v>319</v>
      </c>
      <c r="F7">
        <v>2</v>
      </c>
      <c r="G7" t="s">
        <v>23318</v>
      </c>
      <c r="H7" t="s">
        <v>13645</v>
      </c>
    </row>
    <row r="8" spans="1:8" x14ac:dyDescent="0.25">
      <c r="A8" t="s">
        <v>307</v>
      </c>
      <c r="B8" t="s">
        <v>15831</v>
      </c>
      <c r="C8" t="s">
        <v>313</v>
      </c>
      <c r="D8" t="s">
        <v>312</v>
      </c>
      <c r="E8" t="s">
        <v>309</v>
      </c>
      <c r="F8">
        <v>2</v>
      </c>
      <c r="G8" t="s">
        <v>23318</v>
      </c>
      <c r="H8" t="s">
        <v>13645</v>
      </c>
    </row>
    <row r="9" spans="1:8" x14ac:dyDescent="0.25">
      <c r="A9" t="s">
        <v>19373</v>
      </c>
      <c r="B9" t="s">
        <v>15831</v>
      </c>
      <c r="C9" t="s">
        <v>21404</v>
      </c>
      <c r="D9" t="s">
        <v>484</v>
      </c>
      <c r="E9" t="s">
        <v>346</v>
      </c>
      <c r="F9">
        <v>2</v>
      </c>
      <c r="G9" t="s">
        <v>23318</v>
      </c>
      <c r="H9" t="s">
        <v>13645</v>
      </c>
    </row>
    <row r="10" spans="1:8" x14ac:dyDescent="0.25">
      <c r="A10" t="s">
        <v>10131</v>
      </c>
      <c r="B10" t="s">
        <v>15831</v>
      </c>
      <c r="C10" t="s">
        <v>10133</v>
      </c>
      <c r="D10" t="s">
        <v>312</v>
      </c>
      <c r="E10" t="s">
        <v>447</v>
      </c>
      <c r="F10">
        <v>2</v>
      </c>
      <c r="G10" t="s">
        <v>23318</v>
      </c>
      <c r="H10" t="s">
        <v>13645</v>
      </c>
    </row>
    <row r="11" spans="1:8" x14ac:dyDescent="0.25">
      <c r="A11" t="s">
        <v>247</v>
      </c>
      <c r="B11" t="s">
        <v>15831</v>
      </c>
      <c r="C11" t="s">
        <v>5650</v>
      </c>
      <c r="D11" t="s">
        <v>901</v>
      </c>
      <c r="E11" t="s">
        <v>319</v>
      </c>
      <c r="F11">
        <v>2</v>
      </c>
      <c r="G11" t="s">
        <v>23318</v>
      </c>
      <c r="H11" t="s">
        <v>13645</v>
      </c>
    </row>
    <row r="12" spans="1:8" x14ac:dyDescent="0.25">
      <c r="A12" t="s">
        <v>18577</v>
      </c>
      <c r="B12" t="s">
        <v>15831</v>
      </c>
      <c r="C12" t="s">
        <v>18576</v>
      </c>
      <c r="D12" t="s">
        <v>663</v>
      </c>
      <c r="E12" t="s">
        <v>447</v>
      </c>
      <c r="F12">
        <v>2</v>
      </c>
      <c r="G12" t="s">
        <v>23318</v>
      </c>
      <c r="H12" t="s">
        <v>13645</v>
      </c>
    </row>
    <row r="13" spans="1:8" x14ac:dyDescent="0.25">
      <c r="A13" t="s">
        <v>246</v>
      </c>
      <c r="B13" t="s">
        <v>15831</v>
      </c>
      <c r="C13" t="s">
        <v>6587</v>
      </c>
      <c r="D13" t="s">
        <v>688</v>
      </c>
      <c r="E13" t="s">
        <v>447</v>
      </c>
      <c r="F13">
        <v>2</v>
      </c>
      <c r="G13" t="s">
        <v>23318</v>
      </c>
      <c r="H13" t="s">
        <v>13645</v>
      </c>
    </row>
    <row r="14" spans="1:8" x14ac:dyDescent="0.25">
      <c r="A14" t="s">
        <v>14565</v>
      </c>
      <c r="B14" t="s">
        <v>15831</v>
      </c>
      <c r="C14" t="s">
        <v>14564</v>
      </c>
      <c r="D14" t="s">
        <v>363</v>
      </c>
      <c r="E14" t="s">
        <v>309</v>
      </c>
      <c r="F14">
        <v>2</v>
      </c>
      <c r="G14" t="s">
        <v>23318</v>
      </c>
      <c r="H14" t="s">
        <v>13645</v>
      </c>
    </row>
    <row r="15" spans="1:8" x14ac:dyDescent="0.25">
      <c r="A15" t="s">
        <v>17556</v>
      </c>
      <c r="B15" t="s">
        <v>15831</v>
      </c>
      <c r="C15" t="s">
        <v>7588</v>
      </c>
      <c r="D15" t="s">
        <v>413</v>
      </c>
      <c r="E15" t="s">
        <v>447</v>
      </c>
      <c r="F15">
        <v>2</v>
      </c>
      <c r="G15" t="s">
        <v>23318</v>
      </c>
      <c r="H15" t="s">
        <v>13645</v>
      </c>
    </row>
    <row r="16" spans="1:8" x14ac:dyDescent="0.25">
      <c r="A16" t="s">
        <v>15299</v>
      </c>
      <c r="B16" t="s">
        <v>15831</v>
      </c>
      <c r="C16" t="s">
        <v>15369</v>
      </c>
      <c r="D16" t="s">
        <v>301</v>
      </c>
      <c r="E16" t="s">
        <v>346</v>
      </c>
      <c r="F16">
        <v>2</v>
      </c>
      <c r="G16" t="s">
        <v>23318</v>
      </c>
      <c r="H16" t="s">
        <v>13645</v>
      </c>
    </row>
    <row r="17" spans="1:8" x14ac:dyDescent="0.25">
      <c r="A17" t="s">
        <v>4477</v>
      </c>
      <c r="B17" t="s">
        <v>15831</v>
      </c>
      <c r="C17" t="s">
        <v>4479</v>
      </c>
      <c r="D17" t="s">
        <v>413</v>
      </c>
      <c r="E17" t="s">
        <v>319</v>
      </c>
      <c r="F17">
        <v>2</v>
      </c>
      <c r="G17" t="s">
        <v>23318</v>
      </c>
      <c r="H17" t="s">
        <v>13645</v>
      </c>
    </row>
    <row r="18" spans="1:8" x14ac:dyDescent="0.25">
      <c r="A18" t="s">
        <v>17663</v>
      </c>
      <c r="B18" t="s">
        <v>15831</v>
      </c>
      <c r="C18" t="s">
        <v>17662</v>
      </c>
      <c r="D18" t="s">
        <v>363</v>
      </c>
      <c r="E18" t="s">
        <v>346</v>
      </c>
      <c r="F18">
        <v>2</v>
      </c>
      <c r="G18" t="s">
        <v>23318</v>
      </c>
      <c r="H18" t="s">
        <v>13645</v>
      </c>
    </row>
    <row r="19" spans="1:8" x14ac:dyDescent="0.25">
      <c r="A19" t="s">
        <v>19089</v>
      </c>
      <c r="B19" t="s">
        <v>15831</v>
      </c>
      <c r="C19" t="s">
        <v>19088</v>
      </c>
      <c r="D19" t="s">
        <v>888</v>
      </c>
      <c r="E19" t="s">
        <v>447</v>
      </c>
      <c r="F19">
        <v>2</v>
      </c>
      <c r="G19" t="s">
        <v>23318</v>
      </c>
      <c r="H19" t="s">
        <v>13645</v>
      </c>
    </row>
    <row r="20" spans="1:8" x14ac:dyDescent="0.25">
      <c r="A20" t="s">
        <v>18</v>
      </c>
      <c r="B20" t="s">
        <v>15831</v>
      </c>
      <c r="C20" t="s">
        <v>5126</v>
      </c>
      <c r="D20" t="s">
        <v>688</v>
      </c>
      <c r="E20" t="s">
        <v>346</v>
      </c>
      <c r="F20">
        <v>2</v>
      </c>
      <c r="G20" t="s">
        <v>23318</v>
      </c>
      <c r="H20" t="s">
        <v>13645</v>
      </c>
    </row>
    <row r="21" spans="1:8" x14ac:dyDescent="0.25">
      <c r="A21" t="s">
        <v>15923</v>
      </c>
      <c r="B21" t="s">
        <v>15831</v>
      </c>
      <c r="C21" t="s">
        <v>15922</v>
      </c>
      <c r="D21" t="s">
        <v>901</v>
      </c>
      <c r="E21" t="s">
        <v>309</v>
      </c>
      <c r="F21">
        <v>2</v>
      </c>
      <c r="G21" t="s">
        <v>23318</v>
      </c>
      <c r="H21" t="s">
        <v>13645</v>
      </c>
    </row>
    <row r="22" spans="1:8" x14ac:dyDescent="0.25">
      <c r="A22" t="s">
        <v>18544</v>
      </c>
      <c r="B22" t="s">
        <v>15831</v>
      </c>
      <c r="C22" t="s">
        <v>18543</v>
      </c>
      <c r="D22" t="s">
        <v>638</v>
      </c>
      <c r="E22" t="s">
        <v>447</v>
      </c>
      <c r="F22">
        <v>2</v>
      </c>
      <c r="G22" t="s">
        <v>23318</v>
      </c>
      <c r="H22" t="s">
        <v>13645</v>
      </c>
    </row>
    <row r="23" spans="1:8" x14ac:dyDescent="0.25">
      <c r="A23" t="s">
        <v>18266</v>
      </c>
      <c r="B23" t="s">
        <v>15831</v>
      </c>
      <c r="C23" t="s">
        <v>18265</v>
      </c>
      <c r="D23" t="s">
        <v>474</v>
      </c>
      <c r="E23" t="s">
        <v>447</v>
      </c>
      <c r="F23">
        <v>2</v>
      </c>
      <c r="G23" t="s">
        <v>23318</v>
      </c>
      <c r="H23" t="s">
        <v>13645</v>
      </c>
    </row>
    <row r="24" spans="1:8" x14ac:dyDescent="0.25">
      <c r="A24" t="s">
        <v>21458</v>
      </c>
      <c r="B24" t="s">
        <v>15831</v>
      </c>
      <c r="C24" t="s">
        <v>21457</v>
      </c>
      <c r="D24" t="s">
        <v>901</v>
      </c>
      <c r="E24" t="s">
        <v>346</v>
      </c>
      <c r="F24">
        <v>2</v>
      </c>
      <c r="G24" t="s">
        <v>23318</v>
      </c>
      <c r="H24" t="s">
        <v>10909</v>
      </c>
    </row>
    <row r="25" spans="1:8" x14ac:dyDescent="0.25">
      <c r="A25" t="s">
        <v>21506</v>
      </c>
      <c r="B25" t="s">
        <v>15831</v>
      </c>
      <c r="C25" t="s">
        <v>21505</v>
      </c>
      <c r="D25" t="s">
        <v>350</v>
      </c>
      <c r="E25" t="s">
        <v>309</v>
      </c>
      <c r="F25">
        <v>2</v>
      </c>
      <c r="G25" t="s">
        <v>23318</v>
      </c>
      <c r="H25" t="s">
        <v>10909</v>
      </c>
    </row>
    <row r="26" spans="1:8" x14ac:dyDescent="0.25">
      <c r="A26" t="s">
        <v>21500</v>
      </c>
      <c r="B26" t="s">
        <v>15831</v>
      </c>
      <c r="C26" t="s">
        <v>21499</v>
      </c>
      <c r="D26" t="s">
        <v>530</v>
      </c>
      <c r="E26" t="s">
        <v>346</v>
      </c>
      <c r="F26">
        <v>2</v>
      </c>
      <c r="G26" t="s">
        <v>23318</v>
      </c>
      <c r="H26" t="s">
        <v>10909</v>
      </c>
    </row>
    <row r="27" spans="1:8" x14ac:dyDescent="0.25">
      <c r="A27" t="s">
        <v>76</v>
      </c>
      <c r="B27" t="s">
        <v>20901</v>
      </c>
      <c r="C27" t="s">
        <v>4088</v>
      </c>
      <c r="D27" t="s">
        <v>638</v>
      </c>
      <c r="E27" t="s">
        <v>447</v>
      </c>
      <c r="F27">
        <v>5</v>
      </c>
      <c r="H27" t="s">
        <v>13645</v>
      </c>
    </row>
    <row r="28" spans="1:8" x14ac:dyDescent="0.25">
      <c r="A28" t="s">
        <v>126</v>
      </c>
      <c r="B28" t="s">
        <v>20901</v>
      </c>
      <c r="C28" t="s">
        <v>6123</v>
      </c>
      <c r="D28" t="s">
        <v>369</v>
      </c>
      <c r="E28" t="s">
        <v>447</v>
      </c>
      <c r="F28">
        <v>5</v>
      </c>
      <c r="H28" t="s">
        <v>13645</v>
      </c>
    </row>
    <row r="29" spans="1:8" x14ac:dyDescent="0.25">
      <c r="A29" t="s">
        <v>15210</v>
      </c>
      <c r="B29" t="s">
        <v>20901</v>
      </c>
      <c r="C29" t="s">
        <v>15209</v>
      </c>
      <c r="D29" t="s">
        <v>484</v>
      </c>
      <c r="E29" t="s">
        <v>447</v>
      </c>
      <c r="F29">
        <v>5</v>
      </c>
      <c r="H29" t="s">
        <v>13645</v>
      </c>
    </row>
    <row r="30" spans="1:8" x14ac:dyDescent="0.25">
      <c r="A30" t="s">
        <v>252</v>
      </c>
      <c r="B30" t="s">
        <v>20901</v>
      </c>
      <c r="C30" t="s">
        <v>2701</v>
      </c>
      <c r="D30" t="s">
        <v>440</v>
      </c>
      <c r="E30" t="s">
        <v>447</v>
      </c>
      <c r="F30">
        <v>5</v>
      </c>
      <c r="H30" t="s">
        <v>13645</v>
      </c>
    </row>
    <row r="31" spans="1:8" x14ac:dyDescent="0.25">
      <c r="A31" t="s">
        <v>6875</v>
      </c>
      <c r="B31" t="s">
        <v>20901</v>
      </c>
      <c r="C31" t="s">
        <v>6876</v>
      </c>
      <c r="D31" t="s">
        <v>715</v>
      </c>
      <c r="E31" t="s">
        <v>447</v>
      </c>
      <c r="F31">
        <v>5</v>
      </c>
      <c r="H31" t="s">
        <v>13645</v>
      </c>
    </row>
    <row r="32" spans="1:8" x14ac:dyDescent="0.25">
      <c r="A32" t="s">
        <v>198</v>
      </c>
      <c r="B32" t="s">
        <v>20901</v>
      </c>
      <c r="C32" t="s">
        <v>9396</v>
      </c>
      <c r="D32" t="s">
        <v>739</v>
      </c>
      <c r="E32" t="s">
        <v>447</v>
      </c>
      <c r="F32">
        <v>5</v>
      </c>
      <c r="H32" t="s">
        <v>13645</v>
      </c>
    </row>
    <row r="33" spans="1:8" x14ac:dyDescent="0.25">
      <c r="A33" t="s">
        <v>17410</v>
      </c>
      <c r="B33" t="s">
        <v>20901</v>
      </c>
      <c r="C33" t="s">
        <v>17409</v>
      </c>
      <c r="D33" t="s">
        <v>688</v>
      </c>
      <c r="E33" t="s">
        <v>447</v>
      </c>
      <c r="F33">
        <v>5</v>
      </c>
      <c r="H33" t="s">
        <v>13645</v>
      </c>
    </row>
    <row r="34" spans="1:8" x14ac:dyDescent="0.25">
      <c r="A34" t="s">
        <v>19235</v>
      </c>
      <c r="B34" t="s">
        <v>20901</v>
      </c>
      <c r="C34" t="s">
        <v>19234</v>
      </c>
      <c r="D34" t="s">
        <v>564</v>
      </c>
      <c r="E34" t="s">
        <v>319</v>
      </c>
      <c r="F34">
        <v>5</v>
      </c>
      <c r="H34" t="s">
        <v>13645</v>
      </c>
    </row>
    <row r="35" spans="1:8" x14ac:dyDescent="0.25">
      <c r="A35" t="s">
        <v>4225</v>
      </c>
      <c r="B35" t="s">
        <v>20901</v>
      </c>
      <c r="C35" t="s">
        <v>4228</v>
      </c>
      <c r="D35" t="s">
        <v>530</v>
      </c>
      <c r="E35" t="s">
        <v>346</v>
      </c>
      <c r="F35">
        <v>5</v>
      </c>
      <c r="H35" t="s">
        <v>13645</v>
      </c>
    </row>
    <row r="36" spans="1:8" x14ac:dyDescent="0.25">
      <c r="A36" t="s">
        <v>18320</v>
      </c>
      <c r="B36" t="s">
        <v>20901</v>
      </c>
      <c r="C36" t="s">
        <v>18319</v>
      </c>
      <c r="D36" t="s">
        <v>350</v>
      </c>
      <c r="E36" t="s">
        <v>346</v>
      </c>
      <c r="F36">
        <v>5</v>
      </c>
      <c r="H36" t="s">
        <v>13645</v>
      </c>
    </row>
    <row r="37" spans="1:8" x14ac:dyDescent="0.25">
      <c r="A37" t="s">
        <v>19062</v>
      </c>
      <c r="B37" t="s">
        <v>20901</v>
      </c>
      <c r="C37" t="s">
        <v>19061</v>
      </c>
      <c r="D37" t="s">
        <v>350</v>
      </c>
      <c r="E37" t="s">
        <v>447</v>
      </c>
      <c r="F37">
        <v>5</v>
      </c>
      <c r="H37" t="s">
        <v>13645</v>
      </c>
    </row>
    <row r="38" spans="1:8" x14ac:dyDescent="0.25">
      <c r="A38" t="s">
        <v>19423</v>
      </c>
      <c r="B38" t="s">
        <v>20901</v>
      </c>
      <c r="C38" t="s">
        <v>19422</v>
      </c>
      <c r="D38" t="s">
        <v>363</v>
      </c>
      <c r="E38" t="s">
        <v>346</v>
      </c>
      <c r="F38">
        <v>5</v>
      </c>
      <c r="H38" t="s">
        <v>13645</v>
      </c>
    </row>
    <row r="39" spans="1:8" x14ac:dyDescent="0.25">
      <c r="A39" t="s">
        <v>15200</v>
      </c>
      <c r="B39" t="s">
        <v>20901</v>
      </c>
      <c r="C39" t="s">
        <v>15199</v>
      </c>
      <c r="D39" t="s">
        <v>638</v>
      </c>
      <c r="E39" t="s">
        <v>346</v>
      </c>
      <c r="F39">
        <v>5</v>
      </c>
      <c r="H39" t="s">
        <v>13645</v>
      </c>
    </row>
    <row r="40" spans="1:8" x14ac:dyDescent="0.25">
      <c r="A40" t="s">
        <v>18629</v>
      </c>
      <c r="B40" t="s">
        <v>20901</v>
      </c>
      <c r="C40" t="s">
        <v>18628</v>
      </c>
      <c r="D40" t="s">
        <v>701</v>
      </c>
      <c r="E40" t="s">
        <v>346</v>
      </c>
      <c r="F40">
        <v>5</v>
      </c>
      <c r="H40" t="s">
        <v>13645</v>
      </c>
    </row>
    <row r="41" spans="1:8" x14ac:dyDescent="0.25">
      <c r="A41" t="s">
        <v>19075</v>
      </c>
      <c r="B41" t="s">
        <v>20901</v>
      </c>
      <c r="C41" t="s">
        <v>19074</v>
      </c>
      <c r="D41" t="s">
        <v>739</v>
      </c>
      <c r="E41" t="s">
        <v>319</v>
      </c>
      <c r="F41">
        <v>5</v>
      </c>
      <c r="H41" t="s">
        <v>13645</v>
      </c>
    </row>
    <row r="42" spans="1:8" x14ac:dyDescent="0.25">
      <c r="A42" t="s">
        <v>6520</v>
      </c>
      <c r="B42" t="s">
        <v>20901</v>
      </c>
      <c r="C42" t="s">
        <v>6522</v>
      </c>
      <c r="D42" t="s">
        <v>333</v>
      </c>
      <c r="E42" t="s">
        <v>319</v>
      </c>
      <c r="F42">
        <v>5</v>
      </c>
      <c r="H42" t="s">
        <v>13645</v>
      </c>
    </row>
    <row r="43" spans="1:8" x14ac:dyDescent="0.25">
      <c r="A43" t="s">
        <v>5587</v>
      </c>
      <c r="B43" t="s">
        <v>20901</v>
      </c>
      <c r="C43" t="s">
        <v>5589</v>
      </c>
      <c r="D43" t="s">
        <v>564</v>
      </c>
      <c r="E43" t="s">
        <v>309</v>
      </c>
      <c r="F43">
        <v>5</v>
      </c>
      <c r="H43" t="s">
        <v>13645</v>
      </c>
    </row>
    <row r="44" spans="1:8" x14ac:dyDescent="0.25">
      <c r="A44" t="s">
        <v>7455</v>
      </c>
      <c r="B44" t="s">
        <v>20901</v>
      </c>
      <c r="C44" t="s">
        <v>7456</v>
      </c>
      <c r="D44" t="s">
        <v>868</v>
      </c>
      <c r="E44" t="s">
        <v>447</v>
      </c>
      <c r="F44">
        <v>5</v>
      </c>
      <c r="H44" t="s">
        <v>13645</v>
      </c>
    </row>
    <row r="45" spans="1:8" x14ac:dyDescent="0.25">
      <c r="A45" t="s">
        <v>19165</v>
      </c>
      <c r="B45" t="s">
        <v>20901</v>
      </c>
      <c r="C45" t="s">
        <v>19164</v>
      </c>
      <c r="D45" t="s">
        <v>901</v>
      </c>
      <c r="E45" t="s">
        <v>447</v>
      </c>
      <c r="F45">
        <v>5</v>
      </c>
      <c r="H45" t="s">
        <v>13645</v>
      </c>
    </row>
    <row r="46" spans="1:8" x14ac:dyDescent="0.25">
      <c r="A46" t="s">
        <v>16241</v>
      </c>
      <c r="B46" t="s">
        <v>20901</v>
      </c>
      <c r="C46" t="s">
        <v>16240</v>
      </c>
      <c r="D46" t="s">
        <v>301</v>
      </c>
      <c r="E46" t="s">
        <v>447</v>
      </c>
      <c r="F46">
        <v>5</v>
      </c>
      <c r="H46" t="s">
        <v>13645</v>
      </c>
    </row>
    <row r="47" spans="1:8" x14ac:dyDescent="0.25">
      <c r="A47" t="s">
        <v>14975</v>
      </c>
      <c r="B47" t="s">
        <v>20901</v>
      </c>
      <c r="C47" t="s">
        <v>14974</v>
      </c>
      <c r="D47" t="s">
        <v>516</v>
      </c>
      <c r="E47" t="s">
        <v>309</v>
      </c>
      <c r="F47">
        <v>5</v>
      </c>
      <c r="H47" t="s">
        <v>13645</v>
      </c>
    </row>
    <row r="48" spans="1:8" x14ac:dyDescent="0.25">
      <c r="A48" t="s">
        <v>21502</v>
      </c>
      <c r="B48" t="s">
        <v>20901</v>
      </c>
      <c r="C48" t="s">
        <v>21501</v>
      </c>
      <c r="D48" t="s">
        <v>530</v>
      </c>
      <c r="E48" t="s">
        <v>447</v>
      </c>
      <c r="F48">
        <v>5</v>
      </c>
      <c r="H48" t="s">
        <v>10909</v>
      </c>
    </row>
    <row r="49" spans="1:8" x14ac:dyDescent="0.25">
      <c r="A49" t="s">
        <v>21456</v>
      </c>
      <c r="B49" t="s">
        <v>20901</v>
      </c>
      <c r="C49" t="s">
        <v>21455</v>
      </c>
      <c r="D49" t="s">
        <v>868</v>
      </c>
      <c r="E49" t="s">
        <v>447</v>
      </c>
      <c r="F49">
        <v>5</v>
      </c>
      <c r="H49" t="s">
        <v>10909</v>
      </c>
    </row>
    <row r="50" spans="1:8" x14ac:dyDescent="0.25">
      <c r="A50" t="s">
        <v>21486</v>
      </c>
      <c r="B50" t="s">
        <v>20901</v>
      </c>
      <c r="C50" t="s">
        <v>21485</v>
      </c>
      <c r="D50" t="s">
        <v>350</v>
      </c>
      <c r="E50" t="s">
        <v>346</v>
      </c>
      <c r="F50">
        <v>5</v>
      </c>
      <c r="H50" t="s">
        <v>10909</v>
      </c>
    </row>
    <row r="51" spans="1:8" x14ac:dyDescent="0.25">
      <c r="A51" t="s">
        <v>21446</v>
      </c>
      <c r="B51" t="s">
        <v>20901</v>
      </c>
      <c r="C51" t="s">
        <v>21445</v>
      </c>
      <c r="D51" t="s">
        <v>369</v>
      </c>
      <c r="E51" t="s">
        <v>309</v>
      </c>
      <c r="F51">
        <v>5</v>
      </c>
      <c r="H51" t="s">
        <v>10909</v>
      </c>
    </row>
    <row r="52" spans="1:8" x14ac:dyDescent="0.25">
      <c r="A52" t="s">
        <v>15862</v>
      </c>
      <c r="B52" t="s">
        <v>264</v>
      </c>
      <c r="C52" t="s">
        <v>15861</v>
      </c>
      <c r="D52" t="s">
        <v>868</v>
      </c>
      <c r="E52" t="s">
        <v>447</v>
      </c>
      <c r="F52">
        <v>8</v>
      </c>
      <c r="H52" t="s">
        <v>13645</v>
      </c>
    </row>
    <row r="53" spans="1:8" x14ac:dyDescent="0.25">
      <c r="A53" t="s">
        <v>14760</v>
      </c>
      <c r="B53" t="s">
        <v>264</v>
      </c>
      <c r="C53" t="s">
        <v>14759</v>
      </c>
      <c r="D53" t="s">
        <v>888</v>
      </c>
      <c r="E53" t="s">
        <v>319</v>
      </c>
      <c r="F53">
        <v>8</v>
      </c>
      <c r="H53" t="s">
        <v>13645</v>
      </c>
    </row>
    <row r="54" spans="1:8" x14ac:dyDescent="0.25">
      <c r="A54" t="s">
        <v>7274</v>
      </c>
      <c r="B54" t="s">
        <v>264</v>
      </c>
      <c r="C54" t="s">
        <v>13649</v>
      </c>
      <c r="D54" t="s">
        <v>413</v>
      </c>
      <c r="E54" t="s">
        <v>346</v>
      </c>
      <c r="F54">
        <v>8</v>
      </c>
      <c r="H54" t="s">
        <v>13645</v>
      </c>
    </row>
    <row r="55" spans="1:8" x14ac:dyDescent="0.25">
      <c r="A55" t="s">
        <v>88</v>
      </c>
      <c r="B55" t="s">
        <v>264</v>
      </c>
      <c r="C55" t="s">
        <v>2969</v>
      </c>
      <c r="D55" t="s">
        <v>14060</v>
      </c>
      <c r="E55" t="s">
        <v>346</v>
      </c>
      <c r="F55">
        <v>8</v>
      </c>
      <c r="H55" t="s">
        <v>13645</v>
      </c>
    </row>
    <row r="56" spans="1:8" x14ac:dyDescent="0.25">
      <c r="A56" t="s">
        <v>19041</v>
      </c>
      <c r="B56" t="s">
        <v>264</v>
      </c>
      <c r="C56" t="s">
        <v>19040</v>
      </c>
      <c r="D56" t="s">
        <v>739</v>
      </c>
      <c r="E56" t="s">
        <v>447</v>
      </c>
      <c r="F56">
        <v>8</v>
      </c>
      <c r="H56" t="s">
        <v>13645</v>
      </c>
    </row>
    <row r="57" spans="1:8" x14ac:dyDescent="0.25">
      <c r="A57" t="s">
        <v>95</v>
      </c>
      <c r="B57" t="s">
        <v>264</v>
      </c>
      <c r="C57" t="s">
        <v>4706</v>
      </c>
      <c r="D57" t="s">
        <v>739</v>
      </c>
      <c r="E57" t="s">
        <v>447</v>
      </c>
      <c r="F57">
        <v>8</v>
      </c>
      <c r="H57" t="s">
        <v>13645</v>
      </c>
    </row>
    <row r="58" spans="1:8" x14ac:dyDescent="0.25">
      <c r="A58" t="s">
        <v>17506</v>
      </c>
      <c r="B58" t="s">
        <v>264</v>
      </c>
      <c r="C58" t="s">
        <v>17505</v>
      </c>
      <c r="D58" t="s">
        <v>906</v>
      </c>
      <c r="E58" t="s">
        <v>346</v>
      </c>
      <c r="F58">
        <v>8</v>
      </c>
      <c r="H58" t="s">
        <v>13645</v>
      </c>
    </row>
    <row r="59" spans="1:8" x14ac:dyDescent="0.25">
      <c r="A59" t="s">
        <v>17624</v>
      </c>
      <c r="B59" t="s">
        <v>264</v>
      </c>
      <c r="C59" t="s">
        <v>17623</v>
      </c>
      <c r="D59" t="s">
        <v>739</v>
      </c>
      <c r="E59" t="s">
        <v>346</v>
      </c>
      <c r="F59">
        <v>8</v>
      </c>
      <c r="H59" t="s">
        <v>13645</v>
      </c>
    </row>
    <row r="60" spans="1:8" x14ac:dyDescent="0.25">
      <c r="A60" t="s">
        <v>29</v>
      </c>
      <c r="B60" t="s">
        <v>264</v>
      </c>
      <c r="C60" t="s">
        <v>6072</v>
      </c>
      <c r="D60" t="s">
        <v>369</v>
      </c>
      <c r="E60" t="s">
        <v>447</v>
      </c>
      <c r="F60">
        <v>8</v>
      </c>
      <c r="H60" t="s">
        <v>13645</v>
      </c>
    </row>
    <row r="61" spans="1:8" x14ac:dyDescent="0.25">
      <c r="A61" t="s">
        <v>100</v>
      </c>
      <c r="B61" t="s">
        <v>264</v>
      </c>
      <c r="C61" t="s">
        <v>9354</v>
      </c>
      <c r="D61" t="s">
        <v>338</v>
      </c>
      <c r="E61" t="s">
        <v>447</v>
      </c>
      <c r="F61">
        <v>8</v>
      </c>
      <c r="H61" t="s">
        <v>13645</v>
      </c>
    </row>
    <row r="62" spans="1:8" x14ac:dyDescent="0.25">
      <c r="A62" t="s">
        <v>202</v>
      </c>
      <c r="B62" t="s">
        <v>264</v>
      </c>
      <c r="C62" t="s">
        <v>4983</v>
      </c>
      <c r="D62" t="s">
        <v>333</v>
      </c>
      <c r="E62" t="s">
        <v>309</v>
      </c>
      <c r="F62">
        <v>8</v>
      </c>
      <c r="H62" t="s">
        <v>13645</v>
      </c>
    </row>
    <row r="63" spans="1:8" x14ac:dyDescent="0.25">
      <c r="A63" t="s">
        <v>176</v>
      </c>
      <c r="B63" t="s">
        <v>264</v>
      </c>
      <c r="C63" t="s">
        <v>9211</v>
      </c>
      <c r="D63" t="s">
        <v>407</v>
      </c>
      <c r="E63" t="s">
        <v>319</v>
      </c>
      <c r="F63">
        <v>8</v>
      </c>
      <c r="H63" t="s">
        <v>13645</v>
      </c>
    </row>
    <row r="64" spans="1:8" x14ac:dyDescent="0.25">
      <c r="A64" t="s">
        <v>28</v>
      </c>
      <c r="B64" t="s">
        <v>264</v>
      </c>
      <c r="C64" t="s">
        <v>6740</v>
      </c>
      <c r="D64" t="s">
        <v>350</v>
      </c>
      <c r="E64" t="s">
        <v>346</v>
      </c>
      <c r="F64">
        <v>8</v>
      </c>
      <c r="H64" t="s">
        <v>13645</v>
      </c>
    </row>
    <row r="65" spans="1:8" x14ac:dyDescent="0.25">
      <c r="A65" t="s">
        <v>91</v>
      </c>
      <c r="B65" t="s">
        <v>264</v>
      </c>
      <c r="C65" t="s">
        <v>8245</v>
      </c>
      <c r="D65" t="s">
        <v>516</v>
      </c>
      <c r="E65" t="s">
        <v>447</v>
      </c>
      <c r="F65">
        <v>8</v>
      </c>
      <c r="H65" t="s">
        <v>13645</v>
      </c>
    </row>
    <row r="66" spans="1:8" x14ac:dyDescent="0.25">
      <c r="A66" t="s">
        <v>14186</v>
      </c>
      <c r="B66" t="s">
        <v>264</v>
      </c>
      <c r="C66" t="s">
        <v>14185</v>
      </c>
      <c r="D66" t="s">
        <v>739</v>
      </c>
      <c r="E66" t="s">
        <v>447</v>
      </c>
      <c r="F66">
        <v>8</v>
      </c>
      <c r="H66" t="s">
        <v>13645</v>
      </c>
    </row>
    <row r="67" spans="1:8" x14ac:dyDescent="0.25">
      <c r="A67" t="s">
        <v>19381</v>
      </c>
      <c r="B67" t="s">
        <v>264</v>
      </c>
      <c r="C67" t="s">
        <v>19380</v>
      </c>
      <c r="D67" t="s">
        <v>715</v>
      </c>
      <c r="E67" t="s">
        <v>319</v>
      </c>
      <c r="F67">
        <v>8</v>
      </c>
      <c r="H67" t="s">
        <v>13645</v>
      </c>
    </row>
    <row r="68" spans="1:8" x14ac:dyDescent="0.25">
      <c r="A68" t="s">
        <v>1234</v>
      </c>
      <c r="B68" t="s">
        <v>264</v>
      </c>
      <c r="C68" t="s">
        <v>1237</v>
      </c>
      <c r="D68" t="s">
        <v>546</v>
      </c>
      <c r="E68" t="s">
        <v>447</v>
      </c>
      <c r="F68">
        <v>8</v>
      </c>
      <c r="H68" t="s">
        <v>13645</v>
      </c>
    </row>
    <row r="69" spans="1:8" x14ac:dyDescent="0.25">
      <c r="A69" t="s">
        <v>215</v>
      </c>
      <c r="B69" t="s">
        <v>264</v>
      </c>
      <c r="C69" t="s">
        <v>3658</v>
      </c>
      <c r="D69" t="s">
        <v>413</v>
      </c>
      <c r="E69" t="s">
        <v>346</v>
      </c>
      <c r="F69">
        <v>8</v>
      </c>
      <c r="H69" t="s">
        <v>13645</v>
      </c>
    </row>
    <row r="70" spans="1:8" x14ac:dyDescent="0.25">
      <c r="A70" t="s">
        <v>19121</v>
      </c>
      <c r="B70" t="s">
        <v>264</v>
      </c>
      <c r="C70" t="s">
        <v>19120</v>
      </c>
      <c r="D70" t="s">
        <v>333</v>
      </c>
      <c r="E70" t="s">
        <v>346</v>
      </c>
      <c r="F70">
        <v>8</v>
      </c>
      <c r="H70" t="s">
        <v>13645</v>
      </c>
    </row>
    <row r="71" spans="1:8" x14ac:dyDescent="0.25">
      <c r="A71" t="s">
        <v>21436</v>
      </c>
      <c r="B71" t="s">
        <v>264</v>
      </c>
      <c r="C71" t="s">
        <v>21435</v>
      </c>
      <c r="D71" t="s">
        <v>296</v>
      </c>
      <c r="E71" t="s">
        <v>346</v>
      </c>
      <c r="F71">
        <v>8</v>
      </c>
      <c r="H71" t="s">
        <v>10909</v>
      </c>
    </row>
    <row r="72" spans="1:8" x14ac:dyDescent="0.25">
      <c r="A72" t="s">
        <v>21431</v>
      </c>
      <c r="B72" t="s">
        <v>264</v>
      </c>
      <c r="C72" t="s">
        <v>21430</v>
      </c>
      <c r="D72" t="s">
        <v>888</v>
      </c>
      <c r="E72" t="s">
        <v>309</v>
      </c>
      <c r="F72">
        <v>8</v>
      </c>
      <c r="H72" t="s">
        <v>10909</v>
      </c>
    </row>
    <row r="73" spans="1:8" x14ac:dyDescent="0.25">
      <c r="A73" t="s">
        <v>21520</v>
      </c>
      <c r="B73" t="s">
        <v>264</v>
      </c>
      <c r="C73" t="s">
        <v>21519</v>
      </c>
      <c r="D73" t="s">
        <v>296</v>
      </c>
      <c r="E73" t="s">
        <v>447</v>
      </c>
      <c r="F73">
        <v>8</v>
      </c>
      <c r="H73" t="s">
        <v>10909</v>
      </c>
    </row>
    <row r="74" spans="1:8" x14ac:dyDescent="0.25">
      <c r="A74" t="s">
        <v>21474</v>
      </c>
      <c r="B74" t="s">
        <v>264</v>
      </c>
      <c r="C74" t="s">
        <v>21473</v>
      </c>
      <c r="D74" t="s">
        <v>1359</v>
      </c>
      <c r="E74" t="s">
        <v>346</v>
      </c>
      <c r="F74">
        <v>8</v>
      </c>
      <c r="H74" t="s">
        <v>10909</v>
      </c>
    </row>
    <row r="75" spans="1:8" x14ac:dyDescent="0.25">
      <c r="A75" t="s">
        <v>21444</v>
      </c>
      <c r="B75" t="s">
        <v>264</v>
      </c>
      <c r="C75" t="s">
        <v>21443</v>
      </c>
      <c r="D75" t="s">
        <v>868</v>
      </c>
      <c r="E75" t="s">
        <v>346</v>
      </c>
      <c r="F75">
        <v>8</v>
      </c>
      <c r="H75" t="s">
        <v>10909</v>
      </c>
    </row>
    <row r="76" spans="1:8" x14ac:dyDescent="0.25">
      <c r="A76" t="s">
        <v>233</v>
      </c>
      <c r="B76" t="s">
        <v>268</v>
      </c>
      <c r="C76" t="s">
        <v>1741</v>
      </c>
      <c r="D76" t="s">
        <v>350</v>
      </c>
      <c r="E76" t="s">
        <v>309</v>
      </c>
      <c r="F76">
        <v>3</v>
      </c>
      <c r="H76" t="s">
        <v>13645</v>
      </c>
    </row>
    <row r="77" spans="1:8" x14ac:dyDescent="0.25">
      <c r="A77" t="s">
        <v>19242</v>
      </c>
      <c r="B77" t="s">
        <v>268</v>
      </c>
      <c r="C77" t="s">
        <v>19241</v>
      </c>
      <c r="D77" t="s">
        <v>301</v>
      </c>
      <c r="E77" t="s">
        <v>309</v>
      </c>
      <c r="F77">
        <v>3</v>
      </c>
      <c r="H77" t="s">
        <v>13645</v>
      </c>
    </row>
    <row r="78" spans="1:8" x14ac:dyDescent="0.25">
      <c r="A78" t="s">
        <v>19253</v>
      </c>
      <c r="B78" t="s">
        <v>268</v>
      </c>
      <c r="C78" t="s">
        <v>19252</v>
      </c>
      <c r="D78" t="s">
        <v>474</v>
      </c>
      <c r="E78" t="s">
        <v>447</v>
      </c>
      <c r="F78">
        <v>3</v>
      </c>
      <c r="H78" t="s">
        <v>13645</v>
      </c>
    </row>
    <row r="79" spans="1:8" x14ac:dyDescent="0.25">
      <c r="A79" t="s">
        <v>77</v>
      </c>
      <c r="B79" t="s">
        <v>268</v>
      </c>
      <c r="C79" t="s">
        <v>9914</v>
      </c>
      <c r="D79" t="s">
        <v>901</v>
      </c>
      <c r="E79" t="s">
        <v>346</v>
      </c>
      <c r="F79">
        <v>3</v>
      </c>
      <c r="H79" t="s">
        <v>13645</v>
      </c>
    </row>
    <row r="80" spans="1:8" x14ac:dyDescent="0.25">
      <c r="A80" t="s">
        <v>127</v>
      </c>
      <c r="B80" t="s">
        <v>268</v>
      </c>
      <c r="C80" t="s">
        <v>7598</v>
      </c>
      <c r="D80" t="s">
        <v>564</v>
      </c>
      <c r="E80" t="s">
        <v>346</v>
      </c>
      <c r="F80">
        <v>3</v>
      </c>
      <c r="H80" t="s">
        <v>13645</v>
      </c>
    </row>
    <row r="81" spans="1:8" x14ac:dyDescent="0.25">
      <c r="A81" t="s">
        <v>3357</v>
      </c>
      <c r="B81" t="s">
        <v>268</v>
      </c>
      <c r="C81" t="s">
        <v>3358</v>
      </c>
      <c r="D81" t="s">
        <v>701</v>
      </c>
      <c r="E81" t="s">
        <v>319</v>
      </c>
      <c r="F81">
        <v>3</v>
      </c>
      <c r="H81" t="s">
        <v>13645</v>
      </c>
    </row>
    <row r="82" spans="1:8" x14ac:dyDescent="0.25">
      <c r="A82" t="s">
        <v>6316</v>
      </c>
      <c r="B82" t="s">
        <v>268</v>
      </c>
      <c r="C82" t="s">
        <v>6318</v>
      </c>
      <c r="D82" t="s">
        <v>868</v>
      </c>
      <c r="E82" t="s">
        <v>346</v>
      </c>
      <c r="F82">
        <v>3</v>
      </c>
      <c r="H82" t="s">
        <v>13645</v>
      </c>
    </row>
    <row r="83" spans="1:8" x14ac:dyDescent="0.25">
      <c r="A83" t="s">
        <v>19639</v>
      </c>
      <c r="B83" t="s">
        <v>268</v>
      </c>
      <c r="C83" t="s">
        <v>19638</v>
      </c>
      <c r="D83" t="s">
        <v>363</v>
      </c>
      <c r="E83" t="s">
        <v>447</v>
      </c>
      <c r="F83">
        <v>3</v>
      </c>
      <c r="H83" t="s">
        <v>13645</v>
      </c>
    </row>
    <row r="84" spans="1:8" x14ac:dyDescent="0.25">
      <c r="A84" t="s">
        <v>18377</v>
      </c>
      <c r="B84" t="s">
        <v>268</v>
      </c>
      <c r="C84" t="s">
        <v>18376</v>
      </c>
      <c r="D84" t="s">
        <v>385</v>
      </c>
      <c r="E84" t="s">
        <v>346</v>
      </c>
      <c r="F84">
        <v>3</v>
      </c>
      <c r="H84" t="s">
        <v>13645</v>
      </c>
    </row>
    <row r="85" spans="1:8" x14ac:dyDescent="0.25">
      <c r="A85" t="s">
        <v>4176</v>
      </c>
      <c r="B85" t="s">
        <v>268</v>
      </c>
      <c r="C85" t="s">
        <v>4179</v>
      </c>
      <c r="D85" t="s">
        <v>14060</v>
      </c>
      <c r="E85" t="s">
        <v>346</v>
      </c>
      <c r="F85">
        <v>3</v>
      </c>
      <c r="H85" t="s">
        <v>13645</v>
      </c>
    </row>
    <row r="86" spans="1:8" x14ac:dyDescent="0.25">
      <c r="A86" t="s">
        <v>17445</v>
      </c>
      <c r="B86" t="s">
        <v>268</v>
      </c>
      <c r="C86" t="s">
        <v>17444</v>
      </c>
      <c r="D86" t="s">
        <v>715</v>
      </c>
      <c r="E86" t="s">
        <v>346</v>
      </c>
      <c r="F86">
        <v>3</v>
      </c>
      <c r="H86" t="s">
        <v>13645</v>
      </c>
    </row>
    <row r="87" spans="1:8" x14ac:dyDescent="0.25">
      <c r="A87" t="s">
        <v>14334</v>
      </c>
      <c r="B87" t="s">
        <v>268</v>
      </c>
      <c r="C87" t="s">
        <v>14333</v>
      </c>
      <c r="D87" t="s">
        <v>663</v>
      </c>
      <c r="E87" t="s">
        <v>346</v>
      </c>
      <c r="F87">
        <v>3</v>
      </c>
      <c r="H87" t="s">
        <v>13645</v>
      </c>
    </row>
    <row r="88" spans="1:8" x14ac:dyDescent="0.25">
      <c r="A88" t="s">
        <v>14144</v>
      </c>
      <c r="B88" t="s">
        <v>268</v>
      </c>
      <c r="C88" t="s">
        <v>14143</v>
      </c>
      <c r="D88" t="s">
        <v>407</v>
      </c>
      <c r="E88" t="s">
        <v>309</v>
      </c>
      <c r="F88">
        <v>3</v>
      </c>
      <c r="H88" t="s">
        <v>13645</v>
      </c>
    </row>
    <row r="89" spans="1:8" x14ac:dyDescent="0.25">
      <c r="A89" t="s">
        <v>2684</v>
      </c>
      <c r="B89" t="s">
        <v>268</v>
      </c>
      <c r="C89" t="s">
        <v>2686</v>
      </c>
      <c r="D89" t="s">
        <v>363</v>
      </c>
      <c r="E89" t="s">
        <v>447</v>
      </c>
      <c r="F89">
        <v>3</v>
      </c>
      <c r="H89" t="s">
        <v>13645</v>
      </c>
    </row>
    <row r="90" spans="1:8" x14ac:dyDescent="0.25">
      <c r="A90" t="s">
        <v>115</v>
      </c>
      <c r="B90" t="s">
        <v>268</v>
      </c>
      <c r="C90" t="s">
        <v>2704</v>
      </c>
      <c r="D90" t="s">
        <v>888</v>
      </c>
      <c r="E90" t="s">
        <v>346</v>
      </c>
      <c r="F90">
        <v>3</v>
      </c>
      <c r="H90" t="s">
        <v>13645</v>
      </c>
    </row>
    <row r="91" spans="1:8" x14ac:dyDescent="0.25">
      <c r="A91" t="s">
        <v>19161</v>
      </c>
      <c r="B91" t="s">
        <v>268</v>
      </c>
      <c r="C91" t="s">
        <v>19160</v>
      </c>
      <c r="D91" t="s">
        <v>369</v>
      </c>
      <c r="E91" t="s">
        <v>447</v>
      </c>
      <c r="F91">
        <v>3</v>
      </c>
      <c r="H91" t="s">
        <v>13645</v>
      </c>
    </row>
    <row r="92" spans="1:8" x14ac:dyDescent="0.25">
      <c r="A92" t="s">
        <v>15878</v>
      </c>
      <c r="B92" t="s">
        <v>268</v>
      </c>
      <c r="C92" t="s">
        <v>15877</v>
      </c>
      <c r="D92" t="s">
        <v>888</v>
      </c>
      <c r="E92" t="s">
        <v>447</v>
      </c>
      <c r="F92">
        <v>3</v>
      </c>
      <c r="H92" t="s">
        <v>13645</v>
      </c>
    </row>
    <row r="93" spans="1:8" x14ac:dyDescent="0.25">
      <c r="A93" t="s">
        <v>15873</v>
      </c>
      <c r="B93" t="s">
        <v>268</v>
      </c>
      <c r="C93" t="s">
        <v>15872</v>
      </c>
      <c r="D93" t="s">
        <v>474</v>
      </c>
      <c r="E93" t="s">
        <v>319</v>
      </c>
      <c r="F93">
        <v>3</v>
      </c>
      <c r="H93" t="s">
        <v>13645</v>
      </c>
    </row>
    <row r="94" spans="1:8" x14ac:dyDescent="0.25">
      <c r="A94" t="s">
        <v>19099</v>
      </c>
      <c r="B94" t="s">
        <v>268</v>
      </c>
      <c r="C94" t="s">
        <v>19098</v>
      </c>
      <c r="D94" t="s">
        <v>14060</v>
      </c>
      <c r="E94" t="s">
        <v>319</v>
      </c>
      <c r="F94">
        <v>3</v>
      </c>
      <c r="H94" t="s">
        <v>13645</v>
      </c>
    </row>
    <row r="95" spans="1:8" x14ac:dyDescent="0.25">
      <c r="A95" t="s">
        <v>19409</v>
      </c>
      <c r="B95" t="s">
        <v>268</v>
      </c>
      <c r="C95" t="s">
        <v>19408</v>
      </c>
      <c r="D95" t="s">
        <v>338</v>
      </c>
      <c r="E95" t="s">
        <v>346</v>
      </c>
      <c r="F95">
        <v>3</v>
      </c>
      <c r="H95" t="s">
        <v>13645</v>
      </c>
    </row>
    <row r="96" spans="1:8" x14ac:dyDescent="0.25">
      <c r="A96" t="s">
        <v>130</v>
      </c>
      <c r="B96" t="s">
        <v>268</v>
      </c>
      <c r="C96" t="s">
        <v>6161</v>
      </c>
      <c r="D96" t="s">
        <v>663</v>
      </c>
      <c r="E96" t="s">
        <v>447</v>
      </c>
      <c r="F96">
        <v>3</v>
      </c>
      <c r="H96" t="s">
        <v>13645</v>
      </c>
    </row>
    <row r="97" spans="1:8" x14ac:dyDescent="0.25">
      <c r="A97" t="s">
        <v>17476</v>
      </c>
      <c r="B97" t="s">
        <v>268</v>
      </c>
      <c r="C97" t="s">
        <v>17475</v>
      </c>
      <c r="D97" t="s">
        <v>663</v>
      </c>
      <c r="E97" t="s">
        <v>447</v>
      </c>
      <c r="F97">
        <v>3</v>
      </c>
      <c r="H97" t="s">
        <v>13645</v>
      </c>
    </row>
    <row r="98" spans="1:8" x14ac:dyDescent="0.25">
      <c r="A98" t="s">
        <v>248</v>
      </c>
      <c r="B98" t="s">
        <v>268</v>
      </c>
      <c r="C98" t="s">
        <v>5739</v>
      </c>
      <c r="D98" t="s">
        <v>338</v>
      </c>
      <c r="E98" t="s">
        <v>346</v>
      </c>
      <c r="F98">
        <v>3</v>
      </c>
      <c r="H98" t="s">
        <v>13645</v>
      </c>
    </row>
    <row r="99" spans="1:8" x14ac:dyDescent="0.25">
      <c r="A99" t="s">
        <v>21438</v>
      </c>
      <c r="B99" t="s">
        <v>268</v>
      </c>
      <c r="C99" t="s">
        <v>21437</v>
      </c>
      <c r="D99" t="s">
        <v>301</v>
      </c>
      <c r="E99" t="s">
        <v>346</v>
      </c>
      <c r="F99">
        <v>3</v>
      </c>
      <c r="H99" t="s">
        <v>10909</v>
      </c>
    </row>
    <row r="100" spans="1:8" x14ac:dyDescent="0.25">
      <c r="A100" t="s">
        <v>21468</v>
      </c>
      <c r="B100" t="s">
        <v>268</v>
      </c>
      <c r="C100" t="s">
        <v>21467</v>
      </c>
      <c r="D100" t="s">
        <v>338</v>
      </c>
      <c r="E100" t="s">
        <v>346</v>
      </c>
      <c r="F100">
        <v>3</v>
      </c>
      <c r="H100" t="s">
        <v>10909</v>
      </c>
    </row>
    <row r="101" spans="1:8" x14ac:dyDescent="0.25">
      <c r="A101" t="s">
        <v>21508</v>
      </c>
      <c r="B101" t="s">
        <v>268</v>
      </c>
      <c r="C101" t="s">
        <v>21507</v>
      </c>
      <c r="D101" t="s">
        <v>338</v>
      </c>
      <c r="E101" t="s">
        <v>447</v>
      </c>
      <c r="F101">
        <v>3</v>
      </c>
      <c r="H101" t="s">
        <v>10909</v>
      </c>
    </row>
    <row r="102" spans="1:8" x14ac:dyDescent="0.25">
      <c r="A102" t="s">
        <v>9480</v>
      </c>
      <c r="B102" t="s">
        <v>262</v>
      </c>
      <c r="C102" t="s">
        <v>9482</v>
      </c>
      <c r="D102" t="s">
        <v>14060</v>
      </c>
      <c r="E102" t="s">
        <v>447</v>
      </c>
      <c r="F102">
        <v>1</v>
      </c>
      <c r="G102" t="s">
        <v>17153</v>
      </c>
      <c r="H102" t="s">
        <v>13645</v>
      </c>
    </row>
    <row r="103" spans="1:8" x14ac:dyDescent="0.25">
      <c r="A103" t="s">
        <v>194</v>
      </c>
      <c r="B103" t="s">
        <v>262</v>
      </c>
      <c r="C103" t="s">
        <v>4002</v>
      </c>
      <c r="D103" t="s">
        <v>663</v>
      </c>
      <c r="E103" t="s">
        <v>346</v>
      </c>
      <c r="F103">
        <v>1</v>
      </c>
      <c r="G103" t="s">
        <v>17153</v>
      </c>
      <c r="H103" t="s">
        <v>13645</v>
      </c>
    </row>
    <row r="104" spans="1:8" x14ac:dyDescent="0.25">
      <c r="A104" t="s">
        <v>19300</v>
      </c>
      <c r="B104" t="s">
        <v>262</v>
      </c>
      <c r="C104" t="s">
        <v>19299</v>
      </c>
      <c r="D104" t="s">
        <v>407</v>
      </c>
      <c r="E104" t="s">
        <v>346</v>
      </c>
      <c r="F104">
        <v>1</v>
      </c>
      <c r="G104" t="s">
        <v>17153</v>
      </c>
      <c r="H104" t="s">
        <v>13645</v>
      </c>
    </row>
    <row r="105" spans="1:8" x14ac:dyDescent="0.25">
      <c r="A105" t="s">
        <v>174</v>
      </c>
      <c r="B105" t="s">
        <v>262</v>
      </c>
      <c r="C105" t="s">
        <v>475</v>
      </c>
      <c r="D105" t="s">
        <v>546</v>
      </c>
      <c r="E105" t="s">
        <v>346</v>
      </c>
      <c r="F105">
        <v>1</v>
      </c>
      <c r="G105" t="s">
        <v>17153</v>
      </c>
      <c r="H105" t="s">
        <v>13645</v>
      </c>
    </row>
    <row r="106" spans="1:8" x14ac:dyDescent="0.25">
      <c r="A106" t="s">
        <v>17689</v>
      </c>
      <c r="B106" t="s">
        <v>262</v>
      </c>
      <c r="C106" t="s">
        <v>17688</v>
      </c>
      <c r="D106" t="s">
        <v>369</v>
      </c>
      <c r="E106" t="s">
        <v>346</v>
      </c>
      <c r="F106">
        <v>1</v>
      </c>
      <c r="G106" t="s">
        <v>17153</v>
      </c>
      <c r="H106" t="s">
        <v>13645</v>
      </c>
    </row>
    <row r="107" spans="1:8" x14ac:dyDescent="0.25">
      <c r="A107" t="s">
        <v>43</v>
      </c>
      <c r="B107" t="s">
        <v>262</v>
      </c>
      <c r="C107" t="s">
        <v>5418</v>
      </c>
      <c r="D107" t="s">
        <v>701</v>
      </c>
      <c r="E107" t="s">
        <v>346</v>
      </c>
      <c r="F107">
        <v>1</v>
      </c>
      <c r="G107" t="s">
        <v>17153</v>
      </c>
      <c r="H107" t="s">
        <v>13645</v>
      </c>
    </row>
    <row r="108" spans="1:8" x14ac:dyDescent="0.25">
      <c r="A108" t="s">
        <v>167</v>
      </c>
      <c r="B108" t="s">
        <v>262</v>
      </c>
      <c r="C108" t="s">
        <v>8582</v>
      </c>
      <c r="D108" t="s">
        <v>739</v>
      </c>
      <c r="E108" t="s">
        <v>309</v>
      </c>
      <c r="F108">
        <v>1</v>
      </c>
      <c r="G108" t="s">
        <v>17153</v>
      </c>
      <c r="H108" t="s">
        <v>13645</v>
      </c>
    </row>
    <row r="109" spans="1:8" x14ac:dyDescent="0.25">
      <c r="A109" t="s">
        <v>6658</v>
      </c>
      <c r="B109" t="s">
        <v>262</v>
      </c>
      <c r="C109" t="s">
        <v>6661</v>
      </c>
      <c r="D109" t="s">
        <v>688</v>
      </c>
      <c r="E109" t="s">
        <v>319</v>
      </c>
      <c r="F109">
        <v>1</v>
      </c>
      <c r="G109" t="s">
        <v>17153</v>
      </c>
      <c r="H109" t="s">
        <v>13645</v>
      </c>
    </row>
    <row r="110" spans="1:8" x14ac:dyDescent="0.25">
      <c r="A110" t="s">
        <v>196</v>
      </c>
      <c r="B110" t="s">
        <v>262</v>
      </c>
      <c r="C110" t="s">
        <v>7419</v>
      </c>
      <c r="D110" t="s">
        <v>333</v>
      </c>
      <c r="E110" t="s">
        <v>447</v>
      </c>
      <c r="F110">
        <v>1</v>
      </c>
      <c r="G110" t="s">
        <v>17153</v>
      </c>
      <c r="H110" t="s">
        <v>13645</v>
      </c>
    </row>
    <row r="111" spans="1:8" x14ac:dyDescent="0.25">
      <c r="A111" t="s">
        <v>17866</v>
      </c>
      <c r="B111" t="s">
        <v>262</v>
      </c>
      <c r="C111" t="s">
        <v>18683</v>
      </c>
      <c r="D111" t="s">
        <v>304</v>
      </c>
      <c r="E111" t="s">
        <v>447</v>
      </c>
      <c r="F111">
        <v>1</v>
      </c>
      <c r="G111" t="s">
        <v>17153</v>
      </c>
      <c r="H111" t="s">
        <v>13645</v>
      </c>
    </row>
    <row r="112" spans="1:8" x14ac:dyDescent="0.25">
      <c r="A112" t="s">
        <v>14805</v>
      </c>
      <c r="B112" t="s">
        <v>262</v>
      </c>
      <c r="C112" t="s">
        <v>14804</v>
      </c>
      <c r="D112" t="s">
        <v>296</v>
      </c>
      <c r="E112" t="s">
        <v>447</v>
      </c>
      <c r="F112">
        <v>1</v>
      </c>
      <c r="G112" t="s">
        <v>17153</v>
      </c>
      <c r="H112" t="s">
        <v>13645</v>
      </c>
    </row>
    <row r="113" spans="1:8" x14ac:dyDescent="0.25">
      <c r="A113" t="s">
        <v>19223</v>
      </c>
      <c r="B113" t="s">
        <v>262</v>
      </c>
      <c r="C113" t="s">
        <v>19222</v>
      </c>
      <c r="D113" t="s">
        <v>715</v>
      </c>
      <c r="E113" t="s">
        <v>447</v>
      </c>
      <c r="F113">
        <v>1</v>
      </c>
      <c r="G113" t="s">
        <v>17153</v>
      </c>
      <c r="H113" t="s">
        <v>13645</v>
      </c>
    </row>
    <row r="114" spans="1:8" x14ac:dyDescent="0.25">
      <c r="A114" t="s">
        <v>241</v>
      </c>
      <c r="B114" t="s">
        <v>262</v>
      </c>
      <c r="C114" t="s">
        <v>10346</v>
      </c>
      <c r="D114" t="s">
        <v>715</v>
      </c>
      <c r="E114" t="s">
        <v>309</v>
      </c>
      <c r="F114">
        <v>1</v>
      </c>
      <c r="G114" t="s">
        <v>17153</v>
      </c>
      <c r="H114" t="s">
        <v>13645</v>
      </c>
    </row>
    <row r="115" spans="1:8" x14ac:dyDescent="0.25">
      <c r="A115" t="s">
        <v>15941</v>
      </c>
      <c r="B115" t="s">
        <v>262</v>
      </c>
      <c r="C115" t="s">
        <v>15940</v>
      </c>
      <c r="D115" t="s">
        <v>516</v>
      </c>
      <c r="E115" t="s">
        <v>346</v>
      </c>
      <c r="F115">
        <v>1</v>
      </c>
      <c r="G115" t="s">
        <v>17153</v>
      </c>
      <c r="H115" t="s">
        <v>13645</v>
      </c>
    </row>
    <row r="116" spans="1:8" x14ac:dyDescent="0.25">
      <c r="A116" t="s">
        <v>222</v>
      </c>
      <c r="B116" t="s">
        <v>262</v>
      </c>
      <c r="C116" t="s">
        <v>6158</v>
      </c>
      <c r="D116" t="s">
        <v>516</v>
      </c>
      <c r="E116" t="s">
        <v>319</v>
      </c>
      <c r="F116">
        <v>1</v>
      </c>
      <c r="G116" t="s">
        <v>17153</v>
      </c>
      <c r="H116" t="s">
        <v>13645</v>
      </c>
    </row>
    <row r="117" spans="1:8" x14ac:dyDescent="0.25">
      <c r="A117" t="s">
        <v>17630</v>
      </c>
      <c r="B117" t="s">
        <v>262</v>
      </c>
      <c r="C117" t="s">
        <v>17629</v>
      </c>
      <c r="D117" t="s">
        <v>1185</v>
      </c>
      <c r="E117" t="s">
        <v>447</v>
      </c>
      <c r="F117">
        <v>1</v>
      </c>
      <c r="G117" t="s">
        <v>17153</v>
      </c>
      <c r="H117" t="s">
        <v>13645</v>
      </c>
    </row>
    <row r="118" spans="1:8" x14ac:dyDescent="0.25">
      <c r="A118" t="s">
        <v>139</v>
      </c>
      <c r="B118" t="s">
        <v>262</v>
      </c>
      <c r="C118" t="s">
        <v>3895</v>
      </c>
      <c r="D118" t="s">
        <v>304</v>
      </c>
      <c r="E118" t="s">
        <v>319</v>
      </c>
      <c r="F118">
        <v>1</v>
      </c>
      <c r="G118" t="s">
        <v>17153</v>
      </c>
      <c r="H118" t="s">
        <v>13645</v>
      </c>
    </row>
    <row r="119" spans="1:8" x14ac:dyDescent="0.25">
      <c r="A119" t="s">
        <v>19285</v>
      </c>
      <c r="B119" t="s">
        <v>262</v>
      </c>
      <c r="C119" t="s">
        <v>19284</v>
      </c>
      <c r="D119" t="s">
        <v>14060</v>
      </c>
      <c r="E119" t="s">
        <v>346</v>
      </c>
      <c r="F119">
        <v>1</v>
      </c>
      <c r="G119" t="s">
        <v>17153</v>
      </c>
      <c r="H119" t="s">
        <v>13645</v>
      </c>
    </row>
    <row r="120" spans="1:8" x14ac:dyDescent="0.25">
      <c r="A120" t="s">
        <v>19786</v>
      </c>
      <c r="B120" t="s">
        <v>262</v>
      </c>
      <c r="C120" t="s">
        <v>19785</v>
      </c>
      <c r="D120" t="s">
        <v>350</v>
      </c>
      <c r="E120" t="s">
        <v>346</v>
      </c>
      <c r="F120">
        <v>1</v>
      </c>
      <c r="G120" t="s">
        <v>17153</v>
      </c>
      <c r="H120" t="s">
        <v>13645</v>
      </c>
    </row>
    <row r="121" spans="1:8" x14ac:dyDescent="0.25">
      <c r="A121" t="s">
        <v>14051</v>
      </c>
      <c r="B121" t="s">
        <v>262</v>
      </c>
      <c r="C121" t="s">
        <v>14050</v>
      </c>
      <c r="D121" t="s">
        <v>407</v>
      </c>
      <c r="E121" t="s">
        <v>447</v>
      </c>
      <c r="F121">
        <v>1</v>
      </c>
      <c r="G121" t="s">
        <v>17153</v>
      </c>
      <c r="H121" t="s">
        <v>13645</v>
      </c>
    </row>
    <row r="122" spans="1:8" x14ac:dyDescent="0.25">
      <c r="A122" t="s">
        <v>21462</v>
      </c>
      <c r="B122" t="s">
        <v>262</v>
      </c>
      <c r="C122" t="s">
        <v>21461</v>
      </c>
      <c r="D122" t="s">
        <v>1359</v>
      </c>
      <c r="E122" t="s">
        <v>309</v>
      </c>
      <c r="F122">
        <v>1</v>
      </c>
      <c r="G122" t="s">
        <v>17153</v>
      </c>
      <c r="H122" t="s">
        <v>10909</v>
      </c>
    </row>
    <row r="123" spans="1:8" x14ac:dyDescent="0.25">
      <c r="A123" t="s">
        <v>21530</v>
      </c>
      <c r="B123" t="s">
        <v>262</v>
      </c>
      <c r="C123" t="s">
        <v>21529</v>
      </c>
      <c r="D123" t="s">
        <v>1185</v>
      </c>
      <c r="E123" t="s">
        <v>447</v>
      </c>
      <c r="F123">
        <v>1</v>
      </c>
      <c r="G123" t="s">
        <v>17153</v>
      </c>
      <c r="H123" t="s">
        <v>10909</v>
      </c>
    </row>
    <row r="124" spans="1:8" x14ac:dyDescent="0.25">
      <c r="A124" t="s">
        <v>21528</v>
      </c>
      <c r="B124" t="s">
        <v>262</v>
      </c>
      <c r="C124" t="s">
        <v>21527</v>
      </c>
      <c r="D124" t="s">
        <v>333</v>
      </c>
      <c r="E124" t="s">
        <v>346</v>
      </c>
      <c r="F124">
        <v>1</v>
      </c>
      <c r="G124" t="s">
        <v>17153</v>
      </c>
      <c r="H124" t="s">
        <v>10909</v>
      </c>
    </row>
    <row r="125" spans="1:8" x14ac:dyDescent="0.25">
      <c r="A125" t="s">
        <v>21460</v>
      </c>
      <c r="B125" t="s">
        <v>262</v>
      </c>
      <c r="C125" t="s">
        <v>21459</v>
      </c>
      <c r="D125" t="s">
        <v>333</v>
      </c>
      <c r="E125" t="s">
        <v>447</v>
      </c>
      <c r="F125">
        <v>1</v>
      </c>
      <c r="G125" t="s">
        <v>17153</v>
      </c>
      <c r="H125" t="s">
        <v>10909</v>
      </c>
    </row>
    <row r="126" spans="1:8" x14ac:dyDescent="0.25">
      <c r="A126" t="s">
        <v>164</v>
      </c>
      <c r="B126" t="s">
        <v>261</v>
      </c>
      <c r="C126" t="s">
        <v>9007</v>
      </c>
      <c r="D126" t="s">
        <v>739</v>
      </c>
      <c r="E126" t="s">
        <v>346</v>
      </c>
      <c r="F126">
        <v>7</v>
      </c>
      <c r="G126" t="s">
        <v>10441</v>
      </c>
      <c r="H126" t="s">
        <v>13645</v>
      </c>
    </row>
    <row r="127" spans="1:8" x14ac:dyDescent="0.25">
      <c r="A127" t="s">
        <v>19071</v>
      </c>
      <c r="B127" t="s">
        <v>261</v>
      </c>
      <c r="C127" t="s">
        <v>19070</v>
      </c>
      <c r="D127" t="s">
        <v>688</v>
      </c>
      <c r="E127" t="s">
        <v>309</v>
      </c>
      <c r="F127">
        <v>7</v>
      </c>
      <c r="G127" t="s">
        <v>10441</v>
      </c>
      <c r="H127" t="s">
        <v>13645</v>
      </c>
    </row>
    <row r="128" spans="1:8" x14ac:dyDescent="0.25">
      <c r="A128" t="s">
        <v>175</v>
      </c>
      <c r="B128" t="s">
        <v>261</v>
      </c>
      <c r="C128" t="s">
        <v>13648</v>
      </c>
      <c r="D128" t="s">
        <v>888</v>
      </c>
      <c r="E128" t="s">
        <v>346</v>
      </c>
      <c r="F128">
        <v>7</v>
      </c>
      <c r="G128" t="s">
        <v>10441</v>
      </c>
      <c r="H128" t="s">
        <v>13645</v>
      </c>
    </row>
    <row r="129" spans="1:8" x14ac:dyDescent="0.25">
      <c r="A129" t="s">
        <v>14609</v>
      </c>
      <c r="B129" t="s">
        <v>261</v>
      </c>
      <c r="C129" t="s">
        <v>14608</v>
      </c>
      <c r="D129" t="s">
        <v>474</v>
      </c>
      <c r="E129" t="s">
        <v>346</v>
      </c>
      <c r="F129">
        <v>7</v>
      </c>
      <c r="G129" t="s">
        <v>10441</v>
      </c>
      <c r="H129" t="s">
        <v>13645</v>
      </c>
    </row>
    <row r="130" spans="1:8" x14ac:dyDescent="0.25">
      <c r="A130" t="s">
        <v>19187</v>
      </c>
      <c r="B130" t="s">
        <v>261</v>
      </c>
      <c r="C130" t="s">
        <v>19186</v>
      </c>
      <c r="D130" t="s">
        <v>312</v>
      </c>
      <c r="E130" t="s">
        <v>447</v>
      </c>
      <c r="F130">
        <v>7</v>
      </c>
      <c r="G130" t="s">
        <v>10441</v>
      </c>
      <c r="H130" t="s">
        <v>13645</v>
      </c>
    </row>
    <row r="131" spans="1:8" x14ac:dyDescent="0.25">
      <c r="A131" t="s">
        <v>47</v>
      </c>
      <c r="B131" t="s">
        <v>261</v>
      </c>
      <c r="C131" t="s">
        <v>7719</v>
      </c>
      <c r="D131" t="s">
        <v>530</v>
      </c>
      <c r="E131" t="s">
        <v>319</v>
      </c>
      <c r="F131">
        <v>7</v>
      </c>
      <c r="G131" t="s">
        <v>10441</v>
      </c>
      <c r="H131" t="s">
        <v>13645</v>
      </c>
    </row>
    <row r="132" spans="1:8" x14ac:dyDescent="0.25">
      <c r="A132" t="s">
        <v>17818</v>
      </c>
      <c r="B132" t="s">
        <v>261</v>
      </c>
      <c r="C132" t="s">
        <v>17817</v>
      </c>
      <c r="D132" t="s">
        <v>1359</v>
      </c>
      <c r="E132" t="s">
        <v>319</v>
      </c>
      <c r="F132">
        <v>7</v>
      </c>
      <c r="G132" t="s">
        <v>10441</v>
      </c>
      <c r="H132" t="s">
        <v>13645</v>
      </c>
    </row>
    <row r="133" spans="1:8" x14ac:dyDescent="0.25">
      <c r="A133" t="s">
        <v>21</v>
      </c>
      <c r="B133" t="s">
        <v>261</v>
      </c>
      <c r="C133" t="s">
        <v>1684</v>
      </c>
      <c r="D133" t="s">
        <v>484</v>
      </c>
      <c r="E133" t="s">
        <v>319</v>
      </c>
      <c r="F133">
        <v>7</v>
      </c>
      <c r="G133" t="s">
        <v>10441</v>
      </c>
      <c r="H133" t="s">
        <v>13645</v>
      </c>
    </row>
    <row r="134" spans="1:8" x14ac:dyDescent="0.25">
      <c r="A134" t="s">
        <v>18430</v>
      </c>
      <c r="B134" t="s">
        <v>261</v>
      </c>
      <c r="C134" t="s">
        <v>18429</v>
      </c>
      <c r="D134" t="s">
        <v>333</v>
      </c>
      <c r="E134" t="s">
        <v>319</v>
      </c>
      <c r="F134">
        <v>7</v>
      </c>
      <c r="G134" t="s">
        <v>10441</v>
      </c>
      <c r="H134" t="s">
        <v>13645</v>
      </c>
    </row>
    <row r="135" spans="1:8" x14ac:dyDescent="0.25">
      <c r="A135" t="s">
        <v>15030</v>
      </c>
      <c r="B135" t="s">
        <v>261</v>
      </c>
      <c r="C135" t="s">
        <v>15029</v>
      </c>
      <c r="D135" t="s">
        <v>385</v>
      </c>
      <c r="E135" t="s">
        <v>309</v>
      </c>
      <c r="F135">
        <v>7</v>
      </c>
      <c r="G135" t="s">
        <v>10441</v>
      </c>
      <c r="H135" t="s">
        <v>13645</v>
      </c>
    </row>
    <row r="136" spans="1:8" x14ac:dyDescent="0.25">
      <c r="A136" t="s">
        <v>14445</v>
      </c>
      <c r="B136" t="s">
        <v>261</v>
      </c>
      <c r="C136" t="s">
        <v>14444</v>
      </c>
      <c r="D136" t="s">
        <v>301</v>
      </c>
      <c r="E136" t="s">
        <v>447</v>
      </c>
      <c r="F136">
        <v>7</v>
      </c>
      <c r="G136" t="s">
        <v>10441</v>
      </c>
      <c r="H136" t="s">
        <v>13645</v>
      </c>
    </row>
    <row r="137" spans="1:8" x14ac:dyDescent="0.25">
      <c r="A137" t="s">
        <v>18116</v>
      </c>
      <c r="B137" t="s">
        <v>261</v>
      </c>
      <c r="C137" t="s">
        <v>18115</v>
      </c>
      <c r="D137" t="s">
        <v>530</v>
      </c>
      <c r="E137" t="s">
        <v>447</v>
      </c>
      <c r="F137">
        <v>7</v>
      </c>
      <c r="G137" t="s">
        <v>10441</v>
      </c>
      <c r="H137" t="s">
        <v>13645</v>
      </c>
    </row>
    <row r="138" spans="1:8" x14ac:dyDescent="0.25">
      <c r="A138" t="s">
        <v>16267</v>
      </c>
      <c r="B138" t="s">
        <v>261</v>
      </c>
      <c r="C138" t="s">
        <v>16266</v>
      </c>
      <c r="D138" t="s">
        <v>906</v>
      </c>
      <c r="E138" t="s">
        <v>447</v>
      </c>
      <c r="F138">
        <v>7</v>
      </c>
      <c r="G138" t="s">
        <v>10441</v>
      </c>
      <c r="H138" t="s">
        <v>13645</v>
      </c>
    </row>
    <row r="139" spans="1:8" x14ac:dyDescent="0.25">
      <c r="A139" t="s">
        <v>16130</v>
      </c>
      <c r="B139" t="s">
        <v>261</v>
      </c>
      <c r="C139" t="s">
        <v>16129</v>
      </c>
      <c r="D139" t="s">
        <v>688</v>
      </c>
      <c r="E139" t="s">
        <v>346</v>
      </c>
      <c r="F139">
        <v>7</v>
      </c>
      <c r="G139" t="s">
        <v>10441</v>
      </c>
      <c r="H139" t="s">
        <v>13645</v>
      </c>
    </row>
    <row r="140" spans="1:8" x14ac:dyDescent="0.25">
      <c r="A140" t="s">
        <v>19135</v>
      </c>
      <c r="B140" t="s">
        <v>261</v>
      </c>
      <c r="C140" t="s">
        <v>19134</v>
      </c>
      <c r="D140" t="s">
        <v>296</v>
      </c>
      <c r="E140" t="s">
        <v>346</v>
      </c>
      <c r="F140">
        <v>7</v>
      </c>
      <c r="G140" t="s">
        <v>10441</v>
      </c>
      <c r="H140" t="s">
        <v>13645</v>
      </c>
    </row>
    <row r="141" spans="1:8" x14ac:dyDescent="0.25">
      <c r="A141" t="s">
        <v>19263</v>
      </c>
      <c r="B141" t="s">
        <v>261</v>
      </c>
      <c r="C141" t="s">
        <v>19262</v>
      </c>
      <c r="D141" t="s">
        <v>304</v>
      </c>
      <c r="E141" t="s">
        <v>346</v>
      </c>
      <c r="F141">
        <v>7</v>
      </c>
      <c r="G141" t="s">
        <v>10441</v>
      </c>
      <c r="H141" t="s">
        <v>13645</v>
      </c>
    </row>
    <row r="142" spans="1:8" x14ac:dyDescent="0.25">
      <c r="A142" t="s">
        <v>16093</v>
      </c>
      <c r="B142" t="s">
        <v>261</v>
      </c>
      <c r="C142" t="s">
        <v>16092</v>
      </c>
      <c r="D142" t="s">
        <v>484</v>
      </c>
      <c r="E142" t="s">
        <v>447</v>
      </c>
      <c r="F142">
        <v>7</v>
      </c>
      <c r="G142" t="s">
        <v>10441</v>
      </c>
      <c r="H142" t="s">
        <v>13645</v>
      </c>
    </row>
    <row r="143" spans="1:8" x14ac:dyDescent="0.25">
      <c r="A143" t="s">
        <v>19345</v>
      </c>
      <c r="B143" t="s">
        <v>261</v>
      </c>
      <c r="C143" t="s">
        <v>19344</v>
      </c>
      <c r="D143" t="s">
        <v>546</v>
      </c>
      <c r="E143" t="s">
        <v>309</v>
      </c>
      <c r="F143">
        <v>7</v>
      </c>
      <c r="G143" t="s">
        <v>10441</v>
      </c>
      <c r="H143" t="s">
        <v>13645</v>
      </c>
    </row>
    <row r="144" spans="1:8" x14ac:dyDescent="0.25">
      <c r="A144" t="s">
        <v>21518</v>
      </c>
      <c r="B144" t="s">
        <v>261</v>
      </c>
      <c r="C144" t="s">
        <v>21517</v>
      </c>
      <c r="D144" t="s">
        <v>350</v>
      </c>
      <c r="E144" t="s">
        <v>447</v>
      </c>
      <c r="F144">
        <v>7</v>
      </c>
      <c r="G144" t="s">
        <v>10441</v>
      </c>
      <c r="H144" t="s">
        <v>10909</v>
      </c>
    </row>
    <row r="145" spans="1:8" x14ac:dyDescent="0.25">
      <c r="A145" t="s">
        <v>21440</v>
      </c>
      <c r="B145" t="s">
        <v>261</v>
      </c>
      <c r="C145" t="s">
        <v>21439</v>
      </c>
      <c r="D145" t="s">
        <v>868</v>
      </c>
      <c r="E145" t="s">
        <v>319</v>
      </c>
      <c r="F145">
        <v>7</v>
      </c>
      <c r="G145" t="s">
        <v>10441</v>
      </c>
      <c r="H145" t="s">
        <v>10909</v>
      </c>
    </row>
    <row r="146" spans="1:8" x14ac:dyDescent="0.25">
      <c r="A146" t="s">
        <v>22392</v>
      </c>
      <c r="B146" t="s">
        <v>261</v>
      </c>
      <c r="C146" t="s">
        <v>22391</v>
      </c>
      <c r="D146" t="s">
        <v>530</v>
      </c>
      <c r="E146" t="s">
        <v>346</v>
      </c>
      <c r="F146">
        <v>7</v>
      </c>
      <c r="G146" t="s">
        <v>10441</v>
      </c>
      <c r="H146" t="s">
        <v>10909</v>
      </c>
    </row>
    <row r="147" spans="1:8" x14ac:dyDescent="0.25">
      <c r="A147" t="s">
        <v>22362</v>
      </c>
      <c r="B147" t="s">
        <v>261</v>
      </c>
      <c r="C147" t="s">
        <v>22361</v>
      </c>
      <c r="D147" t="s">
        <v>385</v>
      </c>
      <c r="E147" t="s">
        <v>346</v>
      </c>
      <c r="F147">
        <v>7</v>
      </c>
      <c r="G147" t="s">
        <v>10441</v>
      </c>
      <c r="H147" t="s">
        <v>10909</v>
      </c>
    </row>
    <row r="148" spans="1:8" x14ac:dyDescent="0.25">
      <c r="A148" t="s">
        <v>21423</v>
      </c>
      <c r="B148" t="s">
        <v>261</v>
      </c>
      <c r="C148" t="s">
        <v>21422</v>
      </c>
      <c r="D148" t="s">
        <v>701</v>
      </c>
      <c r="E148" t="s">
        <v>447</v>
      </c>
      <c r="F148">
        <v>7</v>
      </c>
      <c r="G148" t="s">
        <v>10441</v>
      </c>
      <c r="H148" t="s">
        <v>10909</v>
      </c>
    </row>
    <row r="149" spans="1:8" x14ac:dyDescent="0.25">
      <c r="A149" t="s">
        <v>21484</v>
      </c>
      <c r="B149" t="s">
        <v>261</v>
      </c>
      <c r="C149" t="s">
        <v>21483</v>
      </c>
      <c r="D149" t="s">
        <v>385</v>
      </c>
      <c r="E149" t="s">
        <v>447</v>
      </c>
      <c r="F149">
        <v>7</v>
      </c>
      <c r="G149" t="s">
        <v>10441</v>
      </c>
      <c r="H149" t="s">
        <v>10909</v>
      </c>
    </row>
    <row r="150" spans="1:8" x14ac:dyDescent="0.25">
      <c r="A150" t="s">
        <v>15946</v>
      </c>
      <c r="B150" t="s">
        <v>263</v>
      </c>
      <c r="C150" t="s">
        <v>15945</v>
      </c>
      <c r="D150" t="s">
        <v>715</v>
      </c>
      <c r="E150" t="s">
        <v>346</v>
      </c>
      <c r="F150">
        <v>10</v>
      </c>
      <c r="G150" t="s">
        <v>21406</v>
      </c>
      <c r="H150" t="s">
        <v>13645</v>
      </c>
    </row>
    <row r="151" spans="1:8" x14ac:dyDescent="0.25">
      <c r="A151" t="s">
        <v>17979</v>
      </c>
      <c r="B151" t="s">
        <v>263</v>
      </c>
      <c r="C151" t="s">
        <v>17978</v>
      </c>
      <c r="D151" t="s">
        <v>350</v>
      </c>
      <c r="E151" t="s">
        <v>447</v>
      </c>
      <c r="F151">
        <v>10</v>
      </c>
      <c r="G151" t="s">
        <v>21406</v>
      </c>
      <c r="H151" t="s">
        <v>13645</v>
      </c>
    </row>
    <row r="152" spans="1:8" x14ac:dyDescent="0.25">
      <c r="A152" t="s">
        <v>19336</v>
      </c>
      <c r="B152" t="s">
        <v>263</v>
      </c>
      <c r="C152" t="s">
        <v>19335</v>
      </c>
      <c r="D152" t="s">
        <v>868</v>
      </c>
      <c r="E152" t="s">
        <v>309</v>
      </c>
      <c r="F152">
        <v>10</v>
      </c>
      <c r="G152" t="s">
        <v>21406</v>
      </c>
      <c r="H152" t="s">
        <v>13645</v>
      </c>
    </row>
    <row r="153" spans="1:8" x14ac:dyDescent="0.25">
      <c r="A153" t="s">
        <v>21793</v>
      </c>
      <c r="B153" t="s">
        <v>263</v>
      </c>
      <c r="C153" t="s">
        <v>21792</v>
      </c>
      <c r="D153" t="s">
        <v>304</v>
      </c>
      <c r="E153" t="s">
        <v>447</v>
      </c>
      <c r="F153">
        <v>10</v>
      </c>
      <c r="G153" t="s">
        <v>21406</v>
      </c>
      <c r="H153" t="s">
        <v>13645</v>
      </c>
    </row>
    <row r="154" spans="1:8" x14ac:dyDescent="0.25">
      <c r="A154" t="s">
        <v>235</v>
      </c>
      <c r="B154" t="s">
        <v>263</v>
      </c>
      <c r="C154" t="s">
        <v>6689</v>
      </c>
      <c r="D154" t="s">
        <v>546</v>
      </c>
      <c r="E154" t="s">
        <v>346</v>
      </c>
      <c r="F154">
        <v>10</v>
      </c>
      <c r="G154" t="s">
        <v>21406</v>
      </c>
      <c r="H154" t="s">
        <v>13645</v>
      </c>
    </row>
    <row r="155" spans="1:8" x14ac:dyDescent="0.25">
      <c r="A155" t="s">
        <v>8287</v>
      </c>
      <c r="B155" t="s">
        <v>263</v>
      </c>
      <c r="C155" t="s">
        <v>8289</v>
      </c>
      <c r="D155" t="s">
        <v>413</v>
      </c>
      <c r="E155" t="s">
        <v>309</v>
      </c>
      <c r="F155">
        <v>10</v>
      </c>
      <c r="G155" t="s">
        <v>21406</v>
      </c>
      <c r="H155" t="s">
        <v>13645</v>
      </c>
    </row>
    <row r="156" spans="1:8" x14ac:dyDescent="0.25">
      <c r="A156" t="s">
        <v>2075</v>
      </c>
      <c r="B156" t="s">
        <v>263</v>
      </c>
      <c r="C156" t="s">
        <v>2077</v>
      </c>
      <c r="D156" t="s">
        <v>338</v>
      </c>
      <c r="E156" t="s">
        <v>346</v>
      </c>
      <c r="F156">
        <v>10</v>
      </c>
      <c r="G156" t="s">
        <v>21406</v>
      </c>
      <c r="H156" t="s">
        <v>13645</v>
      </c>
    </row>
    <row r="157" spans="1:8" x14ac:dyDescent="0.25">
      <c r="A157" t="s">
        <v>20259</v>
      </c>
      <c r="B157" t="s">
        <v>263</v>
      </c>
      <c r="C157" t="s">
        <v>20258</v>
      </c>
      <c r="D157" t="s">
        <v>1359</v>
      </c>
      <c r="E157" t="s">
        <v>447</v>
      </c>
      <c r="F157">
        <v>10</v>
      </c>
      <c r="G157" t="s">
        <v>21406</v>
      </c>
      <c r="H157" t="s">
        <v>13645</v>
      </c>
    </row>
    <row r="158" spans="1:8" x14ac:dyDescent="0.25">
      <c r="A158" t="s">
        <v>16229</v>
      </c>
      <c r="B158" t="s">
        <v>263</v>
      </c>
      <c r="C158" t="s">
        <v>16228</v>
      </c>
      <c r="D158" t="s">
        <v>1359</v>
      </c>
      <c r="E158" t="s">
        <v>447</v>
      </c>
      <c r="F158">
        <v>10</v>
      </c>
      <c r="G158" t="s">
        <v>21406</v>
      </c>
      <c r="H158" t="s">
        <v>13645</v>
      </c>
    </row>
    <row r="159" spans="1:8" x14ac:dyDescent="0.25">
      <c r="A159" t="s">
        <v>19418</v>
      </c>
      <c r="B159" t="s">
        <v>263</v>
      </c>
      <c r="C159" t="s">
        <v>19417</v>
      </c>
      <c r="D159" t="s">
        <v>413</v>
      </c>
      <c r="E159" t="s">
        <v>346</v>
      </c>
      <c r="F159">
        <v>10</v>
      </c>
      <c r="G159" t="s">
        <v>21406</v>
      </c>
      <c r="H159" t="s">
        <v>13645</v>
      </c>
    </row>
    <row r="160" spans="1:8" x14ac:dyDescent="0.25">
      <c r="A160" t="s">
        <v>19191</v>
      </c>
      <c r="B160" t="s">
        <v>263</v>
      </c>
      <c r="C160" t="s">
        <v>19190</v>
      </c>
      <c r="D160" t="s">
        <v>363</v>
      </c>
      <c r="E160" t="s">
        <v>319</v>
      </c>
      <c r="F160">
        <v>10</v>
      </c>
      <c r="G160" t="s">
        <v>21406</v>
      </c>
      <c r="H160" t="s">
        <v>13645</v>
      </c>
    </row>
    <row r="161" spans="1:8" x14ac:dyDescent="0.25">
      <c r="A161" t="s">
        <v>19257</v>
      </c>
      <c r="B161" t="s">
        <v>263</v>
      </c>
      <c r="C161" t="s">
        <v>19256</v>
      </c>
      <c r="D161" t="s">
        <v>1359</v>
      </c>
      <c r="E161" t="s">
        <v>346</v>
      </c>
      <c r="F161">
        <v>10</v>
      </c>
      <c r="G161" t="s">
        <v>21406</v>
      </c>
      <c r="H161" t="s">
        <v>13645</v>
      </c>
    </row>
    <row r="162" spans="1:8" x14ac:dyDescent="0.25">
      <c r="A162" t="s">
        <v>199</v>
      </c>
      <c r="B162" t="s">
        <v>263</v>
      </c>
      <c r="C162" t="s">
        <v>1993</v>
      </c>
      <c r="D162" t="s">
        <v>304</v>
      </c>
      <c r="E162" t="s">
        <v>309</v>
      </c>
      <c r="F162">
        <v>10</v>
      </c>
      <c r="G162" t="s">
        <v>21406</v>
      </c>
      <c r="H162" t="s">
        <v>13645</v>
      </c>
    </row>
    <row r="163" spans="1:8" x14ac:dyDescent="0.25">
      <c r="A163" t="s">
        <v>19305</v>
      </c>
      <c r="B163" t="s">
        <v>263</v>
      </c>
      <c r="C163" t="s">
        <v>19304</v>
      </c>
      <c r="D163" t="s">
        <v>564</v>
      </c>
      <c r="E163" t="s">
        <v>346</v>
      </c>
      <c r="F163">
        <v>10</v>
      </c>
      <c r="G163" t="s">
        <v>21406</v>
      </c>
      <c r="H163" t="s">
        <v>13645</v>
      </c>
    </row>
    <row r="164" spans="1:8" x14ac:dyDescent="0.25">
      <c r="A164" t="s">
        <v>16278</v>
      </c>
      <c r="B164" t="s">
        <v>263</v>
      </c>
      <c r="C164" t="s">
        <v>16277</v>
      </c>
      <c r="D164" t="s">
        <v>333</v>
      </c>
      <c r="E164" t="s">
        <v>346</v>
      </c>
      <c r="F164">
        <v>10</v>
      </c>
      <c r="G164" t="s">
        <v>21406</v>
      </c>
      <c r="H164" t="s">
        <v>13645</v>
      </c>
    </row>
    <row r="165" spans="1:8" x14ac:dyDescent="0.25">
      <c r="A165" t="s">
        <v>34</v>
      </c>
      <c r="B165" t="s">
        <v>263</v>
      </c>
      <c r="C165" t="s">
        <v>9168</v>
      </c>
      <c r="D165" t="s">
        <v>385</v>
      </c>
      <c r="E165" t="s">
        <v>447</v>
      </c>
      <c r="F165">
        <v>10</v>
      </c>
      <c r="G165" t="s">
        <v>21406</v>
      </c>
      <c r="H165" t="s">
        <v>13645</v>
      </c>
    </row>
    <row r="166" spans="1:8" x14ac:dyDescent="0.25">
      <c r="A166" t="s">
        <v>225</v>
      </c>
      <c r="B166" t="s">
        <v>263</v>
      </c>
      <c r="C166" t="s">
        <v>8863</v>
      </c>
      <c r="D166" t="s">
        <v>369</v>
      </c>
      <c r="E166" t="s">
        <v>319</v>
      </c>
      <c r="F166">
        <v>10</v>
      </c>
      <c r="G166" t="s">
        <v>21406</v>
      </c>
      <c r="H166" t="s">
        <v>13645</v>
      </c>
    </row>
    <row r="167" spans="1:8" x14ac:dyDescent="0.25">
      <c r="A167" t="s">
        <v>18405</v>
      </c>
      <c r="B167" t="s">
        <v>263</v>
      </c>
      <c r="C167" t="s">
        <v>18404</v>
      </c>
      <c r="D167" t="s">
        <v>338</v>
      </c>
      <c r="E167" t="s">
        <v>319</v>
      </c>
      <c r="F167">
        <v>10</v>
      </c>
      <c r="G167" t="s">
        <v>21406</v>
      </c>
      <c r="H167" t="s">
        <v>13645</v>
      </c>
    </row>
    <row r="168" spans="1:8" x14ac:dyDescent="0.25">
      <c r="A168" t="s">
        <v>19045</v>
      </c>
      <c r="B168" t="s">
        <v>263</v>
      </c>
      <c r="C168" t="s">
        <v>19044</v>
      </c>
      <c r="D168" t="s">
        <v>413</v>
      </c>
      <c r="E168" t="s">
        <v>447</v>
      </c>
      <c r="F168">
        <v>10</v>
      </c>
      <c r="G168" t="s">
        <v>21406</v>
      </c>
      <c r="H168" t="s">
        <v>13645</v>
      </c>
    </row>
    <row r="169" spans="1:8" x14ac:dyDescent="0.25">
      <c r="A169" t="s">
        <v>21526</v>
      </c>
      <c r="B169" t="s">
        <v>263</v>
      </c>
      <c r="C169" t="s">
        <v>21525</v>
      </c>
      <c r="D169" t="s">
        <v>1359</v>
      </c>
      <c r="E169" t="s">
        <v>447</v>
      </c>
      <c r="F169">
        <v>10</v>
      </c>
      <c r="G169" t="s">
        <v>21406</v>
      </c>
      <c r="H169" t="s">
        <v>10909</v>
      </c>
    </row>
    <row r="170" spans="1:8" x14ac:dyDescent="0.25">
      <c r="A170" t="s">
        <v>21466</v>
      </c>
      <c r="B170" t="s">
        <v>263</v>
      </c>
      <c r="C170" t="s">
        <v>21465</v>
      </c>
      <c r="D170" t="s">
        <v>304</v>
      </c>
      <c r="E170" t="s">
        <v>319</v>
      </c>
      <c r="F170">
        <v>10</v>
      </c>
      <c r="G170" t="s">
        <v>21406</v>
      </c>
      <c r="H170" t="s">
        <v>10909</v>
      </c>
    </row>
    <row r="171" spans="1:8" x14ac:dyDescent="0.25">
      <c r="A171" t="s">
        <v>21448</v>
      </c>
      <c r="B171" t="s">
        <v>263</v>
      </c>
      <c r="C171" t="s">
        <v>21447</v>
      </c>
      <c r="D171" t="s">
        <v>484</v>
      </c>
      <c r="E171" t="s">
        <v>346</v>
      </c>
      <c r="F171">
        <v>10</v>
      </c>
      <c r="G171" t="s">
        <v>21406</v>
      </c>
      <c r="H171" t="s">
        <v>10909</v>
      </c>
    </row>
    <row r="172" spans="1:8" x14ac:dyDescent="0.25">
      <c r="A172" t="s">
        <v>21498</v>
      </c>
      <c r="B172" t="s">
        <v>263</v>
      </c>
      <c r="C172" t="s">
        <v>21497</v>
      </c>
      <c r="D172" t="s">
        <v>440</v>
      </c>
      <c r="E172" t="s">
        <v>346</v>
      </c>
      <c r="F172">
        <v>10</v>
      </c>
      <c r="G172" t="s">
        <v>21406</v>
      </c>
      <c r="H172" t="s">
        <v>10909</v>
      </c>
    </row>
    <row r="173" spans="1:8" x14ac:dyDescent="0.25">
      <c r="A173" t="s">
        <v>22348</v>
      </c>
      <c r="B173" t="s">
        <v>263</v>
      </c>
      <c r="C173" t="s">
        <v>22347</v>
      </c>
      <c r="D173" t="s">
        <v>516</v>
      </c>
      <c r="E173" t="s">
        <v>346</v>
      </c>
      <c r="F173">
        <v>10</v>
      </c>
      <c r="G173" t="s">
        <v>21406</v>
      </c>
      <c r="H173" t="s">
        <v>10909</v>
      </c>
    </row>
    <row r="174" spans="1:8" x14ac:dyDescent="0.25">
      <c r="A174" t="s">
        <v>19145</v>
      </c>
      <c r="B174" t="s">
        <v>265</v>
      </c>
      <c r="C174" t="s">
        <v>19144</v>
      </c>
      <c r="D174" t="s">
        <v>407</v>
      </c>
      <c r="E174" t="s">
        <v>447</v>
      </c>
      <c r="F174">
        <v>9</v>
      </c>
      <c r="G174" t="s">
        <v>21283</v>
      </c>
      <c r="H174" t="s">
        <v>13645</v>
      </c>
    </row>
    <row r="175" spans="1:8" x14ac:dyDescent="0.25">
      <c r="A175" t="s">
        <v>132</v>
      </c>
      <c r="B175" t="s">
        <v>265</v>
      </c>
      <c r="C175" t="s">
        <v>7957</v>
      </c>
      <c r="D175" t="s">
        <v>385</v>
      </c>
      <c r="E175" t="s">
        <v>319</v>
      </c>
      <c r="F175">
        <v>9</v>
      </c>
      <c r="G175" t="s">
        <v>21283</v>
      </c>
      <c r="H175" t="s">
        <v>13645</v>
      </c>
    </row>
    <row r="176" spans="1:8" x14ac:dyDescent="0.25">
      <c r="A176" t="s">
        <v>9410</v>
      </c>
      <c r="B176" t="s">
        <v>265</v>
      </c>
      <c r="C176" t="s">
        <v>9411</v>
      </c>
      <c r="D176" t="s">
        <v>715</v>
      </c>
      <c r="E176" t="s">
        <v>447</v>
      </c>
      <c r="F176">
        <v>9</v>
      </c>
      <c r="G176" t="s">
        <v>21283</v>
      </c>
      <c r="H176" t="s">
        <v>13645</v>
      </c>
    </row>
    <row r="177" spans="1:8" x14ac:dyDescent="0.25">
      <c r="A177" t="s">
        <v>16196</v>
      </c>
      <c r="B177" t="s">
        <v>265</v>
      </c>
      <c r="C177" t="s">
        <v>16195</v>
      </c>
      <c r="D177" t="s">
        <v>385</v>
      </c>
      <c r="E177" t="s">
        <v>346</v>
      </c>
      <c r="F177">
        <v>9</v>
      </c>
      <c r="G177" t="s">
        <v>21283</v>
      </c>
      <c r="H177" t="s">
        <v>13645</v>
      </c>
    </row>
    <row r="178" spans="1:8" x14ac:dyDescent="0.25">
      <c r="A178" t="s">
        <v>5929</v>
      </c>
      <c r="B178" t="s">
        <v>265</v>
      </c>
      <c r="C178" t="s">
        <v>22959</v>
      </c>
      <c r="D178" t="s">
        <v>304</v>
      </c>
      <c r="E178" t="s">
        <v>346</v>
      </c>
      <c r="F178">
        <v>9</v>
      </c>
      <c r="G178" t="s">
        <v>21283</v>
      </c>
      <c r="H178" t="s">
        <v>13645</v>
      </c>
    </row>
    <row r="179" spans="1:8" x14ac:dyDescent="0.25">
      <c r="A179" t="s">
        <v>18317</v>
      </c>
      <c r="B179" t="s">
        <v>265</v>
      </c>
      <c r="C179" t="s">
        <v>18316</v>
      </c>
      <c r="D179" t="s">
        <v>739</v>
      </c>
      <c r="E179" t="s">
        <v>319</v>
      </c>
      <c r="F179">
        <v>9</v>
      </c>
      <c r="G179" t="s">
        <v>21283</v>
      </c>
      <c r="H179" t="s">
        <v>13645</v>
      </c>
    </row>
    <row r="180" spans="1:8" x14ac:dyDescent="0.25">
      <c r="A180" t="s">
        <v>17243</v>
      </c>
      <c r="B180" t="s">
        <v>265</v>
      </c>
      <c r="C180" t="s">
        <v>17242</v>
      </c>
      <c r="D180" t="s">
        <v>701</v>
      </c>
      <c r="E180" t="s">
        <v>447</v>
      </c>
      <c r="F180">
        <v>9</v>
      </c>
      <c r="G180" t="s">
        <v>21283</v>
      </c>
      <c r="H180" t="s">
        <v>13645</v>
      </c>
    </row>
    <row r="181" spans="1:8" x14ac:dyDescent="0.25">
      <c r="A181" t="s">
        <v>18245</v>
      </c>
      <c r="B181" t="s">
        <v>265</v>
      </c>
      <c r="C181" t="s">
        <v>18244</v>
      </c>
      <c r="D181" t="s">
        <v>906</v>
      </c>
      <c r="E181" t="s">
        <v>447</v>
      </c>
      <c r="F181">
        <v>9</v>
      </c>
      <c r="G181" t="s">
        <v>21283</v>
      </c>
      <c r="H181" t="s">
        <v>13645</v>
      </c>
    </row>
    <row r="182" spans="1:8" x14ac:dyDescent="0.25">
      <c r="A182" t="s">
        <v>19124</v>
      </c>
      <c r="B182" t="s">
        <v>265</v>
      </c>
      <c r="C182" t="s">
        <v>19123</v>
      </c>
      <c r="D182" t="s">
        <v>301</v>
      </c>
      <c r="E182" t="s">
        <v>346</v>
      </c>
      <c r="F182">
        <v>9</v>
      </c>
      <c r="G182" t="s">
        <v>21283</v>
      </c>
      <c r="H182" t="s">
        <v>13645</v>
      </c>
    </row>
    <row r="183" spans="1:8" x14ac:dyDescent="0.25">
      <c r="A183" t="s">
        <v>16256</v>
      </c>
      <c r="B183" t="s">
        <v>265</v>
      </c>
      <c r="C183" t="s">
        <v>16255</v>
      </c>
      <c r="D183" t="s">
        <v>906</v>
      </c>
      <c r="E183" t="s">
        <v>309</v>
      </c>
      <c r="F183">
        <v>9</v>
      </c>
      <c r="G183" t="s">
        <v>21283</v>
      </c>
      <c r="H183" t="s">
        <v>13645</v>
      </c>
    </row>
    <row r="184" spans="1:8" x14ac:dyDescent="0.25">
      <c r="A184" t="s">
        <v>15315</v>
      </c>
      <c r="B184" t="s">
        <v>265</v>
      </c>
      <c r="C184" t="s">
        <v>15314</v>
      </c>
      <c r="D184" t="s">
        <v>296</v>
      </c>
      <c r="E184" t="s">
        <v>309</v>
      </c>
      <c r="F184">
        <v>9</v>
      </c>
      <c r="G184" t="s">
        <v>21283</v>
      </c>
      <c r="H184" t="s">
        <v>13645</v>
      </c>
    </row>
    <row r="185" spans="1:8" x14ac:dyDescent="0.25">
      <c r="A185" t="s">
        <v>18400</v>
      </c>
      <c r="B185" t="s">
        <v>265</v>
      </c>
      <c r="C185" t="s">
        <v>18399</v>
      </c>
      <c r="D185" t="s">
        <v>564</v>
      </c>
      <c r="E185" t="s">
        <v>447</v>
      </c>
      <c r="F185">
        <v>9</v>
      </c>
      <c r="G185" t="s">
        <v>21283</v>
      </c>
      <c r="H185" t="s">
        <v>13645</v>
      </c>
    </row>
    <row r="186" spans="1:8" x14ac:dyDescent="0.25">
      <c r="A186" t="s">
        <v>239</v>
      </c>
      <c r="B186" t="s">
        <v>265</v>
      </c>
      <c r="C186" t="s">
        <v>9399</v>
      </c>
      <c r="D186" t="s">
        <v>1185</v>
      </c>
      <c r="E186" t="s">
        <v>346</v>
      </c>
      <c r="F186">
        <v>9</v>
      </c>
      <c r="G186" t="s">
        <v>21283</v>
      </c>
      <c r="H186" t="s">
        <v>13645</v>
      </c>
    </row>
    <row r="187" spans="1:8" x14ac:dyDescent="0.25">
      <c r="A187" t="s">
        <v>14886</v>
      </c>
      <c r="B187" t="s">
        <v>265</v>
      </c>
      <c r="C187" t="s">
        <v>14885</v>
      </c>
      <c r="D187" t="s">
        <v>407</v>
      </c>
      <c r="E187" t="s">
        <v>346</v>
      </c>
      <c r="F187">
        <v>9</v>
      </c>
      <c r="G187" t="s">
        <v>21283</v>
      </c>
      <c r="H187" t="s">
        <v>13645</v>
      </c>
    </row>
    <row r="188" spans="1:8" x14ac:dyDescent="0.25">
      <c r="A188" t="s">
        <v>19178</v>
      </c>
      <c r="B188" t="s">
        <v>265</v>
      </c>
      <c r="C188" t="s">
        <v>19177</v>
      </c>
      <c r="D188" t="s">
        <v>546</v>
      </c>
      <c r="E188" t="s">
        <v>447</v>
      </c>
      <c r="F188">
        <v>9</v>
      </c>
      <c r="G188" t="s">
        <v>21283</v>
      </c>
      <c r="H188" t="s">
        <v>13645</v>
      </c>
    </row>
    <row r="189" spans="1:8" x14ac:dyDescent="0.25">
      <c r="A189" t="s">
        <v>151</v>
      </c>
      <c r="B189" t="s">
        <v>265</v>
      </c>
      <c r="C189" t="s">
        <v>9781</v>
      </c>
      <c r="D189" t="s">
        <v>516</v>
      </c>
      <c r="E189" t="s">
        <v>346</v>
      </c>
      <c r="F189">
        <v>9</v>
      </c>
      <c r="G189" t="s">
        <v>21283</v>
      </c>
      <c r="H189" t="s">
        <v>13645</v>
      </c>
    </row>
    <row r="190" spans="1:8" x14ac:dyDescent="0.25">
      <c r="A190" t="s">
        <v>21492</v>
      </c>
      <c r="B190" t="s">
        <v>265</v>
      </c>
      <c r="C190" t="s">
        <v>21491</v>
      </c>
      <c r="D190" t="s">
        <v>350</v>
      </c>
      <c r="E190" t="s">
        <v>447</v>
      </c>
      <c r="F190">
        <v>9</v>
      </c>
      <c r="G190" t="s">
        <v>21283</v>
      </c>
      <c r="H190" t="s">
        <v>10909</v>
      </c>
    </row>
    <row r="191" spans="1:8" x14ac:dyDescent="0.25">
      <c r="A191" t="s">
        <v>21504</v>
      </c>
      <c r="B191" t="s">
        <v>265</v>
      </c>
      <c r="C191" t="s">
        <v>21503</v>
      </c>
      <c r="D191" t="s">
        <v>1185</v>
      </c>
      <c r="E191" t="s">
        <v>346</v>
      </c>
      <c r="F191">
        <v>9</v>
      </c>
      <c r="G191" t="s">
        <v>21283</v>
      </c>
      <c r="H191" t="s">
        <v>10909</v>
      </c>
    </row>
    <row r="192" spans="1:8" x14ac:dyDescent="0.25">
      <c r="A192" t="s">
        <v>21409</v>
      </c>
      <c r="B192" t="s">
        <v>265</v>
      </c>
      <c r="C192" t="s">
        <v>21408</v>
      </c>
      <c r="D192" t="s">
        <v>440</v>
      </c>
      <c r="E192" t="s">
        <v>309</v>
      </c>
      <c r="F192">
        <v>9</v>
      </c>
      <c r="G192" t="s">
        <v>21283</v>
      </c>
      <c r="H192" t="s">
        <v>10909</v>
      </c>
    </row>
    <row r="193" spans="1:8" x14ac:dyDescent="0.25">
      <c r="A193" t="s">
        <v>21419</v>
      </c>
      <c r="B193" t="s">
        <v>265</v>
      </c>
      <c r="C193" t="s">
        <v>21418</v>
      </c>
      <c r="D193" t="s">
        <v>407</v>
      </c>
      <c r="E193" t="s">
        <v>346</v>
      </c>
      <c r="F193">
        <v>9</v>
      </c>
      <c r="G193" t="s">
        <v>21283</v>
      </c>
      <c r="H193" t="s">
        <v>10909</v>
      </c>
    </row>
    <row r="194" spans="1:8" x14ac:dyDescent="0.25">
      <c r="A194" t="s">
        <v>21516</v>
      </c>
      <c r="B194" t="s">
        <v>265</v>
      </c>
      <c r="C194" t="s">
        <v>21515</v>
      </c>
      <c r="D194" t="s">
        <v>296</v>
      </c>
      <c r="E194" t="s">
        <v>346</v>
      </c>
      <c r="F194">
        <v>9</v>
      </c>
      <c r="G194" t="s">
        <v>21283</v>
      </c>
      <c r="H194" t="s">
        <v>10909</v>
      </c>
    </row>
    <row r="195" spans="1:8" x14ac:dyDescent="0.25">
      <c r="A195" t="s">
        <v>21514</v>
      </c>
      <c r="B195" t="s">
        <v>265</v>
      </c>
      <c r="C195" t="s">
        <v>21513</v>
      </c>
      <c r="D195" t="s">
        <v>888</v>
      </c>
      <c r="E195" t="s">
        <v>346</v>
      </c>
      <c r="F195">
        <v>9</v>
      </c>
      <c r="G195" t="s">
        <v>21283</v>
      </c>
      <c r="H195" t="s">
        <v>10909</v>
      </c>
    </row>
    <row r="196" spans="1:8" x14ac:dyDescent="0.25">
      <c r="A196" t="s">
        <v>21494</v>
      </c>
      <c r="B196" t="s">
        <v>265</v>
      </c>
      <c r="C196" t="s">
        <v>21493</v>
      </c>
      <c r="D196" t="s">
        <v>312</v>
      </c>
      <c r="E196" t="s">
        <v>319</v>
      </c>
      <c r="F196">
        <v>9</v>
      </c>
      <c r="G196" t="s">
        <v>21283</v>
      </c>
      <c r="H196" t="s">
        <v>10909</v>
      </c>
    </row>
    <row r="197" spans="1:8" x14ac:dyDescent="0.25">
      <c r="A197" t="s">
        <v>21478</v>
      </c>
      <c r="B197" t="s">
        <v>265</v>
      </c>
      <c r="C197" t="s">
        <v>21477</v>
      </c>
      <c r="D197" t="s">
        <v>312</v>
      </c>
      <c r="E197" t="s">
        <v>447</v>
      </c>
      <c r="F197">
        <v>9</v>
      </c>
      <c r="G197" t="s">
        <v>21283</v>
      </c>
      <c r="H197" t="s">
        <v>10909</v>
      </c>
    </row>
    <row r="198" spans="1:8" x14ac:dyDescent="0.25">
      <c r="A198" t="s">
        <v>6096</v>
      </c>
      <c r="B198" t="s">
        <v>266</v>
      </c>
      <c r="C198" t="s">
        <v>6097</v>
      </c>
      <c r="D198" t="s">
        <v>385</v>
      </c>
      <c r="E198" t="s">
        <v>346</v>
      </c>
      <c r="F198">
        <v>6</v>
      </c>
      <c r="G198" t="s">
        <v>21405</v>
      </c>
      <c r="H198" t="s">
        <v>13645</v>
      </c>
    </row>
    <row r="199" spans="1:8" x14ac:dyDescent="0.25">
      <c r="A199" t="s">
        <v>253</v>
      </c>
      <c r="B199" t="s">
        <v>266</v>
      </c>
      <c r="C199" t="s">
        <v>4572</v>
      </c>
      <c r="D199" t="s">
        <v>1185</v>
      </c>
      <c r="E199" t="s">
        <v>309</v>
      </c>
      <c r="F199">
        <v>6</v>
      </c>
      <c r="G199" t="s">
        <v>21405</v>
      </c>
      <c r="H199" t="s">
        <v>13645</v>
      </c>
    </row>
    <row r="200" spans="1:8" x14ac:dyDescent="0.25">
      <c r="A200" t="s">
        <v>15039</v>
      </c>
      <c r="B200" t="s">
        <v>266</v>
      </c>
      <c r="C200" t="s">
        <v>15038</v>
      </c>
      <c r="D200" t="s">
        <v>530</v>
      </c>
      <c r="E200" t="s">
        <v>346</v>
      </c>
      <c r="F200">
        <v>6</v>
      </c>
      <c r="G200" t="s">
        <v>21405</v>
      </c>
      <c r="H200" t="s">
        <v>13645</v>
      </c>
    </row>
    <row r="201" spans="1:8" x14ac:dyDescent="0.25">
      <c r="A201" t="s">
        <v>17917</v>
      </c>
      <c r="B201" t="s">
        <v>266</v>
      </c>
      <c r="C201" t="s">
        <v>17916</v>
      </c>
      <c r="D201" t="s">
        <v>440</v>
      </c>
      <c r="E201" t="s">
        <v>447</v>
      </c>
      <c r="F201">
        <v>6</v>
      </c>
      <c r="G201" t="s">
        <v>21405</v>
      </c>
      <c r="H201" t="s">
        <v>13645</v>
      </c>
    </row>
    <row r="202" spans="1:8" x14ac:dyDescent="0.25">
      <c r="A202" t="s">
        <v>14748</v>
      </c>
      <c r="B202" t="s">
        <v>266</v>
      </c>
      <c r="C202" t="s">
        <v>14747</v>
      </c>
      <c r="D202" t="s">
        <v>739</v>
      </c>
      <c r="E202" t="s">
        <v>346</v>
      </c>
      <c r="F202">
        <v>6</v>
      </c>
      <c r="G202" t="s">
        <v>21405</v>
      </c>
      <c r="H202" t="s">
        <v>13645</v>
      </c>
    </row>
    <row r="203" spans="1:8" x14ac:dyDescent="0.25">
      <c r="A203" t="s">
        <v>17361</v>
      </c>
      <c r="B203" t="s">
        <v>266</v>
      </c>
      <c r="C203" t="s">
        <v>17360</v>
      </c>
      <c r="D203" t="s">
        <v>546</v>
      </c>
      <c r="E203" t="s">
        <v>319</v>
      </c>
      <c r="F203">
        <v>6</v>
      </c>
      <c r="G203" t="s">
        <v>21405</v>
      </c>
      <c r="H203" t="s">
        <v>13645</v>
      </c>
    </row>
    <row r="204" spans="1:8" x14ac:dyDescent="0.25">
      <c r="A204" t="s">
        <v>15015</v>
      </c>
      <c r="B204" t="s">
        <v>266</v>
      </c>
      <c r="C204" t="s">
        <v>15014</v>
      </c>
      <c r="D204" t="s">
        <v>564</v>
      </c>
      <c r="E204" t="s">
        <v>319</v>
      </c>
      <c r="F204">
        <v>6</v>
      </c>
      <c r="G204" t="s">
        <v>21405</v>
      </c>
      <c r="H204" t="s">
        <v>13645</v>
      </c>
    </row>
    <row r="205" spans="1:8" x14ac:dyDescent="0.25">
      <c r="A205" t="s">
        <v>14207</v>
      </c>
      <c r="B205" t="s">
        <v>266</v>
      </c>
      <c r="C205" t="s">
        <v>14206</v>
      </c>
      <c r="D205" t="s">
        <v>888</v>
      </c>
      <c r="E205" t="s">
        <v>447</v>
      </c>
      <c r="F205">
        <v>6</v>
      </c>
      <c r="G205" t="s">
        <v>21405</v>
      </c>
      <c r="H205" t="s">
        <v>13645</v>
      </c>
    </row>
    <row r="206" spans="1:8" x14ac:dyDescent="0.25">
      <c r="A206" t="s">
        <v>74</v>
      </c>
      <c r="B206" t="s">
        <v>266</v>
      </c>
      <c r="C206" t="s">
        <v>8451</v>
      </c>
      <c r="D206" t="s">
        <v>663</v>
      </c>
      <c r="E206" t="s">
        <v>319</v>
      </c>
      <c r="F206">
        <v>6</v>
      </c>
      <c r="G206" t="s">
        <v>21405</v>
      </c>
      <c r="H206" t="s">
        <v>13645</v>
      </c>
    </row>
    <row r="207" spans="1:8" x14ac:dyDescent="0.25">
      <c r="A207" t="s">
        <v>19259</v>
      </c>
      <c r="B207" t="s">
        <v>266</v>
      </c>
      <c r="C207" t="s">
        <v>20274</v>
      </c>
      <c r="D207" t="s">
        <v>516</v>
      </c>
      <c r="E207" t="s">
        <v>447</v>
      </c>
      <c r="F207">
        <v>6</v>
      </c>
      <c r="G207" t="s">
        <v>21405</v>
      </c>
      <c r="H207" t="s">
        <v>13645</v>
      </c>
    </row>
    <row r="208" spans="1:8" x14ac:dyDescent="0.25">
      <c r="A208" t="s">
        <v>73</v>
      </c>
      <c r="B208" t="s">
        <v>266</v>
      </c>
      <c r="C208" t="s">
        <v>5551</v>
      </c>
      <c r="D208" t="s">
        <v>663</v>
      </c>
      <c r="E208" t="s">
        <v>309</v>
      </c>
      <c r="F208">
        <v>6</v>
      </c>
      <c r="G208" t="s">
        <v>21405</v>
      </c>
      <c r="H208" t="s">
        <v>13645</v>
      </c>
    </row>
    <row r="209" spans="1:8" x14ac:dyDescent="0.25">
      <c r="A209" t="s">
        <v>17425</v>
      </c>
      <c r="B209" t="s">
        <v>266</v>
      </c>
      <c r="C209" t="s">
        <v>17424</v>
      </c>
      <c r="D209" t="s">
        <v>474</v>
      </c>
      <c r="E209" t="s">
        <v>346</v>
      </c>
      <c r="F209">
        <v>6</v>
      </c>
      <c r="G209" t="s">
        <v>21405</v>
      </c>
      <c r="H209" t="s">
        <v>13645</v>
      </c>
    </row>
    <row r="210" spans="1:8" x14ac:dyDescent="0.25">
      <c r="A210" t="s">
        <v>21452</v>
      </c>
      <c r="B210" t="s">
        <v>266</v>
      </c>
      <c r="C210" t="s">
        <v>21451</v>
      </c>
      <c r="D210" t="s">
        <v>564</v>
      </c>
      <c r="E210" t="s">
        <v>346</v>
      </c>
      <c r="F210">
        <v>6</v>
      </c>
      <c r="G210" t="s">
        <v>21405</v>
      </c>
      <c r="H210" t="s">
        <v>13645</v>
      </c>
    </row>
    <row r="211" spans="1:8" x14ac:dyDescent="0.25">
      <c r="A211" t="s">
        <v>52</v>
      </c>
      <c r="B211" t="s">
        <v>266</v>
      </c>
      <c r="C211" t="s">
        <v>2491</v>
      </c>
      <c r="D211" t="s">
        <v>701</v>
      </c>
      <c r="E211" t="s">
        <v>309</v>
      </c>
      <c r="F211">
        <v>6</v>
      </c>
      <c r="G211" t="s">
        <v>21405</v>
      </c>
      <c r="H211" t="s">
        <v>13645</v>
      </c>
    </row>
    <row r="212" spans="1:8" x14ac:dyDescent="0.25">
      <c r="A212" t="s">
        <v>16381</v>
      </c>
      <c r="B212" t="s">
        <v>266</v>
      </c>
      <c r="C212" t="s">
        <v>17196</v>
      </c>
      <c r="D212" t="s">
        <v>296</v>
      </c>
      <c r="E212" t="s">
        <v>346</v>
      </c>
      <c r="F212">
        <v>6</v>
      </c>
      <c r="G212" t="s">
        <v>21405</v>
      </c>
      <c r="H212" t="s">
        <v>13645</v>
      </c>
    </row>
    <row r="213" spans="1:8" x14ac:dyDescent="0.25">
      <c r="A213" t="s">
        <v>7190</v>
      </c>
      <c r="B213" t="s">
        <v>266</v>
      </c>
      <c r="C213" t="s">
        <v>7191</v>
      </c>
      <c r="D213" t="s">
        <v>333</v>
      </c>
      <c r="E213" t="s">
        <v>447</v>
      </c>
      <c r="F213">
        <v>6</v>
      </c>
      <c r="G213" t="s">
        <v>21405</v>
      </c>
      <c r="H213" t="s">
        <v>13645</v>
      </c>
    </row>
    <row r="214" spans="1:8" x14ac:dyDescent="0.25">
      <c r="A214" t="s">
        <v>19318</v>
      </c>
      <c r="B214" t="s">
        <v>266</v>
      </c>
      <c r="C214" t="s">
        <v>19317</v>
      </c>
      <c r="D214" t="s">
        <v>333</v>
      </c>
      <c r="E214" t="s">
        <v>447</v>
      </c>
      <c r="F214">
        <v>6</v>
      </c>
      <c r="G214" t="s">
        <v>21405</v>
      </c>
      <c r="H214" t="s">
        <v>13645</v>
      </c>
    </row>
    <row r="215" spans="1:8" x14ac:dyDescent="0.25">
      <c r="A215" t="s">
        <v>5522</v>
      </c>
      <c r="B215" t="s">
        <v>266</v>
      </c>
      <c r="C215" t="s">
        <v>5524</v>
      </c>
      <c r="D215" t="s">
        <v>338</v>
      </c>
      <c r="E215" t="s">
        <v>309</v>
      </c>
      <c r="F215">
        <v>6</v>
      </c>
      <c r="G215" t="s">
        <v>21405</v>
      </c>
      <c r="H215" t="s">
        <v>13645</v>
      </c>
    </row>
    <row r="216" spans="1:8" x14ac:dyDescent="0.25">
      <c r="A216" t="s">
        <v>17651</v>
      </c>
      <c r="B216" t="s">
        <v>266</v>
      </c>
      <c r="C216" t="s">
        <v>17650</v>
      </c>
      <c r="D216" t="s">
        <v>369</v>
      </c>
      <c r="E216" t="s">
        <v>346</v>
      </c>
      <c r="F216">
        <v>6</v>
      </c>
      <c r="G216" t="s">
        <v>21405</v>
      </c>
      <c r="H216" t="s">
        <v>13645</v>
      </c>
    </row>
    <row r="217" spans="1:8" x14ac:dyDescent="0.25">
      <c r="A217" t="s">
        <v>23327</v>
      </c>
      <c r="B217" t="s">
        <v>266</v>
      </c>
      <c r="C217" t="s">
        <v>23328</v>
      </c>
      <c r="D217" t="s">
        <v>715</v>
      </c>
      <c r="E217" t="s">
        <v>447</v>
      </c>
      <c r="F217">
        <v>6</v>
      </c>
      <c r="G217" t="s">
        <v>21405</v>
      </c>
      <c r="H217" t="s">
        <v>13645</v>
      </c>
    </row>
    <row r="218" spans="1:8" x14ac:dyDescent="0.25">
      <c r="A218" t="s">
        <v>10039</v>
      </c>
      <c r="B218" t="s">
        <v>266</v>
      </c>
      <c r="C218" t="s">
        <v>10041</v>
      </c>
      <c r="D218" t="s">
        <v>638</v>
      </c>
      <c r="E218" t="s">
        <v>319</v>
      </c>
      <c r="F218">
        <v>6</v>
      </c>
      <c r="G218" t="s">
        <v>21405</v>
      </c>
      <c r="H218" t="s">
        <v>13645</v>
      </c>
    </row>
    <row r="219" spans="1:8" x14ac:dyDescent="0.25">
      <c r="A219" t="s">
        <v>6912</v>
      </c>
      <c r="B219" t="s">
        <v>266</v>
      </c>
      <c r="C219" t="s">
        <v>6914</v>
      </c>
      <c r="D219" t="s">
        <v>440</v>
      </c>
      <c r="E219" t="s">
        <v>346</v>
      </c>
      <c r="F219">
        <v>6</v>
      </c>
      <c r="G219" t="s">
        <v>21405</v>
      </c>
      <c r="H219" t="s">
        <v>13645</v>
      </c>
    </row>
    <row r="220" spans="1:8" x14ac:dyDescent="0.25">
      <c r="A220" t="s">
        <v>8144</v>
      </c>
      <c r="B220" t="s">
        <v>266</v>
      </c>
      <c r="C220" t="s">
        <v>9981</v>
      </c>
      <c r="D220" t="s">
        <v>350</v>
      </c>
      <c r="E220" t="s">
        <v>319</v>
      </c>
      <c r="F220">
        <v>6</v>
      </c>
      <c r="G220" t="s">
        <v>21405</v>
      </c>
      <c r="H220" t="s">
        <v>13645</v>
      </c>
    </row>
    <row r="221" spans="1:8" x14ac:dyDescent="0.25">
      <c r="A221" t="s">
        <v>21488</v>
      </c>
      <c r="B221" t="s">
        <v>266</v>
      </c>
      <c r="C221" t="s">
        <v>21487</v>
      </c>
      <c r="D221" t="s">
        <v>440</v>
      </c>
      <c r="E221" t="s">
        <v>319</v>
      </c>
      <c r="F221">
        <v>6</v>
      </c>
      <c r="G221" t="s">
        <v>21405</v>
      </c>
      <c r="H221" t="s">
        <v>10909</v>
      </c>
    </row>
    <row r="222" spans="1:8" x14ac:dyDescent="0.25">
      <c r="A222" t="s">
        <v>21512</v>
      </c>
      <c r="B222" t="s">
        <v>266</v>
      </c>
      <c r="C222" t="s">
        <v>21511</v>
      </c>
      <c r="D222" t="s">
        <v>407</v>
      </c>
      <c r="E222" t="s">
        <v>319</v>
      </c>
      <c r="F222">
        <v>6</v>
      </c>
      <c r="G222" t="s">
        <v>21405</v>
      </c>
      <c r="H222" t="s">
        <v>10909</v>
      </c>
    </row>
    <row r="223" spans="1:8" x14ac:dyDescent="0.25">
      <c r="A223" t="s">
        <v>21421</v>
      </c>
      <c r="B223" t="s">
        <v>266</v>
      </c>
      <c r="C223" t="s">
        <v>21420</v>
      </c>
      <c r="D223" t="s">
        <v>484</v>
      </c>
      <c r="E223" t="s">
        <v>346</v>
      </c>
      <c r="F223">
        <v>6</v>
      </c>
      <c r="G223" t="s">
        <v>21405</v>
      </c>
      <c r="H223" t="s">
        <v>10909</v>
      </c>
    </row>
    <row r="224" spans="1:8" x14ac:dyDescent="0.25">
      <c r="A224" t="s">
        <v>18126</v>
      </c>
      <c r="B224" t="s">
        <v>267</v>
      </c>
      <c r="C224" t="s">
        <v>18125</v>
      </c>
      <c r="D224" t="s">
        <v>530</v>
      </c>
      <c r="E224" t="s">
        <v>309</v>
      </c>
      <c r="F224">
        <v>4</v>
      </c>
      <c r="G224" t="s">
        <v>10578</v>
      </c>
      <c r="H224" t="s">
        <v>13645</v>
      </c>
    </row>
    <row r="225" spans="1:8" x14ac:dyDescent="0.25">
      <c r="A225" t="s">
        <v>155</v>
      </c>
      <c r="B225" t="s">
        <v>267</v>
      </c>
      <c r="C225" t="s">
        <v>7506</v>
      </c>
      <c r="D225" t="s">
        <v>530</v>
      </c>
      <c r="E225" t="s">
        <v>447</v>
      </c>
      <c r="F225">
        <v>4</v>
      </c>
      <c r="G225" t="s">
        <v>10578</v>
      </c>
      <c r="H225" t="s">
        <v>13645</v>
      </c>
    </row>
    <row r="226" spans="1:8" x14ac:dyDescent="0.25">
      <c r="A226" t="s">
        <v>19369</v>
      </c>
      <c r="B226" t="s">
        <v>267</v>
      </c>
      <c r="C226" t="s">
        <v>19368</v>
      </c>
      <c r="D226" t="s">
        <v>363</v>
      </c>
      <c r="E226" t="s">
        <v>346</v>
      </c>
      <c r="F226">
        <v>4</v>
      </c>
      <c r="G226" t="s">
        <v>10578</v>
      </c>
      <c r="H226" t="s">
        <v>13645</v>
      </c>
    </row>
    <row r="227" spans="1:8" x14ac:dyDescent="0.25">
      <c r="A227" t="s">
        <v>15275</v>
      </c>
      <c r="B227" t="s">
        <v>267</v>
      </c>
      <c r="C227" t="s">
        <v>18712</v>
      </c>
      <c r="D227" t="s">
        <v>901</v>
      </c>
      <c r="E227" t="s">
        <v>346</v>
      </c>
      <c r="F227">
        <v>4</v>
      </c>
      <c r="G227" t="s">
        <v>10578</v>
      </c>
      <c r="H227" t="s">
        <v>13645</v>
      </c>
    </row>
    <row r="228" spans="1:8" x14ac:dyDescent="0.25">
      <c r="A228" t="s">
        <v>230</v>
      </c>
      <c r="B228" t="s">
        <v>267</v>
      </c>
      <c r="C228" t="s">
        <v>6548</v>
      </c>
      <c r="D228" t="s">
        <v>296</v>
      </c>
      <c r="E228" t="s">
        <v>447</v>
      </c>
      <c r="F228">
        <v>4</v>
      </c>
      <c r="G228" t="s">
        <v>10578</v>
      </c>
      <c r="H228" t="s">
        <v>13645</v>
      </c>
    </row>
    <row r="229" spans="1:8" x14ac:dyDescent="0.25">
      <c r="A229" t="s">
        <v>16162</v>
      </c>
      <c r="B229" t="s">
        <v>267</v>
      </c>
      <c r="C229" t="s">
        <v>16161</v>
      </c>
      <c r="D229" t="s">
        <v>407</v>
      </c>
      <c r="E229" t="s">
        <v>346</v>
      </c>
      <c r="F229">
        <v>4</v>
      </c>
      <c r="G229" t="s">
        <v>10578</v>
      </c>
      <c r="H229" t="s">
        <v>13645</v>
      </c>
    </row>
    <row r="230" spans="1:8" x14ac:dyDescent="0.25">
      <c r="A230" t="s">
        <v>19113</v>
      </c>
      <c r="B230" t="s">
        <v>267</v>
      </c>
      <c r="C230" t="s">
        <v>19112</v>
      </c>
      <c r="D230" t="s">
        <v>312</v>
      </c>
      <c r="E230" t="s">
        <v>346</v>
      </c>
      <c r="F230">
        <v>4</v>
      </c>
      <c r="G230" t="s">
        <v>10578</v>
      </c>
      <c r="H230" t="s">
        <v>13645</v>
      </c>
    </row>
    <row r="231" spans="1:8" x14ac:dyDescent="0.25">
      <c r="A231" t="s">
        <v>19029</v>
      </c>
      <c r="B231" t="s">
        <v>267</v>
      </c>
      <c r="C231" t="s">
        <v>19028</v>
      </c>
      <c r="D231" t="s">
        <v>638</v>
      </c>
      <c r="E231" t="s">
        <v>346</v>
      </c>
      <c r="F231">
        <v>4</v>
      </c>
      <c r="G231" t="s">
        <v>10578</v>
      </c>
      <c r="H231" t="s">
        <v>13645</v>
      </c>
    </row>
    <row r="232" spans="1:8" x14ac:dyDescent="0.25">
      <c r="A232" t="s">
        <v>112</v>
      </c>
      <c r="B232" t="s">
        <v>267</v>
      </c>
      <c r="C232" t="s">
        <v>1439</v>
      </c>
      <c r="D232" t="s">
        <v>474</v>
      </c>
      <c r="E232" t="s">
        <v>309</v>
      </c>
      <c r="F232">
        <v>4</v>
      </c>
      <c r="G232" t="s">
        <v>10578</v>
      </c>
      <c r="H232" t="s">
        <v>13645</v>
      </c>
    </row>
    <row r="233" spans="1:8" x14ac:dyDescent="0.25">
      <c r="A233" t="s">
        <v>16008</v>
      </c>
      <c r="B233" t="s">
        <v>267</v>
      </c>
      <c r="C233" t="s">
        <v>16007</v>
      </c>
      <c r="D233" t="s">
        <v>906</v>
      </c>
      <c r="E233" t="s">
        <v>319</v>
      </c>
      <c r="F233">
        <v>4</v>
      </c>
      <c r="G233" t="s">
        <v>10578</v>
      </c>
      <c r="H233" t="s">
        <v>13645</v>
      </c>
    </row>
    <row r="234" spans="1:8" x14ac:dyDescent="0.25">
      <c r="A234" t="s">
        <v>19058</v>
      </c>
      <c r="B234" t="s">
        <v>267</v>
      </c>
      <c r="C234" t="s">
        <v>19613</v>
      </c>
      <c r="D234" t="s">
        <v>688</v>
      </c>
      <c r="E234" t="s">
        <v>346</v>
      </c>
      <c r="F234">
        <v>4</v>
      </c>
      <c r="G234" t="s">
        <v>10578</v>
      </c>
      <c r="H234" t="s">
        <v>13645</v>
      </c>
    </row>
    <row r="235" spans="1:8" x14ac:dyDescent="0.25">
      <c r="A235" t="s">
        <v>16042</v>
      </c>
      <c r="B235" t="s">
        <v>267</v>
      </c>
      <c r="C235" t="s">
        <v>16041</v>
      </c>
      <c r="D235" t="s">
        <v>901</v>
      </c>
      <c r="E235" t="s">
        <v>447</v>
      </c>
      <c r="F235">
        <v>4</v>
      </c>
      <c r="G235" t="s">
        <v>10578</v>
      </c>
      <c r="H235" t="s">
        <v>13645</v>
      </c>
    </row>
    <row r="236" spans="1:8" x14ac:dyDescent="0.25">
      <c r="A236" t="s">
        <v>17773</v>
      </c>
      <c r="B236" t="s">
        <v>267</v>
      </c>
      <c r="C236" t="s">
        <v>17772</v>
      </c>
      <c r="D236" t="s">
        <v>14060</v>
      </c>
      <c r="E236" t="s">
        <v>447</v>
      </c>
      <c r="F236">
        <v>4</v>
      </c>
      <c r="G236" t="s">
        <v>10578</v>
      </c>
      <c r="H236" t="s">
        <v>13645</v>
      </c>
    </row>
    <row r="237" spans="1:8" x14ac:dyDescent="0.25">
      <c r="A237" t="s">
        <v>21490</v>
      </c>
      <c r="B237" t="s">
        <v>267</v>
      </c>
      <c r="C237" t="s">
        <v>21489</v>
      </c>
      <c r="D237" t="s">
        <v>564</v>
      </c>
      <c r="E237" t="s">
        <v>447</v>
      </c>
      <c r="F237">
        <v>4</v>
      </c>
      <c r="G237" t="s">
        <v>10578</v>
      </c>
      <c r="H237" t="s">
        <v>10909</v>
      </c>
    </row>
    <row r="238" spans="1:8" x14ac:dyDescent="0.25">
      <c r="A238" t="s">
        <v>21411</v>
      </c>
      <c r="B238" t="s">
        <v>267</v>
      </c>
      <c r="C238" t="s">
        <v>21410</v>
      </c>
      <c r="D238" t="s">
        <v>14060</v>
      </c>
      <c r="E238" t="s">
        <v>319</v>
      </c>
      <c r="F238">
        <v>4</v>
      </c>
      <c r="G238" t="s">
        <v>10578</v>
      </c>
      <c r="H238" t="s">
        <v>10909</v>
      </c>
    </row>
    <row r="239" spans="1:8" x14ac:dyDescent="0.25">
      <c r="A239" t="s">
        <v>21417</v>
      </c>
      <c r="B239" t="s">
        <v>267</v>
      </c>
      <c r="C239" t="s">
        <v>21416</v>
      </c>
      <c r="D239" t="s">
        <v>484</v>
      </c>
      <c r="E239" t="s">
        <v>309</v>
      </c>
      <c r="F239">
        <v>4</v>
      </c>
      <c r="G239" t="s">
        <v>10578</v>
      </c>
      <c r="H239" t="s">
        <v>10909</v>
      </c>
    </row>
    <row r="240" spans="1:8" x14ac:dyDescent="0.25">
      <c r="A240" t="s">
        <v>21480</v>
      </c>
      <c r="B240" t="s">
        <v>267</v>
      </c>
      <c r="C240" t="s">
        <v>21479</v>
      </c>
      <c r="D240" t="s">
        <v>638</v>
      </c>
      <c r="E240" t="s">
        <v>309</v>
      </c>
      <c r="F240">
        <v>4</v>
      </c>
      <c r="G240" t="s">
        <v>10578</v>
      </c>
      <c r="H240" t="s">
        <v>10909</v>
      </c>
    </row>
    <row r="241" spans="1:8" x14ac:dyDescent="0.25">
      <c r="A241" t="s">
        <v>21425</v>
      </c>
      <c r="B241" t="s">
        <v>267</v>
      </c>
      <c r="C241" t="s">
        <v>21424</v>
      </c>
      <c r="D241" t="s">
        <v>516</v>
      </c>
      <c r="E241" t="s">
        <v>447</v>
      </c>
      <c r="F241">
        <v>4</v>
      </c>
      <c r="G241" t="s">
        <v>10578</v>
      </c>
      <c r="H241" t="s">
        <v>10909</v>
      </c>
    </row>
    <row r="242" spans="1:8" x14ac:dyDescent="0.25">
      <c r="A242" t="s">
        <v>21442</v>
      </c>
      <c r="B242" t="s">
        <v>267</v>
      </c>
      <c r="C242" t="s">
        <v>21441</v>
      </c>
      <c r="D242" t="s">
        <v>701</v>
      </c>
      <c r="E242" t="s">
        <v>346</v>
      </c>
      <c r="F242">
        <v>4</v>
      </c>
      <c r="G242" t="s">
        <v>10578</v>
      </c>
      <c r="H242" t="s">
        <v>10909</v>
      </c>
    </row>
    <row r="243" spans="1:8" x14ac:dyDescent="0.25">
      <c r="A243" t="s">
        <v>21472</v>
      </c>
      <c r="B243" t="s">
        <v>267</v>
      </c>
      <c r="C243" t="s">
        <v>21471</v>
      </c>
      <c r="D243" t="s">
        <v>312</v>
      </c>
      <c r="E243" t="s">
        <v>346</v>
      </c>
      <c r="F243">
        <v>4</v>
      </c>
      <c r="G243" t="s">
        <v>10578</v>
      </c>
      <c r="H243" t="s">
        <v>10909</v>
      </c>
    </row>
    <row r="244" spans="1:8" x14ac:dyDescent="0.25">
      <c r="A244" t="s">
        <v>21464</v>
      </c>
      <c r="B244" t="s">
        <v>267</v>
      </c>
      <c r="C244" t="s">
        <v>21463</v>
      </c>
      <c r="D244" t="s">
        <v>363</v>
      </c>
      <c r="E244" t="s">
        <v>447</v>
      </c>
      <c r="F244">
        <v>4</v>
      </c>
      <c r="G244" t="s">
        <v>10578</v>
      </c>
      <c r="H244" t="s">
        <v>10909</v>
      </c>
    </row>
    <row r="245" spans="1:8" x14ac:dyDescent="0.25">
      <c r="A245" t="s">
        <v>21476</v>
      </c>
      <c r="B245" t="s">
        <v>267</v>
      </c>
      <c r="C245" t="s">
        <v>21475</v>
      </c>
      <c r="D245" t="s">
        <v>474</v>
      </c>
      <c r="E245" t="s">
        <v>309</v>
      </c>
      <c r="F245">
        <v>4</v>
      </c>
      <c r="G245" t="s">
        <v>10578</v>
      </c>
      <c r="H245" t="s">
        <v>10909</v>
      </c>
    </row>
    <row r="246" spans="1:8" x14ac:dyDescent="0.25">
      <c r="A246" t="s">
        <v>21496</v>
      </c>
      <c r="B246" t="s">
        <v>267</v>
      </c>
      <c r="C246" t="s">
        <v>21495</v>
      </c>
      <c r="D246" t="s">
        <v>906</v>
      </c>
      <c r="E246" t="s">
        <v>346</v>
      </c>
      <c r="F246">
        <v>4</v>
      </c>
      <c r="G246" t="s">
        <v>10578</v>
      </c>
      <c r="H246" t="s">
        <v>10909</v>
      </c>
    </row>
    <row r="247" spans="1:8" x14ac:dyDescent="0.25">
      <c r="A247" t="s">
        <v>21470</v>
      </c>
      <c r="B247" t="s">
        <v>267</v>
      </c>
      <c r="C247" t="s">
        <v>21469</v>
      </c>
      <c r="D247" t="s">
        <v>304</v>
      </c>
      <c r="E247" t="s">
        <v>346</v>
      </c>
      <c r="F247">
        <v>4</v>
      </c>
      <c r="G247" t="s">
        <v>10578</v>
      </c>
      <c r="H247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6"/>
  <sheetViews>
    <sheetView workbookViewId="0">
      <selection activeCell="D4" sqref="D4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20899</v>
      </c>
      <c r="D1" t="s">
        <v>22958</v>
      </c>
    </row>
    <row r="2" spans="2:5" x14ac:dyDescent="0.25">
      <c r="B2" t="s">
        <v>23330</v>
      </c>
      <c r="C2" t="b">
        <v>1</v>
      </c>
      <c r="D2" t="s">
        <v>23331</v>
      </c>
    </row>
    <row r="3" spans="2:5" x14ac:dyDescent="0.25">
      <c r="B3" t="s">
        <v>17157</v>
      </c>
      <c r="C3">
        <v>2024</v>
      </c>
      <c r="D3" t="s">
        <v>23332</v>
      </c>
    </row>
    <row r="4" spans="2:5" x14ac:dyDescent="0.25">
      <c r="B4" t="s">
        <v>20273</v>
      </c>
      <c r="C4" t="b">
        <v>0</v>
      </c>
    </row>
    <row r="6" spans="2:5" x14ac:dyDescent="0.25">
      <c r="B6" t="s">
        <v>13656</v>
      </c>
      <c r="C6" t="s">
        <v>13658</v>
      </c>
      <c r="D6" t="s">
        <v>13657</v>
      </c>
      <c r="E6" t="s">
        <v>1</v>
      </c>
    </row>
    <row r="7" spans="2:5" x14ac:dyDescent="0.25">
      <c r="B7">
        <v>2019</v>
      </c>
      <c r="C7" t="s">
        <v>13659</v>
      </c>
      <c r="D7" s="2" t="s">
        <v>13660</v>
      </c>
      <c r="E7" s="2" t="s">
        <v>16374</v>
      </c>
    </row>
    <row r="8" spans="2:5" x14ac:dyDescent="0.25">
      <c r="B8">
        <v>2020</v>
      </c>
      <c r="C8" t="s">
        <v>13659</v>
      </c>
      <c r="D8" s="2" t="s">
        <v>15335</v>
      </c>
      <c r="E8" s="2" t="s">
        <v>14014</v>
      </c>
    </row>
    <row r="9" spans="2:5" x14ac:dyDescent="0.25">
      <c r="B9">
        <v>2021</v>
      </c>
      <c r="C9" t="s">
        <v>13659</v>
      </c>
      <c r="D9" s="2" t="s">
        <v>16357</v>
      </c>
      <c r="E9" s="2" t="s">
        <v>16373</v>
      </c>
    </row>
    <row r="10" spans="2:5" x14ac:dyDescent="0.25">
      <c r="B10">
        <v>2021</v>
      </c>
      <c r="C10" t="s">
        <v>17155</v>
      </c>
      <c r="D10" s="58" t="s">
        <v>17154</v>
      </c>
      <c r="E10" s="2" t="s">
        <v>16373</v>
      </c>
    </row>
    <row r="11" spans="2:5" x14ac:dyDescent="0.25">
      <c r="B11">
        <v>2022</v>
      </c>
      <c r="C11" t="s">
        <v>13659</v>
      </c>
      <c r="D11" s="2" t="s">
        <v>17181</v>
      </c>
      <c r="E11" s="2" t="s">
        <v>17182</v>
      </c>
    </row>
    <row r="12" spans="2:5" x14ac:dyDescent="0.25">
      <c r="B12">
        <v>2022</v>
      </c>
      <c r="C12" t="s">
        <v>17155</v>
      </c>
      <c r="D12" s="2" t="s">
        <v>19005</v>
      </c>
      <c r="E12" s="2" t="s">
        <v>17182</v>
      </c>
    </row>
    <row r="13" spans="2:5" x14ac:dyDescent="0.25">
      <c r="B13">
        <v>2023</v>
      </c>
      <c r="C13" t="s">
        <v>13659</v>
      </c>
      <c r="D13" s="2" t="s">
        <v>19009</v>
      </c>
      <c r="E13" s="2" t="s">
        <v>19008</v>
      </c>
    </row>
    <row r="14" spans="2:5" x14ac:dyDescent="0.25">
      <c r="B14">
        <v>2023</v>
      </c>
      <c r="C14" t="s">
        <v>17155</v>
      </c>
      <c r="D14" s="58" t="s">
        <v>21379</v>
      </c>
      <c r="E14" s="2" t="s">
        <v>19008</v>
      </c>
    </row>
    <row r="15" spans="2:5" x14ac:dyDescent="0.25">
      <c r="B15">
        <v>2024</v>
      </c>
      <c r="C15" t="s">
        <v>13659</v>
      </c>
      <c r="D15" s="85" t="s">
        <v>21380</v>
      </c>
      <c r="E15" s="2" t="s">
        <v>21381</v>
      </c>
    </row>
    <row r="16" spans="2:5" x14ac:dyDescent="0.25">
      <c r="B16">
        <v>2024</v>
      </c>
      <c r="C16" t="s">
        <v>17155</v>
      </c>
      <c r="D16" s="2" t="s">
        <v>23329</v>
      </c>
      <c r="E16" s="2" t="s">
        <v>21381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21403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21403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21403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21403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21403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21403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21403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21403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21403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21403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21403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21403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21403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21403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21403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21403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21403</v>
      </c>
      <c r="C18" t="s">
        <v>15831</v>
      </c>
      <c r="D18" t="s">
        <v>22245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21404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21403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21403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21403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21403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21403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21403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21403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20901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20901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20901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20901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20901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20901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20901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20901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20901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20901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20901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20901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20901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20901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20901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20901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20901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20901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20901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20901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20901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20901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20901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20901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22402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21943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21406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21406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21406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21406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21406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22294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21406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21406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21406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21406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21406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21406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21406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21406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21406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21406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21406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21406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21406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21406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21406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21406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21406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21406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21283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21283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21283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21283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21283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21283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21283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21283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21283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21283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21283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21283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21283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21283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21283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21283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21283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21283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21283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21283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21283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21283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21405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21405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21405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21405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21405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21405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21405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21405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21405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21405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21405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21405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21405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21405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21405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21405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21405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21405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21405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21405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21405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21405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21405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21405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21405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21405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21405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21405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10</vt:i4>
      </vt:variant>
    </vt:vector>
  </HeadingPairs>
  <TitlesOfParts>
    <vt:vector size="41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2024 Draft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2024-09-02T17:54:15Z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